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2" activeTab="3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M A R  O N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S U R I M  I         " sheetId="154" r:id="rId10"/>
    <sheet name="ESP SH   o  PULPA ESPALDILLA " sheetId="164" state="hidden" r:id="rId11"/>
    <sheet name="PULPA ESPALDILLA " sheetId="185" state="hidden" r:id="rId12"/>
    <sheet name="FILETE     B A S A        " sheetId="130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     M A R I S C A D A       " sheetId="181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78" i="186"/>
  <c r="M78" i="186"/>
  <c r="O81" i="186" s="1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78" i="186" s="1"/>
  <c r="L10" i="186"/>
  <c r="L11" i="186" s="1"/>
  <c r="L12" i="186" s="1"/>
  <c r="L13" i="186" s="1"/>
  <c r="L14" i="186" s="1"/>
  <c r="L15" i="186" s="1"/>
  <c r="L16" i="186" s="1"/>
  <c r="L17" i="186" s="1"/>
  <c r="L18" i="186" s="1"/>
  <c r="L19" i="186" s="1"/>
  <c r="L20" i="186" s="1"/>
  <c r="L21" i="186" s="1"/>
  <c r="L22" i="186" s="1"/>
  <c r="L23" i="186" s="1"/>
  <c r="L24" i="186" s="1"/>
  <c r="L25" i="186" s="1"/>
  <c r="L26" i="186" s="1"/>
  <c r="L27" i="186" s="1"/>
  <c r="L28" i="186" s="1"/>
  <c r="L29" i="186" s="1"/>
  <c r="L30" i="186" s="1"/>
  <c r="L31" i="186" s="1"/>
  <c r="L32" i="186" s="1"/>
  <c r="L33" i="186" s="1"/>
  <c r="L34" i="186" s="1"/>
  <c r="L35" i="186" s="1"/>
  <c r="L36" i="186" s="1"/>
  <c r="L37" i="186" s="1"/>
  <c r="L38" i="186" s="1"/>
  <c r="L39" i="186" s="1"/>
  <c r="L40" i="186" s="1"/>
  <c r="L41" i="186" s="1"/>
  <c r="L42" i="186" s="1"/>
  <c r="L43" i="186" s="1"/>
  <c r="L44" i="186" s="1"/>
  <c r="L45" i="186" s="1"/>
  <c r="L46" i="186" s="1"/>
  <c r="L47" i="186" s="1"/>
  <c r="L48" i="186" s="1"/>
  <c r="L49" i="186" s="1"/>
  <c r="L50" i="186" s="1"/>
  <c r="L51" i="186" s="1"/>
  <c r="L52" i="186" s="1"/>
  <c r="L53" i="186" s="1"/>
  <c r="L54" i="186" s="1"/>
  <c r="L55" i="186" s="1"/>
  <c r="L56" i="186" s="1"/>
  <c r="L57" i="186" s="1"/>
  <c r="L58" i="186" s="1"/>
  <c r="L59" i="186" s="1"/>
  <c r="L60" i="186" s="1"/>
  <c r="L61" i="186" s="1"/>
  <c r="L62" i="186" s="1"/>
  <c r="L63" i="186" s="1"/>
  <c r="L64" i="186" s="1"/>
  <c r="L65" i="186" s="1"/>
  <c r="L66" i="186" s="1"/>
  <c r="L67" i="186" s="1"/>
  <c r="L68" i="186" s="1"/>
  <c r="L69" i="186" s="1"/>
  <c r="L70" i="186" s="1"/>
  <c r="L71" i="186" s="1"/>
  <c r="L72" i="186" s="1"/>
  <c r="L73" i="186" s="1"/>
  <c r="L74" i="186" s="1"/>
  <c r="L75" i="186" s="1"/>
  <c r="S9" i="186"/>
  <c r="S10" i="186" s="1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L9" i="186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O83" i="186" l="1"/>
  <c r="Q6" i="186"/>
  <c r="R6" i="186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9" i="38"/>
  <c r="T129" i="38" s="1"/>
  <c r="S130" i="38"/>
  <c r="T130" i="38" s="1"/>
  <c r="S131" i="38"/>
  <c r="T131" i="38"/>
  <c r="S132" i="38"/>
  <c r="T132" i="38" s="1"/>
  <c r="S133" i="38"/>
  <c r="T133" i="38" s="1"/>
  <c r="S134" i="38"/>
  <c r="T134" i="38" s="1"/>
  <c r="I131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9" i="38"/>
  <c r="I130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4" i="38"/>
  <c r="S125" i="38"/>
  <c r="S126" i="38"/>
  <c r="S127" i="38"/>
  <c r="S128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4" i="38" l="1"/>
  <c r="T125" i="38"/>
  <c r="T103" i="38" l="1"/>
  <c r="I102" i="38"/>
  <c r="I107" i="38"/>
  <c r="I12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7" i="38" l="1"/>
  <c r="I127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5" i="38"/>
  <c r="I126" i="38"/>
  <c r="I12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6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2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5" i="38"/>
  <c r="T68" i="38" l="1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<sst xmlns="http://schemas.openxmlformats.org/spreadsheetml/2006/main" count="2816" uniqueCount="371">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</sst>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66FF"/>
      <color rgb="FF00FFCC"/>
      <color rgb="FF33CCFF"/>
      <color rgb="FF99FF99"/>
      <color rgb="FFFF66FF"/>
      <color rgb="FFFF3399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zoomScaleNormal="100" workbookViewId="0">
      <pane xSplit="1" ySplit="2" topLeftCell="K115" activePane="bottomRight" state="frozen"/>
      <selection pane="topRight" activeCell="B1" sqref="B1"/>
      <selection pane="bottomLeft" activeCell="A3" sqref="A3"/>
      <selection pane="bottomRight" activeCell="S124" sqref="S124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200</v>
      </c>
      <c r="C1" s="386"/>
      <c r="D1" s="102"/>
      <c r="E1" s="818"/>
      <c r="F1" s="54"/>
      <c r="G1" s="773"/>
      <c r="H1" s="54"/>
      <c r="I1" s="388"/>
      <c r="K1" s="1057" t="s">
        <v>26</v>
      </c>
      <c r="L1" s="732"/>
      <c r="M1" s="1059" t="s">
        <v>27</v>
      </c>
      <c r="N1" s="494"/>
      <c r="P1" s="98" t="s">
        <v>38</v>
      </c>
      <c r="Q1" s="1055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19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58"/>
      <c r="L2" s="733" t="s">
        <v>29</v>
      </c>
      <c r="M2" s="1060"/>
      <c r="N2" s="495" t="s">
        <v>29</v>
      </c>
      <c r="O2" s="653" t="s">
        <v>30</v>
      </c>
      <c r="P2" s="99" t="s">
        <v>39</v>
      </c>
      <c r="Q2" s="105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0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224</v>
      </c>
      <c r="K4" s="636">
        <v>11813</v>
      </c>
      <c r="L4" s="637" t="s">
        <v>235</v>
      </c>
      <c r="M4" s="636">
        <v>30160</v>
      </c>
      <c r="N4" s="638" t="s">
        <v>236</v>
      </c>
      <c r="O4" s="654">
        <v>1952184</v>
      </c>
      <c r="P4" s="639"/>
      <c r="Q4" s="1045">
        <f>35105.26*20.39</f>
        <v>715796.25140000007</v>
      </c>
      <c r="R4" s="1046" t="s">
        <v>355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225</v>
      </c>
      <c r="K5" s="636">
        <v>11813</v>
      </c>
      <c r="L5" s="637" t="s">
        <v>235</v>
      </c>
      <c r="M5" s="636">
        <v>30160</v>
      </c>
      <c r="N5" s="638" t="s">
        <v>236</v>
      </c>
      <c r="O5" s="641">
        <v>1952185</v>
      </c>
      <c r="P5" s="639"/>
      <c r="Q5" s="1043">
        <f>35247.24*20.39</f>
        <v>718691.22360000003</v>
      </c>
      <c r="R5" s="1044" t="s">
        <v>355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226</v>
      </c>
      <c r="K6" s="636">
        <v>10963</v>
      </c>
      <c r="L6" s="637" t="s">
        <v>236</v>
      </c>
      <c r="M6" s="636">
        <v>30160</v>
      </c>
      <c r="N6" s="638" t="s">
        <v>237</v>
      </c>
      <c r="O6" s="641">
        <v>95951</v>
      </c>
      <c r="P6" s="639"/>
      <c r="Q6" s="639">
        <f>34333.03*20.685</f>
        <v>710178.72554999997</v>
      </c>
      <c r="R6" s="956" t="s">
        <v>356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228</v>
      </c>
      <c r="K7" s="642">
        <v>9663</v>
      </c>
      <c r="L7" s="637" t="s">
        <v>237</v>
      </c>
      <c r="M7" s="636">
        <v>30160</v>
      </c>
      <c r="N7" s="638" t="s">
        <v>238</v>
      </c>
      <c r="O7" s="641">
        <v>98583</v>
      </c>
      <c r="P7" s="643"/>
      <c r="Q7" s="639">
        <f>34496.32*20.53</f>
        <v>708209.44960000005</v>
      </c>
      <c r="R7" s="640" t="s">
        <v>357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232</v>
      </c>
      <c r="K8" s="636">
        <v>11813</v>
      </c>
      <c r="L8" s="637" t="s">
        <v>238</v>
      </c>
      <c r="M8" s="636">
        <v>30160</v>
      </c>
      <c r="N8" s="638" t="s">
        <v>239</v>
      </c>
      <c r="O8" s="654">
        <v>1954124</v>
      </c>
      <c r="P8" s="615"/>
      <c r="Q8" s="639">
        <f>34303.71*20.55</f>
        <v>704941.24049999996</v>
      </c>
      <c r="R8" s="640" t="s">
        <v>234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233</v>
      </c>
      <c r="K9" s="636">
        <v>9663</v>
      </c>
      <c r="L9" s="637" t="s">
        <v>239</v>
      </c>
      <c r="M9" s="636">
        <v>30160</v>
      </c>
      <c r="N9" s="638" t="s">
        <v>239</v>
      </c>
      <c r="O9" s="641">
        <v>1953612</v>
      </c>
      <c r="P9" s="576"/>
      <c r="Q9" s="1043">
        <f>34676.72*20.653</f>
        <v>716178.29816000001</v>
      </c>
      <c r="R9" s="1044" t="s">
        <v>354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257</v>
      </c>
      <c r="K10" s="636">
        <v>10963</v>
      </c>
      <c r="L10" s="637" t="s">
        <v>264</v>
      </c>
      <c r="M10" s="636">
        <v>30160</v>
      </c>
      <c r="N10" s="638" t="s">
        <v>264</v>
      </c>
      <c r="O10" s="641">
        <v>1955044</v>
      </c>
      <c r="P10" s="639"/>
      <c r="Q10" s="639">
        <f>28743.52*20.53</f>
        <v>590104.4656</v>
      </c>
      <c r="R10" s="640" t="s">
        <v>360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262</v>
      </c>
      <c r="K11" s="636">
        <v>10963</v>
      </c>
      <c r="L11" s="637" t="s">
        <v>265</v>
      </c>
      <c r="M11" s="636">
        <v>30160</v>
      </c>
      <c r="N11" s="638" t="s">
        <v>266</v>
      </c>
      <c r="O11" s="655">
        <v>8744</v>
      </c>
      <c r="P11" s="793"/>
      <c r="Q11" s="639">
        <f>29516.56*20.74</f>
        <v>612173.45439999993</v>
      </c>
      <c r="R11" s="640" t="s">
        <v>359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2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258</v>
      </c>
      <c r="K12" s="636">
        <v>11963</v>
      </c>
      <c r="L12" s="637" t="s">
        <v>264</v>
      </c>
      <c r="M12" s="636">
        <v>30160</v>
      </c>
      <c r="N12" s="638" t="s">
        <v>264</v>
      </c>
      <c r="O12" s="655">
        <v>1955045</v>
      </c>
      <c r="P12" s="576"/>
      <c r="Q12" s="639">
        <f>30075.17*20.53</f>
        <v>617443.24010000005</v>
      </c>
      <c r="R12" s="640" t="s">
        <v>353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810">
        <f>PIERNA!F13</f>
        <v>18816.62</v>
      </c>
      <c r="G13" s="101">
        <f>PIERNA!G13</f>
        <v>20</v>
      </c>
      <c r="H13" s="588">
        <f>PIERNA!H13</f>
        <v>18816.73</v>
      </c>
      <c r="I13" s="107">
        <f>PIERNA!I13</f>
        <v>-0.11000000000058208</v>
      </c>
      <c r="J13" s="644" t="s">
        <v>272</v>
      </c>
      <c r="K13" s="636">
        <v>9663</v>
      </c>
      <c r="L13" s="637" t="s">
        <v>266</v>
      </c>
      <c r="M13" s="636">
        <v>30160</v>
      </c>
      <c r="N13" s="638" t="s">
        <v>285</v>
      </c>
      <c r="O13" s="655">
        <v>8874</v>
      </c>
      <c r="P13" s="645"/>
      <c r="Q13" s="642">
        <f>29934.85*20.616</f>
        <v>617136.8676</v>
      </c>
      <c r="R13" s="640" t="s">
        <v>284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34" t="str">
        <f>PIERNA!B14</f>
        <v>DISTRIBUIDORA ASGAR</v>
      </c>
      <c r="C14" s="262" t="str">
        <f>PIERNA!C14</f>
        <v>Seaboard</v>
      </c>
      <c r="D14" s="104" t="str">
        <f>PIERNA!D14</f>
        <v>PED. 71980288</v>
      </c>
      <c r="E14" s="140">
        <f>PIERNA!E14</f>
        <v>44483</v>
      </c>
      <c r="F14" s="810">
        <f>PIERNA!F14</f>
        <v>19005.14</v>
      </c>
      <c r="G14" s="101">
        <f>PIERNA!G14</f>
        <v>21</v>
      </c>
      <c r="H14" s="588">
        <f>PIERNA!H14</f>
        <v>19059.8</v>
      </c>
      <c r="I14" s="107">
        <f>PIERNA!I14</f>
        <v>-54.659999999999854</v>
      </c>
      <c r="J14" s="576" t="s">
        <v>273</v>
      </c>
      <c r="K14" s="1047"/>
      <c r="L14" s="1048"/>
      <c r="M14" s="1047"/>
      <c r="N14" s="1049"/>
      <c r="O14" s="641">
        <v>144</v>
      </c>
      <c r="P14" s="1035" t="s">
        <v>279</v>
      </c>
      <c r="Q14" s="642">
        <v>619449.03</v>
      </c>
      <c r="R14" s="646" t="s">
        <v>320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29" t="str">
        <f>PIERNA!B15</f>
        <v xml:space="preserve">COMERCIALIZADORA INTERNACIONAL MANSIVA SA DE CV </v>
      </c>
      <c r="C15" s="262" t="str">
        <f>PIERNA!C15</f>
        <v>Seaboard</v>
      </c>
      <c r="D15" s="104" t="str">
        <f>PIERNA!D15</f>
        <v>PED. 72086073</v>
      </c>
      <c r="E15" s="140">
        <f>PIERNA!E15</f>
        <v>44485</v>
      </c>
      <c r="F15" s="810">
        <f>PIERNA!F15</f>
        <v>18381.8</v>
      </c>
      <c r="G15" s="101">
        <f>PIERNA!G15</f>
        <v>21</v>
      </c>
      <c r="H15" s="588">
        <f>PIERNA!H15</f>
        <v>18980.900000000001</v>
      </c>
      <c r="I15" s="107">
        <f>PIERNA!I15</f>
        <v>-599.10000000000218</v>
      </c>
      <c r="J15" s="644" t="s">
        <v>274</v>
      </c>
      <c r="K15" s="1047"/>
      <c r="L15" s="1048"/>
      <c r="M15" s="1047"/>
      <c r="N15" s="1050"/>
      <c r="O15" s="1022" t="s">
        <v>275</v>
      </c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810">
        <f>PIERNA!F16</f>
        <v>18729.34</v>
      </c>
      <c r="G16" s="101">
        <f>PIERNA!G16</f>
        <v>21</v>
      </c>
      <c r="H16" s="588">
        <f>PIERNA!H16</f>
        <v>18794.400000000001</v>
      </c>
      <c r="I16" s="107">
        <f>PIERNA!I16</f>
        <v>-65.06000000000131</v>
      </c>
      <c r="J16" s="669" t="s">
        <v>301</v>
      </c>
      <c r="K16" s="636">
        <v>9663</v>
      </c>
      <c r="L16" s="637" t="s">
        <v>365</v>
      </c>
      <c r="M16" s="636">
        <v>30160</v>
      </c>
      <c r="N16" s="647" t="s">
        <v>365</v>
      </c>
      <c r="O16" s="655" t="s">
        <v>361</v>
      </c>
      <c r="P16" s="645"/>
      <c r="Q16" s="639">
        <f>28449.27*20.728</f>
        <v>589696.46856000007</v>
      </c>
      <c r="R16" s="640" t="s">
        <v>362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810">
        <f>PIERNA!F17</f>
        <v>19204.09</v>
      </c>
      <c r="G17" s="101">
        <f>PIERNA!G17</f>
        <v>21</v>
      </c>
      <c r="H17" s="588">
        <f>PIERNA!H17</f>
        <v>19212.599999999999</v>
      </c>
      <c r="I17" s="107">
        <f>PIERNA!I17</f>
        <v>-8.5099999999983993</v>
      </c>
      <c r="J17" s="576" t="s">
        <v>302</v>
      </c>
      <c r="K17" s="636">
        <v>10963</v>
      </c>
      <c r="L17" s="637" t="s">
        <v>343</v>
      </c>
      <c r="M17" s="636">
        <v>30160</v>
      </c>
      <c r="N17" s="647" t="s">
        <v>344</v>
      </c>
      <c r="O17" s="641">
        <v>1957722</v>
      </c>
      <c r="P17" s="645"/>
      <c r="Q17" s="639">
        <f>25532.8*20.78</f>
        <v>530571.58400000003</v>
      </c>
      <c r="R17" s="646" t="s">
        <v>363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810">
        <f>PIERNA!F18</f>
        <v>19096.93</v>
      </c>
      <c r="G18" s="101">
        <f>PIERNA!G18</f>
        <v>21</v>
      </c>
      <c r="H18" s="588">
        <f>PIERNA!H18</f>
        <v>19184.2</v>
      </c>
      <c r="I18" s="107">
        <f>PIERNA!I18</f>
        <v>-87.270000000000437</v>
      </c>
      <c r="J18" s="576" t="s">
        <v>303</v>
      </c>
      <c r="K18" s="642">
        <v>10963</v>
      </c>
      <c r="L18" s="735" t="s">
        <v>343</v>
      </c>
      <c r="M18" s="636">
        <v>30160</v>
      </c>
      <c r="N18" s="638" t="s">
        <v>344</v>
      </c>
      <c r="O18" s="656">
        <v>1957721</v>
      </c>
      <c r="P18" s="639"/>
      <c r="Q18" s="639">
        <f>25494.82*20.78</f>
        <v>529782.35959999997</v>
      </c>
      <c r="R18" s="640" t="s">
        <v>363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810">
        <f>PIERNA!F19</f>
        <v>18406.240000000002</v>
      </c>
      <c r="G19" s="101">
        <f>PIERNA!G19</f>
        <v>20</v>
      </c>
      <c r="H19" s="588">
        <f>PIERNA!H19</f>
        <v>18442.07</v>
      </c>
      <c r="I19" s="107">
        <f>PIERNA!I19</f>
        <v>-35.829999999998108</v>
      </c>
      <c r="J19" s="576" t="s">
        <v>305</v>
      </c>
      <c r="K19" s="636">
        <v>11813</v>
      </c>
      <c r="L19" s="637" t="s">
        <v>344</v>
      </c>
      <c r="M19" s="636">
        <v>30160</v>
      </c>
      <c r="N19" s="638" t="s">
        <v>346</v>
      </c>
      <c r="O19" s="641">
        <v>19307</v>
      </c>
      <c r="P19" s="576"/>
      <c r="Q19" s="639">
        <f>24711.94*20.28</f>
        <v>501158.14319999999</v>
      </c>
      <c r="R19" s="649" t="s">
        <v>358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810">
        <f>PIERNA!F20</f>
        <v>18698.09</v>
      </c>
      <c r="G20" s="101">
        <f>PIERNA!G20</f>
        <v>20</v>
      </c>
      <c r="H20" s="588">
        <f>PIERNA!H20</f>
        <v>18721.02</v>
      </c>
      <c r="I20" s="107">
        <f>PIERNA!I20</f>
        <v>-22.930000000000291</v>
      </c>
      <c r="J20" s="576" t="s">
        <v>306</v>
      </c>
      <c r="K20" s="636">
        <v>9913</v>
      </c>
      <c r="L20" s="637" t="s">
        <v>345</v>
      </c>
      <c r="M20" s="636">
        <v>30160</v>
      </c>
      <c r="N20" s="638" t="s">
        <v>347</v>
      </c>
      <c r="O20" s="641">
        <v>19340</v>
      </c>
      <c r="P20" s="639"/>
      <c r="Q20" s="639">
        <f>25040.33*20.215</f>
        <v>506190.27095000003</v>
      </c>
      <c r="R20" s="649" t="s">
        <v>364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72403170</v>
      </c>
      <c r="E21" s="140">
        <f>PIERNA!E21</f>
        <v>44491</v>
      </c>
      <c r="F21" s="810">
        <f>PIERNA!F21</f>
        <v>18848.02</v>
      </c>
      <c r="G21" s="101">
        <f>PIERNA!G21</f>
        <v>21</v>
      </c>
      <c r="H21" s="588">
        <f>PIERNA!H21</f>
        <v>18893.900000000001</v>
      </c>
      <c r="I21" s="107">
        <f>PIERNA!I21</f>
        <v>-45.880000000001019</v>
      </c>
      <c r="J21" s="576" t="s">
        <v>310</v>
      </c>
      <c r="K21" s="636">
        <v>11973</v>
      </c>
      <c r="L21" s="637" t="s">
        <v>347</v>
      </c>
      <c r="M21" s="636">
        <v>30160</v>
      </c>
      <c r="N21" s="638" t="s">
        <v>348</v>
      </c>
      <c r="O21" s="641">
        <v>1959712</v>
      </c>
      <c r="P21" s="639"/>
      <c r="Q21" s="639">
        <f>25342.9*20.578</f>
        <v>521506.19620000001</v>
      </c>
      <c r="R21" s="649" t="s">
        <v>338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72410683</v>
      </c>
      <c r="E22" s="268">
        <f>PIERNA!E22</f>
        <v>44491</v>
      </c>
      <c r="F22" s="814">
        <f>PIERNA!F22</f>
        <v>18823.16</v>
      </c>
      <c r="G22" s="279">
        <f>PIERNA!G22</f>
        <v>21</v>
      </c>
      <c r="H22" s="589">
        <f>PIERNA!H22</f>
        <v>18868.900000000001</v>
      </c>
      <c r="I22" s="297">
        <f>PIERNA!I22</f>
        <v>-45.740000000001601</v>
      </c>
      <c r="J22" s="576" t="s">
        <v>311</v>
      </c>
      <c r="K22" s="636">
        <v>11813</v>
      </c>
      <c r="L22" s="637" t="s">
        <v>347</v>
      </c>
      <c r="M22" s="636">
        <v>30160</v>
      </c>
      <c r="N22" s="638" t="s">
        <v>348</v>
      </c>
      <c r="O22" s="655">
        <v>1959316</v>
      </c>
      <c r="P22" s="615"/>
      <c r="Q22" s="639">
        <f>25308.83*20.578</f>
        <v>520805.10374000005</v>
      </c>
      <c r="R22" s="649" t="s">
        <v>338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72546281</v>
      </c>
      <c r="D23" s="264" t="str">
        <f>PIERNA!D23</f>
        <v>PED. 72546281</v>
      </c>
      <c r="E23" s="268">
        <f>PIERNA!E23</f>
        <v>44495</v>
      </c>
      <c r="F23" s="814">
        <f>PIERNA!F23</f>
        <v>18916.900000000001</v>
      </c>
      <c r="G23" s="279">
        <f>PIERNA!G23</f>
        <v>21</v>
      </c>
      <c r="H23" s="589">
        <f>PIERNA!H23</f>
        <v>19035.2</v>
      </c>
      <c r="I23" s="297">
        <f>PIERNA!I23</f>
        <v>-118.29999999999927</v>
      </c>
      <c r="J23" s="576" t="s">
        <v>330</v>
      </c>
      <c r="K23" s="636">
        <v>11813</v>
      </c>
      <c r="L23" s="637" t="s">
        <v>349</v>
      </c>
      <c r="M23" s="636">
        <v>30160</v>
      </c>
      <c r="N23" s="638" t="s">
        <v>351</v>
      </c>
      <c r="O23" s="656">
        <v>1960680</v>
      </c>
      <c r="P23" s="639"/>
      <c r="Q23" s="639">
        <f>25523.72*20.36</f>
        <v>519662.93920000002</v>
      </c>
      <c r="R23" s="649" t="s">
        <v>340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SEABOARD FOODS</v>
      </c>
      <c r="C24" s="76" t="str">
        <f>PIERNA!C24</f>
        <v>Seaboard</v>
      </c>
      <c r="D24" s="614" t="str">
        <f>PIERNA!D24</f>
        <v>PED. 72604920</v>
      </c>
      <c r="E24" s="268">
        <f>PIERNA!E24</f>
        <v>44496</v>
      </c>
      <c r="F24" s="814">
        <f>PIERNA!F24</f>
        <v>19042.39</v>
      </c>
      <c r="G24" s="279">
        <f>PIERNA!G24</f>
        <v>21</v>
      </c>
      <c r="H24" s="589">
        <f>PIERNA!H24</f>
        <v>19116.7</v>
      </c>
      <c r="I24" s="297">
        <f>PIERNA!I24</f>
        <v>-74.31000000000131</v>
      </c>
      <c r="J24" s="576" t="s">
        <v>334</v>
      </c>
      <c r="K24" s="636">
        <v>9663</v>
      </c>
      <c r="L24" s="637" t="s">
        <v>349</v>
      </c>
      <c r="M24" s="636">
        <v>30160</v>
      </c>
      <c r="N24" s="638" t="s">
        <v>350</v>
      </c>
      <c r="O24" s="641">
        <v>1960681</v>
      </c>
      <c r="P24" s="639"/>
      <c r="Q24" s="639">
        <f>25632.59*20.36</f>
        <v>521879.53239999997</v>
      </c>
      <c r="R24" s="649" t="s">
        <v>340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14" t="str">
        <f>PIERNA!HO5</f>
        <v>PED. 72689220</v>
      </c>
      <c r="E25" s="268">
        <f>PIERNA!E25</f>
        <v>44497</v>
      </c>
      <c r="F25" s="814">
        <f>PIERNA!HQ5</f>
        <v>18274.71</v>
      </c>
      <c r="G25" s="279">
        <f>PIERNA!HR5</f>
        <v>20</v>
      </c>
      <c r="H25" s="589">
        <f>PIERNA!HS5</f>
        <v>18362.259999999998</v>
      </c>
      <c r="I25" s="297">
        <f>PIERNA!I25</f>
        <v>-87.549999999999272</v>
      </c>
      <c r="J25" s="576" t="s">
        <v>335</v>
      </c>
      <c r="K25" s="636">
        <v>10963</v>
      </c>
      <c r="L25" s="637" t="s">
        <v>350</v>
      </c>
      <c r="M25" s="636">
        <v>30160</v>
      </c>
      <c r="N25" s="649" t="s">
        <v>350</v>
      </c>
      <c r="O25" s="641">
        <v>30328</v>
      </c>
      <c r="P25" s="615"/>
      <c r="Q25" s="639">
        <f>24823.56*20.195</f>
        <v>501311.79420000006</v>
      </c>
      <c r="R25" s="621" t="s">
        <v>341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70" t="str">
        <f>PIERNA!HW5</f>
        <v>TYSON FRESH MEATS</v>
      </c>
      <c r="C26" s="76" t="str">
        <f>PIERNA!HX5</f>
        <v xml:space="preserve">I B P </v>
      </c>
      <c r="D26" s="614" t="str">
        <f>PIERNA!HY5</f>
        <v>PED., 72705592</v>
      </c>
      <c r="E26" s="268">
        <f>PIERNA!HZ5</f>
        <v>44497</v>
      </c>
      <c r="F26" s="814">
        <f>PIERNA!IA5</f>
        <v>18648.88</v>
      </c>
      <c r="G26" s="276">
        <f>PIERNA!IB5</f>
        <v>20</v>
      </c>
      <c r="H26" s="589">
        <f>PIERNA!IC5</f>
        <v>18733.27</v>
      </c>
      <c r="I26" s="297">
        <f>PIERNA!I26</f>
        <v>-84.389999999999418</v>
      </c>
      <c r="J26" s="576" t="s">
        <v>336</v>
      </c>
      <c r="K26" s="1042">
        <f>11807+5400</f>
        <v>17207</v>
      </c>
      <c r="L26" s="1041" t="s">
        <v>350</v>
      </c>
      <c r="M26" s="636">
        <v>30160</v>
      </c>
      <c r="N26" s="649" t="s">
        <v>352</v>
      </c>
      <c r="O26" s="641">
        <v>25890</v>
      </c>
      <c r="P26" s="639"/>
      <c r="Q26" s="639">
        <f>24556.96*20.61</f>
        <v>506118.94559999998</v>
      </c>
      <c r="R26" s="649" t="s">
        <v>342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68">
        <f>PIERNA!JO5</f>
        <v>0</v>
      </c>
      <c r="G30" s="969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0">
        <f>PIERNA!JV5</f>
        <v>0</v>
      </c>
      <c r="D31" s="614">
        <f>PIERNA!JW5</f>
        <v>0</v>
      </c>
      <c r="E31" s="492">
        <f>PIERNA!JX5</f>
        <v>0</v>
      </c>
      <c r="F31" s="968">
        <f>PIERNA!JY5</f>
        <v>0</v>
      </c>
      <c r="G31" s="969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68">
        <f>PIERNA!KI5</f>
        <v>0</v>
      </c>
      <c r="G32" s="969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0">
        <f>PIERNA!KS5</f>
        <v>0</v>
      </c>
      <c r="G33" s="911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0">
        <f>PIERNA!F34</f>
        <v>0</v>
      </c>
      <c r="G34" s="911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0">
        <f>PIERNA!F35</f>
        <v>0</v>
      </c>
      <c r="G35" s="912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1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0"/>
      <c r="R41" s="881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1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8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5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3"/>
      <c r="O97" s="848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51" t="s">
        <v>116</v>
      </c>
      <c r="C98" s="952" t="s">
        <v>107</v>
      </c>
      <c r="D98" s="952"/>
      <c r="E98" s="954">
        <v>44474</v>
      </c>
      <c r="F98" s="952">
        <v>334.64</v>
      </c>
      <c r="G98" s="952">
        <v>27</v>
      </c>
      <c r="H98" s="952">
        <v>334.64</v>
      </c>
      <c r="I98" s="856">
        <f t="shared" ref="I98:I105" si="17">H98-F98</f>
        <v>0</v>
      </c>
      <c r="J98" s="796"/>
      <c r="K98" s="633"/>
      <c r="L98" s="665"/>
      <c r="M98" s="633"/>
      <c r="N98" s="864"/>
      <c r="O98" s="1061" t="s">
        <v>227</v>
      </c>
      <c r="P98" s="965"/>
      <c r="Q98" s="633">
        <v>30117.599999999999</v>
      </c>
      <c r="R98" s="1063" t="s">
        <v>263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52"/>
      <c r="C99" s="902" t="s">
        <v>108</v>
      </c>
      <c r="D99" s="902"/>
      <c r="E99" s="953">
        <v>44474</v>
      </c>
      <c r="F99" s="902">
        <v>385.34</v>
      </c>
      <c r="G99" s="902">
        <v>30</v>
      </c>
      <c r="H99" s="902">
        <v>385.34</v>
      </c>
      <c r="I99" s="856">
        <f t="shared" si="17"/>
        <v>0</v>
      </c>
      <c r="J99" s="796"/>
      <c r="K99" s="633"/>
      <c r="L99" s="665"/>
      <c r="M99" s="633"/>
      <c r="N99" s="864"/>
      <c r="O99" s="1062"/>
      <c r="P99" s="966"/>
      <c r="Q99" s="633">
        <v>33524.58</v>
      </c>
      <c r="R99" s="1064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80" t="s">
        <v>229</v>
      </c>
      <c r="C100" s="902" t="s">
        <v>230</v>
      </c>
      <c r="D100" s="902"/>
      <c r="E100" s="953">
        <v>44476</v>
      </c>
      <c r="F100" s="902">
        <v>976.92</v>
      </c>
      <c r="G100" s="902">
        <v>34</v>
      </c>
      <c r="H100" s="902">
        <v>976.92</v>
      </c>
      <c r="I100" s="856">
        <f t="shared" si="17"/>
        <v>0</v>
      </c>
      <c r="J100" s="796"/>
      <c r="K100" s="633"/>
      <c r="L100" s="665"/>
      <c r="M100" s="633"/>
      <c r="N100" s="864"/>
      <c r="O100" s="1019" t="s">
        <v>231</v>
      </c>
      <c r="P100" s="966"/>
      <c r="Q100" s="633">
        <v>138722.64000000001</v>
      </c>
      <c r="R100" s="826" t="s">
        <v>276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80" t="s">
        <v>229</v>
      </c>
      <c r="C101" s="596" t="s">
        <v>253</v>
      </c>
      <c r="D101" s="596"/>
      <c r="E101" s="1015">
        <v>44479</v>
      </c>
      <c r="F101" s="1016">
        <v>202.16</v>
      </c>
      <c r="G101" s="955">
        <v>10</v>
      </c>
      <c r="H101" s="955">
        <f>202.16-2.9512</f>
        <v>199.2088</v>
      </c>
      <c r="I101" s="856">
        <f>H101-F101</f>
        <v>-2.9512</v>
      </c>
      <c r="J101" s="796"/>
      <c r="K101" s="633"/>
      <c r="L101" s="665"/>
      <c r="M101" s="633"/>
      <c r="N101" s="864"/>
      <c r="O101" s="1019" t="s">
        <v>283</v>
      </c>
      <c r="P101" s="1025" t="s">
        <v>279</v>
      </c>
      <c r="Q101" s="633">
        <v>27291.61</v>
      </c>
      <c r="R101" s="826" t="s">
        <v>282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902" t="s">
        <v>229</v>
      </c>
      <c r="C102" s="596" t="s">
        <v>254</v>
      </c>
      <c r="D102" s="596"/>
      <c r="E102" s="1015">
        <v>44479</v>
      </c>
      <c r="F102" s="596">
        <v>4874.42</v>
      </c>
      <c r="G102" s="902">
        <v>163</v>
      </c>
      <c r="H102" s="902">
        <v>4874.42</v>
      </c>
      <c r="I102" s="856">
        <f t="shared" si="17"/>
        <v>0</v>
      </c>
      <c r="J102" s="796"/>
      <c r="K102" s="633"/>
      <c r="L102" s="665"/>
      <c r="M102" s="633"/>
      <c r="N102" s="864"/>
      <c r="O102" s="1019" t="s">
        <v>255</v>
      </c>
      <c r="P102" s="1025" t="s">
        <v>279</v>
      </c>
      <c r="Q102" s="633">
        <v>692167.64</v>
      </c>
      <c r="R102" s="826" t="s">
        <v>282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902" t="s">
        <v>280</v>
      </c>
      <c r="C103" s="596" t="s">
        <v>256</v>
      </c>
      <c r="D103" s="596"/>
      <c r="E103" s="1015">
        <v>44480</v>
      </c>
      <c r="F103" s="596">
        <v>615.84</v>
      </c>
      <c r="G103" s="902">
        <v>20</v>
      </c>
      <c r="H103" s="902">
        <v>615.84</v>
      </c>
      <c r="I103" s="856">
        <f t="shared" si="17"/>
        <v>0</v>
      </c>
      <c r="J103" s="796"/>
      <c r="K103" s="633"/>
      <c r="L103" s="871"/>
      <c r="M103" s="633"/>
      <c r="N103" s="869"/>
      <c r="O103" s="967" t="s">
        <v>281</v>
      </c>
      <c r="P103" s="1024" t="s">
        <v>279</v>
      </c>
      <c r="Q103" s="633">
        <v>83138.399999999994</v>
      </c>
      <c r="R103" s="632" t="s">
        <v>278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1017" t="s">
        <v>259</v>
      </c>
      <c r="C104" s="596" t="s">
        <v>260</v>
      </c>
      <c r="D104" s="596"/>
      <c r="E104" s="1015">
        <v>44481</v>
      </c>
      <c r="F104" s="1016">
        <v>304.18</v>
      </c>
      <c r="G104" s="902">
        <v>67</v>
      </c>
      <c r="H104" s="955">
        <v>304.18</v>
      </c>
      <c r="I104" s="856">
        <f t="shared" si="17"/>
        <v>0</v>
      </c>
      <c r="J104" s="796"/>
      <c r="K104" s="633"/>
      <c r="L104" s="665"/>
      <c r="M104" s="633"/>
      <c r="N104" s="864"/>
      <c r="O104" s="884" t="s">
        <v>261</v>
      </c>
      <c r="P104" s="633"/>
      <c r="Q104" s="633">
        <v>16425.72</v>
      </c>
      <c r="R104" s="632" t="s">
        <v>263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2" t="s">
        <v>250</v>
      </c>
      <c r="C105" s="596" t="s">
        <v>253</v>
      </c>
      <c r="D105" s="596"/>
      <c r="E105" s="1015">
        <v>44481</v>
      </c>
      <c r="F105" s="1016">
        <v>274.89</v>
      </c>
      <c r="G105" s="902">
        <v>13</v>
      </c>
      <c r="H105" s="955">
        <v>274.89</v>
      </c>
      <c r="I105" s="107">
        <f t="shared" si="17"/>
        <v>0</v>
      </c>
      <c r="J105" s="796"/>
      <c r="K105" s="633"/>
      <c r="L105" s="665"/>
      <c r="M105" s="633"/>
      <c r="N105" s="864"/>
      <c r="O105" s="884" t="s">
        <v>277</v>
      </c>
      <c r="P105" s="1023" t="s">
        <v>279</v>
      </c>
      <c r="Q105" s="633">
        <v>37110.15</v>
      </c>
      <c r="R105" s="632" t="s">
        <v>278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65" t="s">
        <v>116</v>
      </c>
      <c r="C106" s="596" t="s">
        <v>107</v>
      </c>
      <c r="D106" s="596"/>
      <c r="E106" s="1015">
        <v>44488</v>
      </c>
      <c r="F106" s="1016">
        <v>139.91</v>
      </c>
      <c r="G106" s="902">
        <v>12</v>
      </c>
      <c r="H106" s="955">
        <v>139.91</v>
      </c>
      <c r="I106" s="107">
        <f t="shared" ref="I106:I107" si="19">H106-F106</f>
        <v>0</v>
      </c>
      <c r="J106" s="796"/>
      <c r="K106" s="633"/>
      <c r="L106" s="665"/>
      <c r="M106" s="633"/>
      <c r="N106" s="864"/>
      <c r="O106" s="1053" t="s">
        <v>304</v>
      </c>
      <c r="P106" s="633"/>
      <c r="Q106" s="633">
        <v>11584.55</v>
      </c>
      <c r="R106" s="632" t="s">
        <v>339</v>
      </c>
      <c r="S106" s="1039">
        <f t="shared" si="14"/>
        <v>11584.55</v>
      </c>
      <c r="T106" s="1040">
        <f>S106/H106</f>
        <v>82.80001429490386</v>
      </c>
    </row>
    <row r="107" spans="1:20" s="163" customFormat="1" ht="28.5" x14ac:dyDescent="0.3">
      <c r="A107" s="101">
        <v>70</v>
      </c>
      <c r="B107" s="1066"/>
      <c r="C107" s="596" t="s">
        <v>108</v>
      </c>
      <c r="D107" s="596"/>
      <c r="E107" s="1015">
        <v>44488</v>
      </c>
      <c r="F107" s="1016">
        <v>385.48</v>
      </c>
      <c r="G107" s="902">
        <v>30</v>
      </c>
      <c r="H107" s="955">
        <v>385.48</v>
      </c>
      <c r="I107" s="484">
        <f t="shared" si="19"/>
        <v>0</v>
      </c>
      <c r="J107" s="797"/>
      <c r="K107" s="633"/>
      <c r="L107" s="665"/>
      <c r="M107" s="633"/>
      <c r="N107" s="864"/>
      <c r="O107" s="1054"/>
      <c r="P107" s="883"/>
      <c r="Q107" s="633">
        <v>30876.95</v>
      </c>
      <c r="R107" s="632" t="s">
        <v>339</v>
      </c>
      <c r="S107" s="1039">
        <f t="shared" si="14"/>
        <v>30876.95</v>
      </c>
      <c r="T107" s="1040">
        <f t="shared" si="18"/>
        <v>80.100005188336624</v>
      </c>
    </row>
    <row r="108" spans="1:20" s="163" customFormat="1" ht="28.5" x14ac:dyDescent="0.25">
      <c r="A108" s="101">
        <v>71</v>
      </c>
      <c r="B108" s="596" t="s">
        <v>307</v>
      </c>
      <c r="C108" s="596" t="s">
        <v>45</v>
      </c>
      <c r="D108" s="596"/>
      <c r="E108" s="1015">
        <v>44489</v>
      </c>
      <c r="F108" s="1016">
        <v>304.18</v>
      </c>
      <c r="G108" s="902">
        <v>67</v>
      </c>
      <c r="H108" s="955">
        <v>304.18</v>
      </c>
      <c r="I108" s="107">
        <f t="shared" ref="I108:I174" si="20">H108-F108</f>
        <v>0</v>
      </c>
      <c r="J108" s="796"/>
      <c r="K108" s="633"/>
      <c r="L108" s="665"/>
      <c r="M108" s="633"/>
      <c r="N108" s="864"/>
      <c r="O108" s="882" t="s">
        <v>308</v>
      </c>
      <c r="P108" s="883"/>
      <c r="Q108" s="633">
        <v>16729.900000000001</v>
      </c>
      <c r="R108" s="632" t="s">
        <v>358</v>
      </c>
      <c r="S108" s="66">
        <f t="shared" si="14"/>
        <v>16729.900000000001</v>
      </c>
      <c r="T108" s="192">
        <f t="shared" ref="T108:T121" si="21">S108/H108</f>
        <v>55</v>
      </c>
    </row>
    <row r="109" spans="1:20" s="163" customFormat="1" ht="28.5" x14ac:dyDescent="0.25">
      <c r="A109" s="101">
        <v>72</v>
      </c>
      <c r="B109" s="596" t="s">
        <v>307</v>
      </c>
      <c r="C109" s="596" t="s">
        <v>45</v>
      </c>
      <c r="D109" s="596"/>
      <c r="E109" s="1015">
        <v>44490</v>
      </c>
      <c r="F109" s="1016">
        <v>1003.34</v>
      </c>
      <c r="G109" s="902">
        <v>221</v>
      </c>
      <c r="H109" s="955">
        <v>1003.34</v>
      </c>
      <c r="I109" s="107">
        <f t="shared" si="20"/>
        <v>0</v>
      </c>
      <c r="J109" s="796"/>
      <c r="K109" s="633"/>
      <c r="L109" s="665"/>
      <c r="M109" s="633"/>
      <c r="N109" s="864"/>
      <c r="O109" s="882" t="s">
        <v>309</v>
      </c>
      <c r="P109" s="883"/>
      <c r="Q109" s="633">
        <v>54180.36</v>
      </c>
      <c r="R109" s="632" t="s">
        <v>337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902" t="s">
        <v>321</v>
      </c>
      <c r="C110" s="902" t="s">
        <v>322</v>
      </c>
      <c r="D110" s="596"/>
      <c r="E110" s="1015">
        <v>44491</v>
      </c>
      <c r="F110" s="1016">
        <v>2638.76</v>
      </c>
      <c r="G110" s="902">
        <v>86</v>
      </c>
      <c r="H110" s="955">
        <v>2638.76</v>
      </c>
      <c r="I110" s="107">
        <f t="shared" si="20"/>
        <v>0</v>
      </c>
      <c r="J110" s="796"/>
      <c r="K110" s="633"/>
      <c r="L110" s="665"/>
      <c r="M110" s="633"/>
      <c r="N110" s="864"/>
      <c r="O110" s="882">
        <v>3454</v>
      </c>
      <c r="P110" s="1036" t="s">
        <v>279</v>
      </c>
      <c r="Q110" s="633">
        <v>377342.68</v>
      </c>
      <c r="R110" s="632" t="s">
        <v>323</v>
      </c>
      <c r="S110" s="66"/>
      <c r="T110" s="192"/>
    </row>
    <row r="111" spans="1:20" s="163" customFormat="1" ht="21.75" customHeight="1" x14ac:dyDescent="0.25">
      <c r="A111" s="847">
        <v>73</v>
      </c>
      <c r="B111" s="596" t="s">
        <v>116</v>
      </c>
      <c r="C111" s="596" t="s">
        <v>107</v>
      </c>
      <c r="D111" s="596"/>
      <c r="E111" s="1015">
        <v>44492</v>
      </c>
      <c r="F111" s="1016">
        <v>161.41</v>
      </c>
      <c r="G111" s="902">
        <v>14</v>
      </c>
      <c r="H111" s="955">
        <v>161.41</v>
      </c>
      <c r="I111" s="107">
        <f t="shared" si="20"/>
        <v>0</v>
      </c>
      <c r="J111" s="798"/>
      <c r="K111" s="633"/>
      <c r="L111" s="665"/>
      <c r="M111" s="633"/>
      <c r="N111" s="865"/>
      <c r="O111" s="882" t="s">
        <v>312</v>
      </c>
      <c r="P111" s="883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47">
        <v>75</v>
      </c>
      <c r="B112" s="596" t="s">
        <v>307</v>
      </c>
      <c r="C112" s="596" t="s">
        <v>45</v>
      </c>
      <c r="D112" s="1033"/>
      <c r="E112" s="1015">
        <v>44494</v>
      </c>
      <c r="F112" s="1016">
        <v>503.94</v>
      </c>
      <c r="G112" s="902">
        <v>111</v>
      </c>
      <c r="H112" s="955">
        <v>503.94</v>
      </c>
      <c r="I112" s="107">
        <f t="shared" si="20"/>
        <v>0</v>
      </c>
      <c r="J112" s="798"/>
      <c r="K112" s="633"/>
      <c r="L112" s="665"/>
      <c r="M112" s="633"/>
      <c r="N112" s="865"/>
      <c r="O112" s="882" t="s">
        <v>313</v>
      </c>
      <c r="P112" s="1014"/>
      <c r="Q112" s="633">
        <v>27212.76</v>
      </c>
      <c r="R112" s="632" t="s">
        <v>323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96" t="s">
        <v>307</v>
      </c>
      <c r="C113" s="596" t="s">
        <v>110</v>
      </c>
      <c r="D113" s="596"/>
      <c r="E113" s="1015">
        <v>44494</v>
      </c>
      <c r="F113" s="1016">
        <v>18.5</v>
      </c>
      <c r="G113" s="980">
        <v>4</v>
      </c>
      <c r="H113" s="955">
        <v>18.5</v>
      </c>
      <c r="I113" s="107">
        <f t="shared" si="20"/>
        <v>0</v>
      </c>
      <c r="J113" s="798"/>
      <c r="K113" s="633"/>
      <c r="L113" s="665"/>
      <c r="M113" s="633"/>
      <c r="N113" s="865"/>
      <c r="O113" s="882" t="s">
        <v>314</v>
      </c>
      <c r="P113" s="635"/>
      <c r="Q113" s="633">
        <v>4625</v>
      </c>
      <c r="R113" s="632" t="s">
        <v>323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47">
        <v>77</v>
      </c>
      <c r="B114" s="1051" t="s">
        <v>307</v>
      </c>
      <c r="C114" s="596" t="s">
        <v>315</v>
      </c>
      <c r="D114" s="596"/>
      <c r="E114" s="1069">
        <v>44494</v>
      </c>
      <c r="F114" s="1016">
        <v>100</v>
      </c>
      <c r="G114" s="902">
        <v>10</v>
      </c>
      <c r="H114" s="955">
        <v>100</v>
      </c>
      <c r="I114" s="107">
        <f t="shared" si="20"/>
        <v>0</v>
      </c>
      <c r="J114" s="798"/>
      <c r="K114" s="633"/>
      <c r="L114" s="665"/>
      <c r="M114" s="633"/>
      <c r="N114" s="865"/>
      <c r="O114" s="1053" t="s">
        <v>316</v>
      </c>
      <c r="P114" s="635"/>
      <c r="Q114" s="633">
        <v>10000</v>
      </c>
      <c r="R114" s="1072" t="s">
        <v>323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67"/>
      <c r="C115" s="596" t="s">
        <v>317</v>
      </c>
      <c r="D115" s="596"/>
      <c r="E115" s="1070"/>
      <c r="F115" s="1016">
        <v>100</v>
      </c>
      <c r="G115" s="902">
        <v>10</v>
      </c>
      <c r="H115" s="955">
        <v>100</v>
      </c>
      <c r="I115" s="107">
        <f t="shared" si="20"/>
        <v>0</v>
      </c>
      <c r="J115" s="798"/>
      <c r="K115" s="633"/>
      <c r="L115" s="665"/>
      <c r="M115" s="633"/>
      <c r="N115" s="865"/>
      <c r="O115" s="1068"/>
      <c r="P115" s="635"/>
      <c r="Q115" s="633">
        <v>8500</v>
      </c>
      <c r="R115" s="1073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47">
        <v>79</v>
      </c>
      <c r="B116" s="1067"/>
      <c r="C116" s="596" t="s">
        <v>318</v>
      </c>
      <c r="D116" s="596"/>
      <c r="E116" s="1070"/>
      <c r="F116" s="1016">
        <v>50</v>
      </c>
      <c r="G116" s="902">
        <v>5</v>
      </c>
      <c r="H116" s="955">
        <v>50</v>
      </c>
      <c r="I116" s="107">
        <f t="shared" si="20"/>
        <v>0</v>
      </c>
      <c r="J116" s="798"/>
      <c r="K116" s="633"/>
      <c r="L116" s="665"/>
      <c r="M116" s="633"/>
      <c r="N116" s="865"/>
      <c r="O116" s="1068"/>
      <c r="P116" s="635"/>
      <c r="Q116" s="633">
        <v>4100</v>
      </c>
      <c r="R116" s="1073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67"/>
      <c r="C117" s="596" t="s">
        <v>319</v>
      </c>
      <c r="D117" s="596"/>
      <c r="E117" s="1070"/>
      <c r="F117" s="1016">
        <v>40</v>
      </c>
      <c r="G117" s="902">
        <v>2</v>
      </c>
      <c r="H117" s="955">
        <v>40</v>
      </c>
      <c r="I117" s="107">
        <f t="shared" si="20"/>
        <v>0</v>
      </c>
      <c r="J117" s="798"/>
      <c r="K117" s="633"/>
      <c r="L117" s="665"/>
      <c r="M117" s="633"/>
      <c r="N117" s="865"/>
      <c r="O117" s="1068"/>
      <c r="P117" s="635"/>
      <c r="Q117" s="633">
        <v>7200</v>
      </c>
      <c r="R117" s="1073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47">
        <v>81</v>
      </c>
      <c r="B118" s="1067"/>
      <c r="C118" s="902" t="s">
        <v>46</v>
      </c>
      <c r="D118" s="902"/>
      <c r="E118" s="1070"/>
      <c r="F118" s="955">
        <v>50</v>
      </c>
      <c r="G118" s="902">
        <v>5</v>
      </c>
      <c r="H118" s="955">
        <v>50</v>
      </c>
      <c r="I118" s="107">
        <f t="shared" si="20"/>
        <v>0</v>
      </c>
      <c r="J118" s="798"/>
      <c r="K118" s="633"/>
      <c r="L118" s="665"/>
      <c r="M118" s="633"/>
      <c r="N118" s="865"/>
      <c r="O118" s="1068"/>
      <c r="P118" s="635"/>
      <c r="Q118" s="633">
        <v>2250</v>
      </c>
      <c r="R118" s="1073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52"/>
      <c r="C119" s="902" t="s">
        <v>300</v>
      </c>
      <c r="D119" s="902"/>
      <c r="E119" s="1071"/>
      <c r="F119" s="955">
        <v>20</v>
      </c>
      <c r="G119" s="902">
        <v>2</v>
      </c>
      <c r="H119" s="955">
        <v>20</v>
      </c>
      <c r="I119" s="107">
        <f t="shared" si="20"/>
        <v>0</v>
      </c>
      <c r="J119" s="798"/>
      <c r="K119" s="633"/>
      <c r="L119" s="665"/>
      <c r="M119" s="633"/>
      <c r="N119" s="865"/>
      <c r="O119" s="1054"/>
      <c r="P119" s="635"/>
      <c r="Q119" s="633">
        <v>1100</v>
      </c>
      <c r="R119" s="1074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47">
        <v>83</v>
      </c>
      <c r="B120" s="1051" t="s">
        <v>116</v>
      </c>
      <c r="C120" s="902" t="s">
        <v>108</v>
      </c>
      <c r="D120" s="902"/>
      <c r="E120" s="953">
        <v>44495</v>
      </c>
      <c r="F120" s="955">
        <v>472.56</v>
      </c>
      <c r="G120" s="902">
        <v>37</v>
      </c>
      <c r="H120" s="955">
        <v>472.56</v>
      </c>
      <c r="I120" s="107">
        <f t="shared" si="20"/>
        <v>0</v>
      </c>
      <c r="J120" s="798"/>
      <c r="K120" s="633"/>
      <c r="L120" s="665"/>
      <c r="M120" s="633"/>
      <c r="N120" s="866"/>
      <c r="O120" s="1053" t="s">
        <v>331</v>
      </c>
      <c r="P120" s="635"/>
      <c r="Q120" s="633"/>
      <c r="R120" s="891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52"/>
      <c r="C121" s="902" t="s">
        <v>332</v>
      </c>
      <c r="D121" s="902"/>
      <c r="E121" s="953">
        <v>44495</v>
      </c>
      <c r="F121" s="955">
        <v>4.54</v>
      </c>
      <c r="G121" s="902">
        <v>0.8</v>
      </c>
      <c r="H121" s="955">
        <v>4.54</v>
      </c>
      <c r="I121" s="107">
        <f t="shared" si="20"/>
        <v>0</v>
      </c>
      <c r="J121" s="812"/>
      <c r="K121" s="633"/>
      <c r="L121" s="665"/>
      <c r="M121" s="633"/>
      <c r="N121" s="867"/>
      <c r="O121" s="1054"/>
      <c r="P121" s="635"/>
      <c r="Q121" s="633"/>
      <c r="R121" s="634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47">
        <v>85</v>
      </c>
      <c r="B122" s="1051" t="s">
        <v>250</v>
      </c>
      <c r="C122" s="902" t="s">
        <v>333</v>
      </c>
      <c r="D122" s="902"/>
      <c r="E122" s="953">
        <v>44495</v>
      </c>
      <c r="F122" s="955">
        <v>941.72</v>
      </c>
      <c r="G122" s="902">
        <v>115</v>
      </c>
      <c r="H122" s="955">
        <v>941.72</v>
      </c>
      <c r="I122" s="107">
        <f t="shared" si="20"/>
        <v>0</v>
      </c>
      <c r="J122" s="812"/>
      <c r="K122" s="633"/>
      <c r="L122" s="665"/>
      <c r="M122" s="633"/>
      <c r="N122" s="868"/>
      <c r="O122" s="1053"/>
      <c r="P122" s="883"/>
      <c r="Q122" s="633"/>
      <c r="R122" s="632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52"/>
      <c r="C123" s="902" t="s">
        <v>253</v>
      </c>
      <c r="D123" s="902"/>
      <c r="E123" s="953">
        <v>44495</v>
      </c>
      <c r="F123" s="955">
        <v>148.72</v>
      </c>
      <c r="G123" s="902">
        <v>135</v>
      </c>
      <c r="H123" s="955">
        <v>148.72</v>
      </c>
      <c r="I123" s="107">
        <f t="shared" si="20"/>
        <v>0</v>
      </c>
      <c r="J123" s="576"/>
      <c r="K123" s="633"/>
      <c r="L123" s="665"/>
      <c r="M123" s="633"/>
      <c r="N123" s="869"/>
      <c r="O123" s="1054"/>
      <c r="P123" s="635"/>
      <c r="Q123" s="633"/>
      <c r="R123" s="632"/>
      <c r="S123" s="66">
        <f t="shared" si="14"/>
        <v>0</v>
      </c>
      <c r="T123" s="66">
        <f t="shared" ref="T123:T125" si="22">S123/H123</f>
        <v>0</v>
      </c>
    </row>
    <row r="124" spans="1:20" s="163" customFormat="1" ht="28.5" x14ac:dyDescent="0.25">
      <c r="A124" s="847">
        <v>87</v>
      </c>
      <c r="B124" s="1051" t="s">
        <v>307</v>
      </c>
      <c r="C124" s="902" t="s">
        <v>366</v>
      </c>
      <c r="D124" s="902"/>
      <c r="E124" s="953">
        <v>44499</v>
      </c>
      <c r="F124" s="955">
        <v>100</v>
      </c>
      <c r="G124" s="902">
        <v>10</v>
      </c>
      <c r="H124" s="955">
        <v>100</v>
      </c>
      <c r="I124" s="107">
        <f t="shared" si="20"/>
        <v>0</v>
      </c>
      <c r="J124" s="796"/>
      <c r="K124" s="633"/>
      <c r="L124" s="665"/>
      <c r="M124" s="633"/>
      <c r="N124" s="864"/>
      <c r="O124" s="1053" t="s">
        <v>368</v>
      </c>
      <c r="P124" s="633"/>
      <c r="Q124" s="633"/>
      <c r="R124" s="632"/>
      <c r="S124" s="66">
        <f t="shared" si="14"/>
        <v>0</v>
      </c>
      <c r="T124" s="66">
        <f t="shared" si="22"/>
        <v>0</v>
      </c>
    </row>
    <row r="125" spans="1:20" s="163" customFormat="1" ht="21.75" customHeight="1" x14ac:dyDescent="0.25">
      <c r="A125" s="101">
        <v>88</v>
      </c>
      <c r="B125" s="1052"/>
      <c r="C125" s="902" t="s">
        <v>367</v>
      </c>
      <c r="D125" s="902"/>
      <c r="E125" s="953">
        <v>44499</v>
      </c>
      <c r="F125" s="955">
        <v>100</v>
      </c>
      <c r="G125" s="902">
        <v>10</v>
      </c>
      <c r="H125" s="955">
        <v>100</v>
      </c>
      <c r="I125" s="107">
        <f t="shared" si="20"/>
        <v>0</v>
      </c>
      <c r="J125" s="796"/>
      <c r="K125" s="633"/>
      <c r="L125" s="665"/>
      <c r="M125" s="633"/>
      <c r="N125" s="864"/>
      <c r="O125" s="1054"/>
      <c r="P125" s="633"/>
      <c r="Q125" s="633"/>
      <c r="R125" s="826"/>
      <c r="S125" s="66">
        <f t="shared" si="14"/>
        <v>0</v>
      </c>
      <c r="T125" s="66">
        <f t="shared" si="22"/>
        <v>0</v>
      </c>
    </row>
    <row r="126" spans="1:20" s="163" customFormat="1" ht="21.75" customHeight="1" x14ac:dyDescent="0.25">
      <c r="A126" s="847">
        <v>89</v>
      </c>
      <c r="B126" s="902"/>
      <c r="C126" s="902"/>
      <c r="D126" s="902"/>
      <c r="E126" s="953"/>
      <c r="F126" s="955"/>
      <c r="G126" s="902"/>
      <c r="H126" s="955"/>
      <c r="I126" s="107">
        <f t="shared" si="20"/>
        <v>0</v>
      </c>
      <c r="J126" s="576"/>
      <c r="K126" s="633"/>
      <c r="L126" s="665"/>
      <c r="M126" s="633"/>
      <c r="N126" s="864"/>
      <c r="O126" s="885"/>
      <c r="P126" s="633"/>
      <c r="Q126" s="633"/>
      <c r="R126" s="632"/>
      <c r="S126" s="66">
        <f t="shared" si="14"/>
        <v>0</v>
      </c>
      <c r="T126" s="66" t="e">
        <f t="shared" ref="T126:T127" si="23">S126/H126</f>
        <v>#DIV/0!</v>
      </c>
    </row>
    <row r="127" spans="1:20" s="163" customFormat="1" ht="21.75" customHeight="1" x14ac:dyDescent="0.25">
      <c r="A127" s="101">
        <v>90</v>
      </c>
      <c r="B127" s="902"/>
      <c r="C127" s="902"/>
      <c r="D127" s="902"/>
      <c r="E127" s="953"/>
      <c r="F127" s="955"/>
      <c r="G127" s="902"/>
      <c r="H127" s="955"/>
      <c r="I127" s="107">
        <f t="shared" si="20"/>
        <v>0</v>
      </c>
      <c r="J127" s="596"/>
      <c r="K127" s="633"/>
      <c r="L127" s="665"/>
      <c r="M127" s="633"/>
      <c r="N127" s="864"/>
      <c r="O127" s="885"/>
      <c r="P127" s="633"/>
      <c r="Q127" s="633"/>
      <c r="R127" s="632"/>
      <c r="S127" s="66">
        <f t="shared" si="14"/>
        <v>0</v>
      </c>
      <c r="T127" s="66" t="e">
        <f t="shared" si="23"/>
        <v>#DIV/0!</v>
      </c>
    </row>
    <row r="128" spans="1:20" s="163" customFormat="1" ht="21.75" customHeight="1" x14ac:dyDescent="0.25">
      <c r="A128" s="847">
        <v>91</v>
      </c>
      <c r="B128" s="902"/>
      <c r="C128" s="902"/>
      <c r="D128" s="902"/>
      <c r="E128" s="953"/>
      <c r="F128" s="955"/>
      <c r="G128" s="902"/>
      <c r="H128" s="955"/>
      <c r="I128" s="107">
        <f t="shared" si="20"/>
        <v>0</v>
      </c>
      <c r="J128" s="596"/>
      <c r="K128" s="633"/>
      <c r="L128" s="665"/>
      <c r="M128" s="633"/>
      <c r="N128" s="864"/>
      <c r="O128" s="885"/>
      <c r="P128" s="633"/>
      <c r="Q128" s="633"/>
      <c r="R128" s="632"/>
      <c r="S128" s="66">
        <f t="shared" si="14"/>
        <v>0</v>
      </c>
      <c r="T128" s="66" t="e">
        <f t="shared" ref="T128" si="24">S128/H128</f>
        <v>#DIV/0!</v>
      </c>
    </row>
    <row r="129" spans="1:20" s="163" customFormat="1" x14ac:dyDescent="0.25">
      <c r="A129" s="847">
        <v>91</v>
      </c>
      <c r="B129" s="902"/>
      <c r="C129" s="902"/>
      <c r="D129" s="902"/>
      <c r="E129" s="953"/>
      <c r="F129" s="955"/>
      <c r="G129" s="902"/>
      <c r="H129" s="955"/>
      <c r="I129" s="297">
        <f t="shared" si="20"/>
        <v>0</v>
      </c>
      <c r="J129" s="799"/>
      <c r="K129" s="800"/>
      <c r="L129" s="637"/>
      <c r="M129" s="800"/>
      <c r="N129" s="896"/>
      <c r="O129" s="918"/>
      <c r="P129" s="849"/>
      <c r="Q129" s="800"/>
      <c r="R129" s="850"/>
      <c r="S129" s="66">
        <f t="shared" ref="S129:S134" si="25">Q129+M129+K129</f>
        <v>0</v>
      </c>
      <c r="T129" s="66" t="e">
        <f t="shared" ref="T129:T134" si="26">S129/H129</f>
        <v>#DIV/0!</v>
      </c>
    </row>
    <row r="130" spans="1:20" s="163" customFormat="1" x14ac:dyDescent="0.25">
      <c r="A130" s="101">
        <v>92</v>
      </c>
      <c r="B130" s="812"/>
      <c r="C130" s="620"/>
      <c r="D130" s="615"/>
      <c r="E130" s="822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6"/>
      <c r="O130" s="918"/>
      <c r="P130" s="914"/>
      <c r="Q130" s="800"/>
      <c r="R130" s="85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847">
        <v>93</v>
      </c>
      <c r="B131" s="812"/>
      <c r="C131" s="620"/>
      <c r="D131" s="615"/>
      <c r="E131" s="822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6"/>
      <c r="O131" s="918"/>
      <c r="P131" s="849"/>
      <c r="Q131" s="800"/>
      <c r="R131" s="85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101">
        <v>94</v>
      </c>
      <c r="B132" s="902"/>
      <c r="C132" s="621"/>
      <c r="D132" s="615"/>
      <c r="E132" s="822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6"/>
      <c r="O132" s="919"/>
      <c r="P132" s="849"/>
      <c r="Q132" s="800"/>
      <c r="R132" s="85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847">
        <v>95</v>
      </c>
      <c r="B133" s="902"/>
      <c r="C133" s="576"/>
      <c r="D133" s="615"/>
      <c r="E133" s="822"/>
      <c r="F133" s="616"/>
      <c r="G133" s="617"/>
      <c r="H133" s="618"/>
      <c r="I133" s="297">
        <f t="shared" si="20"/>
        <v>0</v>
      </c>
      <c r="J133" s="799"/>
      <c r="K133" s="800"/>
      <c r="L133" s="637"/>
      <c r="M133" s="800"/>
      <c r="N133" s="896"/>
      <c r="O133" s="919"/>
      <c r="P133" s="849"/>
      <c r="Q133" s="800"/>
      <c r="R133" s="85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>
        <v>96</v>
      </c>
      <c r="B134" s="619"/>
      <c r="C134" s="620"/>
      <c r="D134" s="615"/>
      <c r="E134" s="822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918"/>
      <c r="P134" s="849"/>
      <c r="Q134" s="800"/>
      <c r="R134" s="850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/>
      <c r="B135" s="619"/>
      <c r="C135" s="620"/>
      <c r="D135" s="615"/>
      <c r="E135" s="822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915"/>
      <c r="Q135" s="916"/>
      <c r="R135" s="917"/>
      <c r="S135" s="66"/>
      <c r="T135" s="66"/>
    </row>
    <row r="136" spans="1:20" s="163" customFormat="1" x14ac:dyDescent="0.25">
      <c r="A136" s="101"/>
      <c r="B136" s="619"/>
      <c r="C136" s="621"/>
      <c r="D136" s="615"/>
      <c r="E136" s="822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49"/>
      <c r="Q136" s="800"/>
      <c r="R136" s="850"/>
      <c r="S136" s="66"/>
      <c r="T136" s="66"/>
    </row>
    <row r="137" spans="1:20" s="163" customFormat="1" x14ac:dyDescent="0.25">
      <c r="A137" s="101"/>
      <c r="B137" s="619"/>
      <c r="C137" s="622"/>
      <c r="D137" s="615"/>
      <c r="E137" s="822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49"/>
      <c r="Q137" s="800"/>
      <c r="R137" s="85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2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49"/>
      <c r="Q138" s="800"/>
      <c r="R138" s="850"/>
      <c r="S138" s="66"/>
      <c r="T138" s="66"/>
    </row>
    <row r="139" spans="1:20" s="163" customFormat="1" x14ac:dyDescent="0.25">
      <c r="A139" s="101"/>
      <c r="B139" s="619"/>
      <c r="C139" s="576"/>
      <c r="D139" s="615"/>
      <c r="E139" s="822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49"/>
      <c r="Q139" s="800"/>
      <c r="R139" s="850"/>
      <c r="S139" s="66"/>
      <c r="T139" s="66"/>
    </row>
    <row r="140" spans="1:20" s="163" customFormat="1" x14ac:dyDescent="0.25">
      <c r="A140" s="101"/>
      <c r="B140" s="619"/>
      <c r="C140" s="622"/>
      <c r="D140" s="615"/>
      <c r="E140" s="822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49"/>
      <c r="Q140" s="800"/>
      <c r="R140" s="85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2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49"/>
      <c r="Q141" s="800"/>
      <c r="R141" s="85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2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49"/>
      <c r="Q142" s="800"/>
      <c r="R142" s="85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2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49"/>
      <c r="Q143" s="800"/>
      <c r="R143" s="85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2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49"/>
      <c r="Q144" s="800"/>
      <c r="R144" s="85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2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49"/>
      <c r="Q145" s="800"/>
      <c r="R145" s="85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2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49"/>
      <c r="Q146" s="800"/>
      <c r="R146" s="85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2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49"/>
      <c r="Q147" s="800"/>
      <c r="R147" s="850"/>
      <c r="S147" s="66"/>
      <c r="T147" s="66"/>
    </row>
    <row r="148" spans="1:20" s="163" customFormat="1" x14ac:dyDescent="0.25">
      <c r="A148" s="101"/>
      <c r="B148" s="619"/>
      <c r="C148" s="576"/>
      <c r="D148" s="615"/>
      <c r="E148" s="822"/>
      <c r="F148" s="616"/>
      <c r="G148" s="617"/>
      <c r="H148" s="61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49"/>
      <c r="Q148" s="800"/>
      <c r="R148" s="85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19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49"/>
      <c r="Q149" s="800"/>
      <c r="R149" s="85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19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49"/>
      <c r="Q150" s="800"/>
      <c r="R150" s="850"/>
      <c r="S150" s="66"/>
      <c r="T150" s="66"/>
    </row>
    <row r="151" spans="1:20" s="163" customFormat="1" x14ac:dyDescent="0.25">
      <c r="A151" s="101"/>
      <c r="B151" s="391"/>
      <c r="C151" s="395"/>
      <c r="D151" s="506"/>
      <c r="E151" s="819"/>
      <c r="F151" s="725"/>
      <c r="G151" s="726"/>
      <c r="H151" s="727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849"/>
      <c r="Q151" s="800"/>
      <c r="R151" s="850"/>
      <c r="S151" s="66"/>
      <c r="T151" s="66"/>
    </row>
    <row r="152" spans="1:20" s="163" customFormat="1" x14ac:dyDescent="0.25">
      <c r="A152" s="101"/>
      <c r="B152" s="724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597"/>
      <c r="O158" s="660"/>
      <c r="P158" s="611"/>
      <c r="Q158" s="612"/>
      <c r="R158" s="613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8"/>
      <c r="I161" s="297">
        <f t="shared" si="20"/>
        <v>0</v>
      </c>
      <c r="J161" s="277"/>
      <c r="K161" s="259"/>
      <c r="L161" s="317"/>
      <c r="M161" s="258"/>
      <c r="N161" s="496"/>
      <c r="O161" s="661"/>
      <c r="P161" s="257"/>
      <c r="Q161" s="258"/>
      <c r="R161" s="555"/>
      <c r="S161" s="66"/>
      <c r="T161" s="66"/>
    </row>
    <row r="162" spans="1:20" s="163" customFormat="1" ht="15.75" thickBot="1" x14ac:dyDescent="0.3">
      <c r="A162" s="101"/>
      <c r="B162" s="76"/>
      <c r="C162" s="153"/>
      <c r="D162" s="153"/>
      <c r="E162" s="140"/>
      <c r="F162" s="810"/>
      <c r="G162" s="101"/>
      <c r="H162" s="588"/>
      <c r="I162" s="297">
        <f t="shared" si="20"/>
        <v>0</v>
      </c>
      <c r="J162" s="277"/>
      <c r="K162" s="316"/>
      <c r="L162" s="317"/>
      <c r="M162" s="287"/>
      <c r="N162" s="496"/>
      <c r="O162" s="289"/>
      <c r="P162" s="314"/>
      <c r="Q162" s="326"/>
      <c r="R162" s="556"/>
      <c r="S162" s="66">
        <f t="shared" ref="S162:S167" si="27">Q162+M162+K162</f>
        <v>0</v>
      </c>
      <c r="T162" s="66" t="e">
        <f t="shared" ref="T162:T170" si="28">S162/H162+0.1</f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4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186"/>
      <c r="R166" s="185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3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ref="S168:S173" si="29">Q168+M168+K168</f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9"/>
      <c r="D171" s="103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72"/>
      <c r="R171" s="181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82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159"/>
      <c r="D173" s="164"/>
      <c r="E173" s="140"/>
      <c r="F173" s="810"/>
      <c r="G173" s="101"/>
      <c r="H173" s="588"/>
      <c r="I173" s="107">
        <f t="shared" si="20"/>
        <v>0</v>
      </c>
      <c r="J173" s="200"/>
      <c r="K173" s="110"/>
      <c r="L173" s="180"/>
      <c r="M173" s="72"/>
      <c r="N173" s="497"/>
      <c r="O173" s="131"/>
      <c r="P173" s="119"/>
      <c r="Q173" s="61"/>
      <c r="R173" s="174"/>
      <c r="S173" s="66">
        <f t="shared" si="29"/>
        <v>0</v>
      </c>
      <c r="T173" s="66" t="e">
        <f>S173/H173</f>
        <v>#DIV/0!</v>
      </c>
    </row>
    <row r="174" spans="1:20" s="163" customFormat="1" ht="15.75" hidden="1" thickBot="1" x14ac:dyDescent="0.3">
      <c r="A174" s="101"/>
      <c r="B174" s="76"/>
      <c r="C174" s="96"/>
      <c r="D174" s="164"/>
      <c r="E174" s="823"/>
      <c r="F174" s="810"/>
      <c r="G174" s="101"/>
      <c r="H174" s="588"/>
      <c r="I174" s="107">
        <f t="shared" si="20"/>
        <v>0</v>
      </c>
      <c r="J174" s="133"/>
      <c r="K174" s="175"/>
      <c r="L174" s="737"/>
      <c r="M174" s="72"/>
      <c r="N174" s="498"/>
      <c r="O174" s="131"/>
      <c r="P174" s="96"/>
      <c r="Q174" s="76"/>
      <c r="R174" s="157"/>
      <c r="S174" s="66">
        <f>Q174+M174+K174</f>
        <v>0</v>
      </c>
      <c r="T174" s="66" t="e">
        <f>S174/H174+0.1</f>
        <v>#DIV/0!</v>
      </c>
    </row>
    <row r="175" spans="1:20" s="163" customFormat="1" ht="29.25" customHeight="1" thickTop="1" thickBot="1" x14ac:dyDescent="0.3">
      <c r="A175" s="101"/>
      <c r="B175" s="76"/>
      <c r="C175" s="96"/>
      <c r="D175" s="176"/>
      <c r="E175" s="140"/>
      <c r="F175" s="817" t="s">
        <v>31</v>
      </c>
      <c r="G175" s="73">
        <f>SUM(G5:G174)</f>
        <v>1703.8</v>
      </c>
      <c r="H175" s="590">
        <f>SUM(H3:H174)</f>
        <v>448444.2288000001</v>
      </c>
      <c r="I175" s="857">
        <f>PIERNA!I37</f>
        <v>0</v>
      </c>
      <c r="J175" s="46"/>
      <c r="K175" s="177">
        <f>SUM(K5:K174)</f>
        <v>224214</v>
      </c>
      <c r="L175" s="738"/>
      <c r="M175" s="177">
        <f>SUM(M5:M174)</f>
        <v>603200</v>
      </c>
      <c r="N175" s="499"/>
      <c r="O175" s="662"/>
      <c r="P175" s="120"/>
      <c r="Q175" s="178">
        <f>SUM(Q5:Q174)</f>
        <v>13977389.872760002</v>
      </c>
      <c r="R175" s="158"/>
      <c r="S175" s="189">
        <f>Q175+M175+K175</f>
        <v>14804803.872760002</v>
      </c>
      <c r="T175" s="66"/>
    </row>
    <row r="176" spans="1:20" s="163" customFormat="1" ht="15.75" thickTop="1" x14ac:dyDescent="0.25">
      <c r="B176" s="76"/>
      <c r="C176" s="76"/>
      <c r="D176" s="101"/>
      <c r="E176" s="140"/>
      <c r="F176" s="172"/>
      <c r="G176" s="101"/>
      <c r="H176" s="172"/>
      <c r="I176" s="76"/>
      <c r="J176" s="133"/>
      <c r="L176" s="739"/>
      <c r="N176" s="194"/>
      <c r="O176" s="173"/>
      <c r="P176" s="96"/>
      <c r="Q176" s="76"/>
      <c r="R176" s="159" t="s">
        <v>43</v>
      </c>
    </row>
  </sheetData>
  <sortState ref="B98:O105">
    <sortCondition ref="E98:E105"/>
  </sortState>
  <mergeCells count="18">
    <mergeCell ref="R98:R99"/>
    <mergeCell ref="O106:O107"/>
    <mergeCell ref="B106:B107"/>
    <mergeCell ref="B114:B119"/>
    <mergeCell ref="O114:O119"/>
    <mergeCell ref="E114:E119"/>
    <mergeCell ref="R114:R119"/>
    <mergeCell ref="B124:B125"/>
    <mergeCell ref="O124:O125"/>
    <mergeCell ref="Q1:Q2"/>
    <mergeCell ref="K1:K2"/>
    <mergeCell ref="M1:M2"/>
    <mergeCell ref="B98:B99"/>
    <mergeCell ref="O98:O99"/>
    <mergeCell ref="O120:O121"/>
    <mergeCell ref="B120:B121"/>
    <mergeCell ref="B122:B123"/>
    <mergeCell ref="O122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01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7">
        <f>E5+E6-F8+E4</f>
        <v>0</v>
      </c>
      <c r="J8" s="85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7">
        <f>I8-F9</f>
        <v>0</v>
      </c>
      <c r="J9" s="85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7">
        <f t="shared" ref="I10:I27" si="3">I9-F10</f>
        <v>0</v>
      </c>
      <c r="J10" s="85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7">
        <f t="shared" si="3"/>
        <v>0</v>
      </c>
      <c r="J11" s="85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7">
        <f t="shared" si="3"/>
        <v>0</v>
      </c>
      <c r="J12" s="85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29">
        <f t="shared" si="3"/>
        <v>0</v>
      </c>
      <c r="J13" s="85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29">
        <f t="shared" si="3"/>
        <v>0</v>
      </c>
      <c r="J14" s="85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29">
        <f t="shared" si="3"/>
        <v>0</v>
      </c>
      <c r="J15" s="85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0">
        <f t="shared" si="3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0">
        <f t="shared" si="3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0">
        <f t="shared" si="3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0">
        <f t="shared" si="3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0">
        <f t="shared" si="3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0">
        <f t="shared" si="3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0">
        <f t="shared" si="3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0">
        <f t="shared" si="3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0">
        <f t="shared" si="3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0">
        <f t="shared" si="3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0">
        <f t="shared" si="3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1">
        <f t="shared" si="3"/>
        <v>0</v>
      </c>
      <c r="J27" s="82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2"/>
      <c r="J28" s="83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5" t="s">
        <v>21</v>
      </c>
      <c r="E31" s="1076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7"/>
    <col min="10" max="10" width="17.5703125" customWidth="1"/>
  </cols>
  <sheetData>
    <row r="1" spans="1:11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8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899">
        <f>E5+E6-F8+E4</f>
        <v>0</v>
      </c>
      <c r="J8" s="85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99">
        <f>I8-F9</f>
        <v>0</v>
      </c>
      <c r="J9" s="85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899">
        <f t="shared" ref="I10:I27" si="4">I9-F10</f>
        <v>0</v>
      </c>
      <c r="J10" s="85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899">
        <f t="shared" si="4"/>
        <v>0</v>
      </c>
      <c r="J11" s="85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899">
        <f t="shared" si="4"/>
        <v>0</v>
      </c>
      <c r="J12" s="85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899">
        <f t="shared" si="4"/>
        <v>0</v>
      </c>
      <c r="J13" s="85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899">
        <f t="shared" si="4"/>
        <v>0</v>
      </c>
      <c r="J14" s="85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899">
        <f t="shared" si="4"/>
        <v>0</v>
      </c>
      <c r="J15" s="85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0">
        <f t="shared" si="4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0">
        <f t="shared" si="4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0">
        <f t="shared" si="4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0">
        <f t="shared" si="4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0">
        <f t="shared" si="4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0">
        <f t="shared" si="4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0">
        <f t="shared" si="4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0">
        <f t="shared" si="4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0">
        <f t="shared" si="4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0">
        <f t="shared" si="4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0">
        <f t="shared" si="4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0">
        <f t="shared" si="4"/>
        <v>0</v>
      </c>
      <c r="J27" s="82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1"/>
      <c r="J28" s="83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5" t="s">
        <v>21</v>
      </c>
      <c r="E31" s="1076"/>
      <c r="F31" s="147">
        <f>E4+E5-F29+E6</f>
        <v>0</v>
      </c>
    </row>
    <row r="32" spans="1:10" ht="16.5" thickBot="1" x14ac:dyDescent="0.3">
      <c r="A32" s="129"/>
      <c r="D32" s="894" t="s">
        <v>4</v>
      </c>
      <c r="E32" s="895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9" t="s">
        <v>295</v>
      </c>
      <c r="B1" s="1079"/>
      <c r="C1" s="1079"/>
      <c r="D1" s="1079"/>
      <c r="E1" s="1079"/>
      <c r="F1" s="1079"/>
      <c r="G1" s="1079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6"/>
      <c r="H4" s="159"/>
      <c r="I4" s="685"/>
    </row>
    <row r="5" spans="1:10" ht="18.75" customHeight="1" thickBot="1" x14ac:dyDescent="0.3">
      <c r="A5" s="843" t="s">
        <v>111</v>
      </c>
      <c r="B5" s="776" t="s">
        <v>299</v>
      </c>
      <c r="C5" s="349">
        <v>45</v>
      </c>
      <c r="D5" s="268">
        <v>44494</v>
      </c>
      <c r="E5" s="262">
        <v>50</v>
      </c>
      <c r="F5" s="263">
        <v>5</v>
      </c>
      <c r="G5" s="261">
        <f>F30</f>
        <v>0</v>
      </c>
      <c r="H5" s="144">
        <f>E5-G5</f>
        <v>50</v>
      </c>
      <c r="I5" s="682"/>
    </row>
    <row r="6" spans="1:10" ht="15.75" hidden="1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hidden="1" thickBot="1" x14ac:dyDescent="0.3">
      <c r="A7" s="270"/>
      <c r="B7" s="879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5" t="s">
        <v>21</v>
      </c>
      <c r="E32" s="1076"/>
      <c r="F32" s="147">
        <f>G5-F30</f>
        <v>0</v>
      </c>
    </row>
    <row r="33" spans="1:6" ht="15.75" thickBot="1" x14ac:dyDescent="0.3">
      <c r="A33" s="129"/>
      <c r="D33" s="844" t="s">
        <v>4</v>
      </c>
      <c r="E33" s="84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91" t="s">
        <v>202</v>
      </c>
      <c r="B1" s="1091"/>
      <c r="C1" s="1091"/>
      <c r="D1" s="1091"/>
      <c r="E1" s="1091"/>
      <c r="F1" s="1091"/>
      <c r="G1" s="1091"/>
      <c r="H1" s="11">
        <v>1</v>
      </c>
      <c r="K1" s="1086" t="s">
        <v>220</v>
      </c>
      <c r="L1" s="1086"/>
      <c r="M1" s="1086"/>
      <c r="N1" s="1086"/>
      <c r="O1" s="1086"/>
      <c r="P1" s="1086"/>
      <c r="Q1" s="108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9"/>
      <c r="M4" s="67"/>
      <c r="N4" s="122"/>
      <c r="O4" s="51"/>
      <c r="P4" s="12"/>
      <c r="Q4" s="1028"/>
    </row>
    <row r="5" spans="1:19" ht="15.75" x14ac:dyDescent="0.25">
      <c r="A5" s="76" t="s">
        <v>111</v>
      </c>
      <c r="B5" s="664" t="s">
        <v>110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  <c r="K5" s="76" t="s">
        <v>111</v>
      </c>
      <c r="L5" s="664" t="s">
        <v>110</v>
      </c>
      <c r="M5" s="335">
        <v>250</v>
      </c>
      <c r="N5" s="336">
        <v>44494</v>
      </c>
      <c r="O5" s="337">
        <v>18.5</v>
      </c>
      <c r="P5" s="319">
        <v>4</v>
      </c>
      <c r="Q5" s="298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  <c r="K8" s="56" t="s">
        <v>32</v>
      </c>
      <c r="L8" s="745">
        <f>P4+P5+P6-M8</f>
        <v>4</v>
      </c>
      <c r="M8" s="263"/>
      <c r="N8" s="285"/>
      <c r="O8" s="357"/>
      <c r="P8" s="107">
        <f t="shared" ref="P8:P25" si="1">N8</f>
        <v>0</v>
      </c>
      <c r="Q8" s="286"/>
      <c r="R8" s="287"/>
      <c r="S8" s="47">
        <f>O4+O5+O6-P8</f>
        <v>18.5</v>
      </c>
    </row>
    <row r="9" spans="1:1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  <c r="L9" s="745">
        <f>L8-M9</f>
        <v>4</v>
      </c>
      <c r="M9" s="263"/>
      <c r="N9" s="285"/>
      <c r="O9" s="357"/>
      <c r="P9" s="107">
        <f t="shared" si="1"/>
        <v>0</v>
      </c>
      <c r="Q9" s="286"/>
      <c r="R9" s="287"/>
      <c r="S9" s="47">
        <f>S8-P9</f>
        <v>18.5</v>
      </c>
    </row>
    <row r="10" spans="1:1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2">I9-F10</f>
        <v>25</v>
      </c>
      <c r="L10" s="745">
        <f>L9-M10</f>
        <v>4</v>
      </c>
      <c r="M10" s="263"/>
      <c r="N10" s="285"/>
      <c r="O10" s="357"/>
      <c r="P10" s="107">
        <f t="shared" si="1"/>
        <v>0</v>
      </c>
      <c r="Q10" s="286"/>
      <c r="R10" s="287"/>
      <c r="S10" s="47">
        <f t="shared" ref="S10:S25" si="3">S9-P10</f>
        <v>18.5</v>
      </c>
    </row>
    <row r="11" spans="1:19" x14ac:dyDescent="0.25">
      <c r="A11" s="56" t="s">
        <v>33</v>
      </c>
      <c r="B11" s="745">
        <f t="shared" ref="B11:B25" si="4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2"/>
        <v>25</v>
      </c>
      <c r="K11" s="56" t="s">
        <v>33</v>
      </c>
      <c r="L11" s="745">
        <f t="shared" ref="L11:L13" si="5">L10-M11</f>
        <v>4</v>
      </c>
      <c r="M11" s="263"/>
      <c r="N11" s="285"/>
      <c r="O11" s="357"/>
      <c r="P11" s="297">
        <f t="shared" si="1"/>
        <v>0</v>
      </c>
      <c r="Q11" s="286"/>
      <c r="R11" s="287"/>
      <c r="S11" s="47">
        <f t="shared" si="3"/>
        <v>18.5</v>
      </c>
    </row>
    <row r="12" spans="1:19" x14ac:dyDescent="0.25">
      <c r="B12" s="745">
        <f t="shared" si="4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2"/>
        <v>25</v>
      </c>
      <c r="L12" s="745">
        <f t="shared" si="5"/>
        <v>4</v>
      </c>
      <c r="M12" s="263"/>
      <c r="N12" s="285"/>
      <c r="O12" s="357"/>
      <c r="P12" s="297">
        <f t="shared" si="1"/>
        <v>0</v>
      </c>
      <c r="Q12" s="286"/>
      <c r="R12" s="287"/>
      <c r="S12" s="283">
        <f t="shared" si="3"/>
        <v>18.5</v>
      </c>
    </row>
    <row r="13" spans="1:19" x14ac:dyDescent="0.25">
      <c r="A13" s="19"/>
      <c r="B13" s="745">
        <f t="shared" si="4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2"/>
        <v>25</v>
      </c>
      <c r="K13" s="19"/>
      <c r="L13" s="745">
        <f t="shared" si="5"/>
        <v>4</v>
      </c>
      <c r="M13" s="263"/>
      <c r="N13" s="285"/>
      <c r="O13" s="357"/>
      <c r="P13" s="297">
        <f t="shared" si="1"/>
        <v>0</v>
      </c>
      <c r="Q13" s="286"/>
      <c r="R13" s="287"/>
      <c r="S13" s="283">
        <f t="shared" si="3"/>
        <v>18.5</v>
      </c>
    </row>
    <row r="14" spans="1:1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2"/>
        <v>25</v>
      </c>
      <c r="L14" s="745">
        <f>L13-M14</f>
        <v>4</v>
      </c>
      <c r="M14" s="263"/>
      <c r="N14" s="285"/>
      <c r="O14" s="357"/>
      <c r="P14" s="297">
        <f t="shared" si="1"/>
        <v>0</v>
      </c>
      <c r="Q14" s="286"/>
      <c r="R14" s="287"/>
      <c r="S14" s="283">
        <f t="shared" si="3"/>
        <v>18.5</v>
      </c>
    </row>
    <row r="15" spans="1:19" x14ac:dyDescent="0.25">
      <c r="B15" s="745">
        <f t="shared" ref="B15:B22" si="6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2"/>
        <v>25</v>
      </c>
      <c r="L15" s="745">
        <f t="shared" ref="L15:L25" si="7">L14-M15</f>
        <v>4</v>
      </c>
      <c r="M15" s="263"/>
      <c r="N15" s="285"/>
      <c r="O15" s="357"/>
      <c r="P15" s="297">
        <f t="shared" si="1"/>
        <v>0</v>
      </c>
      <c r="Q15" s="286"/>
      <c r="R15" s="287"/>
      <c r="S15" s="283">
        <f t="shared" si="3"/>
        <v>18.5</v>
      </c>
    </row>
    <row r="16" spans="1:19" x14ac:dyDescent="0.25">
      <c r="B16" s="745">
        <f t="shared" si="6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2"/>
        <v>25</v>
      </c>
      <c r="L16" s="745">
        <f t="shared" si="7"/>
        <v>4</v>
      </c>
      <c r="M16" s="263"/>
      <c r="N16" s="285"/>
      <c r="O16" s="357"/>
      <c r="P16" s="297">
        <f t="shared" si="1"/>
        <v>0</v>
      </c>
      <c r="Q16" s="286"/>
      <c r="R16" s="287"/>
      <c r="S16" s="283">
        <f t="shared" si="3"/>
        <v>18.5</v>
      </c>
    </row>
    <row r="17" spans="1:19" x14ac:dyDescent="0.25">
      <c r="B17" s="745">
        <f t="shared" si="6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2"/>
        <v>25</v>
      </c>
      <c r="L17" s="745">
        <f t="shared" si="7"/>
        <v>4</v>
      </c>
      <c r="M17" s="263"/>
      <c r="N17" s="285"/>
      <c r="O17" s="357"/>
      <c r="P17" s="297">
        <f t="shared" si="1"/>
        <v>0</v>
      </c>
      <c r="Q17" s="286"/>
      <c r="R17" s="287"/>
      <c r="S17" s="283">
        <f t="shared" si="3"/>
        <v>18.5</v>
      </c>
    </row>
    <row r="18" spans="1:19" x14ac:dyDescent="0.25">
      <c r="B18" s="745">
        <f t="shared" si="6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2"/>
        <v>25</v>
      </c>
      <c r="L18" s="745">
        <f t="shared" si="7"/>
        <v>4</v>
      </c>
      <c r="M18" s="263"/>
      <c r="N18" s="285"/>
      <c r="O18" s="357"/>
      <c r="P18" s="297">
        <f t="shared" si="1"/>
        <v>0</v>
      </c>
      <c r="Q18" s="286"/>
      <c r="R18" s="287"/>
      <c r="S18" s="283">
        <f t="shared" si="3"/>
        <v>18.5</v>
      </c>
    </row>
    <row r="19" spans="1:19" x14ac:dyDescent="0.25">
      <c r="B19" s="745">
        <f t="shared" si="6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2"/>
        <v>25</v>
      </c>
      <c r="L19" s="745">
        <f t="shared" si="7"/>
        <v>4</v>
      </c>
      <c r="M19" s="263"/>
      <c r="N19" s="285"/>
      <c r="O19" s="357"/>
      <c r="P19" s="297">
        <f t="shared" si="1"/>
        <v>0</v>
      </c>
      <c r="Q19" s="286"/>
      <c r="R19" s="287"/>
      <c r="S19" s="47">
        <f t="shared" si="3"/>
        <v>18.5</v>
      </c>
    </row>
    <row r="20" spans="1:19" x14ac:dyDescent="0.25">
      <c r="B20" s="745">
        <f t="shared" si="6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2"/>
        <v>25</v>
      </c>
      <c r="L20" s="745">
        <f t="shared" si="7"/>
        <v>4</v>
      </c>
      <c r="M20" s="263"/>
      <c r="N20" s="285"/>
      <c r="O20" s="357"/>
      <c r="P20" s="297">
        <f t="shared" si="1"/>
        <v>0</v>
      </c>
      <c r="Q20" s="286"/>
      <c r="R20" s="287"/>
      <c r="S20" s="47">
        <f t="shared" si="3"/>
        <v>18.5</v>
      </c>
    </row>
    <row r="21" spans="1:19" x14ac:dyDescent="0.25">
      <c r="B21" s="745">
        <f t="shared" si="6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2"/>
        <v>25</v>
      </c>
      <c r="L21" s="745">
        <f t="shared" si="7"/>
        <v>4</v>
      </c>
      <c r="M21" s="263"/>
      <c r="N21" s="285"/>
      <c r="O21" s="357"/>
      <c r="P21" s="297">
        <f t="shared" si="1"/>
        <v>0</v>
      </c>
      <c r="Q21" s="286"/>
      <c r="R21" s="287"/>
      <c r="S21" s="47">
        <f t="shared" si="3"/>
        <v>18.5</v>
      </c>
    </row>
    <row r="22" spans="1:19" x14ac:dyDescent="0.25">
      <c r="B22" s="745">
        <f t="shared" si="6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2"/>
        <v>25</v>
      </c>
      <c r="L22" s="745">
        <f t="shared" si="7"/>
        <v>4</v>
      </c>
      <c r="M22" s="284"/>
      <c r="N22" s="285"/>
      <c r="O22" s="357"/>
      <c r="P22" s="297">
        <f t="shared" si="1"/>
        <v>0</v>
      </c>
      <c r="Q22" s="286"/>
      <c r="R22" s="287"/>
      <c r="S22" s="47">
        <f t="shared" si="3"/>
        <v>18.5</v>
      </c>
    </row>
    <row r="23" spans="1:19" x14ac:dyDescent="0.25">
      <c r="B23" s="745">
        <f t="shared" si="4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2"/>
        <v>25</v>
      </c>
      <c r="L23" s="745">
        <f t="shared" si="7"/>
        <v>4</v>
      </c>
      <c r="M23" s="15"/>
      <c r="N23" s="70">
        <v>0</v>
      </c>
      <c r="O23" s="357"/>
      <c r="P23" s="297">
        <f t="shared" si="1"/>
        <v>0</v>
      </c>
      <c r="Q23" s="286"/>
      <c r="R23" s="287"/>
      <c r="S23" s="283">
        <f t="shared" si="3"/>
        <v>18.5</v>
      </c>
    </row>
    <row r="24" spans="1:19" x14ac:dyDescent="0.25">
      <c r="B24" s="745">
        <f t="shared" si="4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2"/>
        <v>25</v>
      </c>
      <c r="L24" s="745">
        <f t="shared" si="7"/>
        <v>4</v>
      </c>
      <c r="M24" s="15"/>
      <c r="N24" s="70">
        <v>0</v>
      </c>
      <c r="O24" s="352"/>
      <c r="P24" s="297">
        <f t="shared" si="1"/>
        <v>0</v>
      </c>
      <c r="Q24" s="286"/>
      <c r="R24" s="287"/>
      <c r="S24" s="283">
        <f t="shared" si="3"/>
        <v>18.5</v>
      </c>
    </row>
    <row r="25" spans="1:19" ht="15.75" thickBot="1" x14ac:dyDescent="0.3">
      <c r="A25" s="125"/>
      <c r="B25" s="745">
        <f t="shared" si="4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2"/>
        <v>25</v>
      </c>
      <c r="K25" s="125"/>
      <c r="L25" s="745">
        <f t="shared" si="7"/>
        <v>4</v>
      </c>
      <c r="M25" s="37"/>
      <c r="N25" s="70">
        <v>0</v>
      </c>
      <c r="O25" s="233"/>
      <c r="P25" s="801">
        <f t="shared" si="1"/>
        <v>0</v>
      </c>
      <c r="Q25" s="802"/>
      <c r="R25" s="803"/>
      <c r="S25" s="283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75" t="s">
        <v>21</v>
      </c>
      <c r="E28" s="1076"/>
      <c r="F28" s="147">
        <f>E4+E5-F26+E6</f>
        <v>25</v>
      </c>
      <c r="L28" s="5"/>
      <c r="N28" s="1075" t="s">
        <v>21</v>
      </c>
      <c r="O28" s="1076"/>
      <c r="P28" s="147">
        <f>O4+O5-P26+O6</f>
        <v>18.5</v>
      </c>
    </row>
    <row r="29" spans="1:19" ht="15.75" thickBot="1" x14ac:dyDescent="0.3">
      <c r="A29" s="129"/>
      <c r="D29" s="507" t="s">
        <v>4</v>
      </c>
      <c r="E29" s="508"/>
      <c r="F29" s="49">
        <f>F4+F5-C26+F6</f>
        <v>5</v>
      </c>
      <c r="K29" s="129"/>
      <c r="N29" s="1026" t="s">
        <v>4</v>
      </c>
      <c r="O29" s="1027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100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98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5" t="s">
        <v>21</v>
      </c>
      <c r="E32" s="1076"/>
      <c r="F32" s="147">
        <f>E5-F30+E6+E7</f>
        <v>0</v>
      </c>
    </row>
    <row r="33" spans="1:6" ht="15.75" thickBot="1" x14ac:dyDescent="0.3">
      <c r="A33" s="129"/>
      <c r="D33" s="926" t="s">
        <v>4</v>
      </c>
      <c r="E33" s="92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6" t="s">
        <v>220</v>
      </c>
      <c r="B1" s="1086"/>
      <c r="C1" s="1086"/>
      <c r="D1" s="1086"/>
      <c r="E1" s="1086"/>
      <c r="F1" s="1086"/>
      <c r="G1" s="108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ht="15" hidden="1" customHeight="1" x14ac:dyDescent="0.25">
      <c r="A5" s="74"/>
      <c r="C5" s="585"/>
      <c r="D5" s="336"/>
      <c r="E5" s="559"/>
      <c r="F5" s="319"/>
      <c r="G5" s="921"/>
    </row>
    <row r="6" spans="1:8" ht="15.75" customHeight="1" thickTop="1" x14ac:dyDescent="0.25">
      <c r="A6" s="1083" t="s">
        <v>111</v>
      </c>
      <c r="B6" s="1030" t="s">
        <v>298</v>
      </c>
      <c r="C6" s="585"/>
      <c r="D6" s="336"/>
      <c r="E6" s="559"/>
      <c r="F6" s="319"/>
      <c r="G6" s="89"/>
      <c r="H6" s="7">
        <f>E6-G6+E5+E7+E4+E8-G5</f>
        <v>40</v>
      </c>
    </row>
    <row r="7" spans="1:8" ht="16.5" customHeight="1" thickBot="1" x14ac:dyDescent="0.3">
      <c r="A7" s="1083"/>
      <c r="B7" s="1031"/>
      <c r="C7" s="586">
        <v>180</v>
      </c>
      <c r="D7" s="336">
        <v>44494</v>
      </c>
      <c r="E7" s="560">
        <v>40</v>
      </c>
      <c r="F7" s="263">
        <v>2</v>
      </c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2</v>
      </c>
      <c r="C10" s="15"/>
      <c r="D10" s="333">
        <v>0</v>
      </c>
      <c r="E10" s="852"/>
      <c r="F10" s="853">
        <f>D10</f>
        <v>0</v>
      </c>
      <c r="G10" s="854"/>
      <c r="H10" s="855"/>
    </row>
    <row r="11" spans="1:8" x14ac:dyDescent="0.25">
      <c r="B11" s="563">
        <f>B10-C11</f>
        <v>2</v>
      </c>
      <c r="C11" s="15"/>
      <c r="D11" s="333">
        <v>0</v>
      </c>
      <c r="E11" s="852"/>
      <c r="F11" s="853">
        <f>D11</f>
        <v>0</v>
      </c>
      <c r="G11" s="854"/>
      <c r="H11" s="855"/>
    </row>
    <row r="12" spans="1:8" x14ac:dyDescent="0.25">
      <c r="B12" s="563">
        <f t="shared" ref="B12:B27" si="0">B11-C12</f>
        <v>2</v>
      </c>
      <c r="C12" s="15"/>
      <c r="D12" s="333">
        <v>0</v>
      </c>
      <c r="E12" s="852"/>
      <c r="F12" s="853">
        <f>D12</f>
        <v>0</v>
      </c>
      <c r="G12" s="854"/>
      <c r="H12" s="855"/>
    </row>
    <row r="13" spans="1:8" x14ac:dyDescent="0.25">
      <c r="A13" s="56" t="s">
        <v>33</v>
      </c>
      <c r="B13" s="563">
        <f t="shared" si="0"/>
        <v>2</v>
      </c>
      <c r="C13" s="15"/>
      <c r="D13" s="333">
        <v>0</v>
      </c>
      <c r="E13" s="852"/>
      <c r="F13" s="853">
        <f>D13</f>
        <v>0</v>
      </c>
      <c r="G13" s="854"/>
      <c r="H13" s="855"/>
    </row>
    <row r="14" spans="1:8" x14ac:dyDescent="0.25">
      <c r="B14" s="563">
        <f t="shared" si="0"/>
        <v>2</v>
      </c>
      <c r="C14" s="15"/>
      <c r="D14" s="333">
        <v>0</v>
      </c>
      <c r="E14" s="852"/>
      <c r="F14" s="853">
        <f t="shared" ref="F14:F27" si="1">D14</f>
        <v>0</v>
      </c>
      <c r="G14" s="854"/>
      <c r="H14" s="855"/>
    </row>
    <row r="15" spans="1:8" x14ac:dyDescent="0.25">
      <c r="A15" s="19"/>
      <c r="B15" s="563">
        <f t="shared" si="0"/>
        <v>2</v>
      </c>
      <c r="C15" s="15"/>
      <c r="D15" s="333">
        <v>0</v>
      </c>
      <c r="E15" s="852"/>
      <c r="F15" s="853">
        <f t="shared" si="1"/>
        <v>0</v>
      </c>
      <c r="G15" s="854"/>
      <c r="H15" s="855"/>
    </row>
    <row r="16" spans="1:8" x14ac:dyDescent="0.25">
      <c r="B16" s="563">
        <f t="shared" si="0"/>
        <v>2</v>
      </c>
      <c r="C16" s="15"/>
      <c r="D16" s="333">
        <v>0</v>
      </c>
      <c r="E16" s="852"/>
      <c r="F16" s="853">
        <f t="shared" si="1"/>
        <v>0</v>
      </c>
      <c r="G16" s="854"/>
      <c r="H16" s="855"/>
    </row>
    <row r="17" spans="1:8" x14ac:dyDescent="0.25">
      <c r="B17" s="563">
        <f t="shared" si="0"/>
        <v>2</v>
      </c>
      <c r="C17" s="15"/>
      <c r="D17" s="333">
        <v>0</v>
      </c>
      <c r="E17" s="852"/>
      <c r="F17" s="853">
        <f t="shared" si="1"/>
        <v>0</v>
      </c>
      <c r="G17" s="854"/>
      <c r="H17" s="855"/>
    </row>
    <row r="18" spans="1:8" x14ac:dyDescent="0.25">
      <c r="B18" s="563">
        <f t="shared" si="0"/>
        <v>2</v>
      </c>
      <c r="C18" s="15"/>
      <c r="D18" s="333">
        <v>0</v>
      </c>
      <c r="E18" s="852"/>
      <c r="F18" s="853">
        <f t="shared" si="1"/>
        <v>0</v>
      </c>
      <c r="G18" s="854"/>
      <c r="H18" s="855"/>
    </row>
    <row r="19" spans="1:8" x14ac:dyDescent="0.25">
      <c r="B19" s="563">
        <f t="shared" si="0"/>
        <v>2</v>
      </c>
      <c r="C19" s="15"/>
      <c r="D19" s="333">
        <v>0</v>
      </c>
      <c r="E19" s="852"/>
      <c r="F19" s="853">
        <f t="shared" si="1"/>
        <v>0</v>
      </c>
      <c r="G19" s="854"/>
      <c r="H19" s="855"/>
    </row>
    <row r="20" spans="1:8" x14ac:dyDescent="0.25">
      <c r="B20" s="563">
        <f t="shared" si="0"/>
        <v>2</v>
      </c>
      <c r="C20" s="15"/>
      <c r="D20" s="333">
        <v>0</v>
      </c>
      <c r="E20" s="852"/>
      <c r="F20" s="853">
        <f t="shared" si="1"/>
        <v>0</v>
      </c>
      <c r="G20" s="854"/>
      <c r="H20" s="855"/>
    </row>
    <row r="21" spans="1:8" x14ac:dyDescent="0.25">
      <c r="B21" s="563">
        <f t="shared" si="0"/>
        <v>2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2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2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2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2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2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5" t="s">
        <v>21</v>
      </c>
      <c r="E30" s="1076"/>
      <c r="F30" s="147">
        <f>E5+E6-F28+E7+E4+E8</f>
        <v>40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02" t="s">
        <v>201</v>
      </c>
      <c r="B1" s="1102"/>
      <c r="C1" s="1102"/>
      <c r="D1" s="1102"/>
      <c r="E1" s="1102"/>
      <c r="F1" s="1102"/>
      <c r="G1" s="1102"/>
      <c r="H1" s="1102"/>
      <c r="I1" s="1102"/>
      <c r="J1" s="1102"/>
      <c r="K1" s="949">
        <v>1</v>
      </c>
      <c r="M1" s="1102" t="str">
        <f>A1</f>
        <v>INVENTARIO DEL MES DE SEPTIEMBRE 2021</v>
      </c>
      <c r="N1" s="1102"/>
      <c r="O1" s="1102"/>
      <c r="P1" s="1102"/>
      <c r="Q1" s="1102"/>
      <c r="R1" s="1102"/>
      <c r="S1" s="1102"/>
      <c r="T1" s="1102"/>
      <c r="U1" s="1102"/>
      <c r="V1" s="1102"/>
      <c r="W1" s="9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03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103" t="s">
        <v>118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104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104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104"/>
      <c r="B6" s="169" t="s">
        <v>42</v>
      </c>
      <c r="C6" s="167"/>
      <c r="D6" s="141"/>
      <c r="E6" s="79"/>
      <c r="F6" s="63"/>
      <c r="M6" s="1104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4"/>
      <c r="B7" s="169"/>
      <c r="C7" s="811"/>
      <c r="D7" s="265"/>
      <c r="E7" s="79"/>
      <c r="F7" s="63"/>
      <c r="M7" s="981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101</v>
      </c>
      <c r="I8" s="779" t="s">
        <v>102</v>
      </c>
      <c r="J8" s="779" t="s">
        <v>103</v>
      </c>
      <c r="K8" s="780" t="s">
        <v>104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101</v>
      </c>
      <c r="U8" s="779" t="s">
        <v>102</v>
      </c>
      <c r="V8" s="779" t="s">
        <v>103</v>
      </c>
      <c r="W8" s="780" t="s">
        <v>104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143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144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146</v>
      </c>
      <c r="H11" s="72">
        <v>62</v>
      </c>
      <c r="I11" s="824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4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147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155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159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162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164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170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150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172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173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175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176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179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185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187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196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188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199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88">
        <f t="shared" si="12"/>
        <v>0</v>
      </c>
      <c r="E29" s="989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88">
        <f t="shared" si="12"/>
        <v>0</v>
      </c>
      <c r="E30" s="989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88">
        <f t="shared" si="12"/>
        <v>0</v>
      </c>
      <c r="E31" s="989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88">
        <f t="shared" si="12"/>
        <v>0</v>
      </c>
      <c r="E32" s="989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88">
        <f t="shared" si="12"/>
        <v>0</v>
      </c>
      <c r="E33" s="989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88">
        <f t="shared" si="12"/>
        <v>0</v>
      </c>
      <c r="E34" s="989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88">
        <f t="shared" si="12"/>
        <v>0</v>
      </c>
      <c r="E35" s="989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88">
        <f t="shared" si="12"/>
        <v>0</v>
      </c>
      <c r="E36" s="989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89" t="s">
        <v>11</v>
      </c>
      <c r="D99" s="1090"/>
      <c r="E99" s="58">
        <f>E4+E5+E6-F94</f>
        <v>10667.519999999999</v>
      </c>
      <c r="G99" s="47"/>
      <c r="H99" s="92"/>
      <c r="O99" s="1089" t="s">
        <v>11</v>
      </c>
      <c r="P99" s="1090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6" t="s">
        <v>240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 t="s">
        <v>326</v>
      </c>
      <c r="B4" s="321"/>
      <c r="C4" s="349"/>
      <c r="D4" s="268"/>
      <c r="E4" s="333"/>
      <c r="F4" s="263"/>
      <c r="G4" s="74"/>
    </row>
    <row r="5" spans="1:9" ht="15.75" customHeight="1" x14ac:dyDescent="0.25">
      <c r="A5" s="1105" t="s">
        <v>248</v>
      </c>
      <c r="B5" s="529" t="s">
        <v>241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625.77</v>
      </c>
    </row>
    <row r="6" spans="1:9" ht="15" customHeight="1" x14ac:dyDescent="0.25">
      <c r="A6" s="1105"/>
      <c r="B6" s="530" t="s">
        <v>242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>
        <v>135</v>
      </c>
      <c r="D7" s="296">
        <v>44495</v>
      </c>
      <c r="E7" s="297">
        <v>148.72</v>
      </c>
      <c r="F7" s="26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30</v>
      </c>
      <c r="C9" s="15"/>
      <c r="D9" s="285"/>
      <c r="E9" s="990"/>
      <c r="F9" s="285">
        <f t="shared" ref="F9:F54" si="0">D9</f>
        <v>0</v>
      </c>
      <c r="G9" s="286"/>
      <c r="H9" s="287"/>
      <c r="I9" s="280">
        <f>E6+E5+E4-F9+E7</f>
        <v>625.77</v>
      </c>
    </row>
    <row r="10" spans="1:9" x14ac:dyDescent="0.25">
      <c r="A10" s="78"/>
      <c r="B10" s="206">
        <f t="shared" ref="B10:B53" si="1">B9-C10</f>
        <v>30</v>
      </c>
      <c r="C10" s="15"/>
      <c r="D10" s="285"/>
      <c r="E10" s="990"/>
      <c r="F10" s="285">
        <f t="shared" si="0"/>
        <v>0</v>
      </c>
      <c r="G10" s="286"/>
      <c r="H10" s="287"/>
      <c r="I10" s="280">
        <f t="shared" ref="I10:I54" si="2">I9-F10</f>
        <v>625.77</v>
      </c>
    </row>
    <row r="11" spans="1:9" x14ac:dyDescent="0.25">
      <c r="A11" s="12"/>
      <c r="B11" s="206">
        <f t="shared" si="1"/>
        <v>30</v>
      </c>
      <c r="C11" s="15"/>
      <c r="D11" s="285"/>
      <c r="E11" s="990"/>
      <c r="F11" s="285">
        <f t="shared" si="0"/>
        <v>0</v>
      </c>
      <c r="G11" s="286"/>
      <c r="H11" s="287"/>
      <c r="I11" s="280">
        <f t="shared" si="2"/>
        <v>625.77</v>
      </c>
    </row>
    <row r="12" spans="1:9" x14ac:dyDescent="0.25">
      <c r="A12" s="56" t="s">
        <v>33</v>
      </c>
      <c r="B12" s="206">
        <f t="shared" si="1"/>
        <v>30</v>
      </c>
      <c r="C12" s="15"/>
      <c r="D12" s="285"/>
      <c r="E12" s="990"/>
      <c r="F12" s="285">
        <f t="shared" si="0"/>
        <v>0</v>
      </c>
      <c r="G12" s="286"/>
      <c r="H12" s="287"/>
      <c r="I12" s="280">
        <f t="shared" si="2"/>
        <v>625.77</v>
      </c>
    </row>
    <row r="13" spans="1:9" x14ac:dyDescent="0.25">
      <c r="A13" s="78"/>
      <c r="B13" s="206">
        <f t="shared" si="1"/>
        <v>30</v>
      </c>
      <c r="C13" s="15"/>
      <c r="D13" s="285"/>
      <c r="E13" s="990"/>
      <c r="F13" s="285">
        <f t="shared" si="0"/>
        <v>0</v>
      </c>
      <c r="G13" s="286"/>
      <c r="H13" s="287"/>
      <c r="I13" s="280">
        <f t="shared" si="2"/>
        <v>625.77</v>
      </c>
    </row>
    <row r="14" spans="1:9" x14ac:dyDescent="0.25">
      <c r="A14" s="12"/>
      <c r="B14" s="206">
        <f t="shared" si="1"/>
        <v>30</v>
      </c>
      <c r="C14" s="15"/>
      <c r="D14" s="285"/>
      <c r="E14" s="990"/>
      <c r="F14" s="285">
        <f t="shared" si="0"/>
        <v>0</v>
      </c>
      <c r="G14" s="286"/>
      <c r="H14" s="287"/>
      <c r="I14" s="280">
        <f t="shared" si="2"/>
        <v>625.77</v>
      </c>
    </row>
    <row r="15" spans="1:9" x14ac:dyDescent="0.25">
      <c r="B15" s="206">
        <f t="shared" si="1"/>
        <v>30</v>
      </c>
      <c r="C15" s="53"/>
      <c r="D15" s="285"/>
      <c r="E15" s="990"/>
      <c r="F15" s="285">
        <f t="shared" si="0"/>
        <v>0</v>
      </c>
      <c r="G15" s="286"/>
      <c r="H15" s="287"/>
      <c r="I15" s="280">
        <f t="shared" si="2"/>
        <v>625.77</v>
      </c>
    </row>
    <row r="16" spans="1:9" x14ac:dyDescent="0.25">
      <c r="B16" s="206">
        <f t="shared" si="1"/>
        <v>30</v>
      </c>
      <c r="C16" s="15"/>
      <c r="D16" s="285"/>
      <c r="E16" s="990"/>
      <c r="F16" s="285">
        <f t="shared" si="0"/>
        <v>0</v>
      </c>
      <c r="G16" s="286"/>
      <c r="H16" s="287"/>
      <c r="I16" s="280">
        <f t="shared" si="2"/>
        <v>625.77</v>
      </c>
    </row>
    <row r="17" spans="2:9" x14ac:dyDescent="0.25">
      <c r="B17" s="206">
        <f t="shared" si="1"/>
        <v>30</v>
      </c>
      <c r="C17" s="15"/>
      <c r="D17" s="285"/>
      <c r="E17" s="990"/>
      <c r="F17" s="285">
        <f t="shared" si="0"/>
        <v>0</v>
      </c>
      <c r="G17" s="286"/>
      <c r="H17" s="287"/>
      <c r="I17" s="280">
        <f t="shared" si="2"/>
        <v>625.77</v>
      </c>
    </row>
    <row r="18" spans="2:9" x14ac:dyDescent="0.25">
      <c r="B18" s="206">
        <f t="shared" si="1"/>
        <v>30</v>
      </c>
      <c r="C18" s="53"/>
      <c r="D18" s="285"/>
      <c r="E18" s="990"/>
      <c r="F18" s="285">
        <f t="shared" si="0"/>
        <v>0</v>
      </c>
      <c r="G18" s="286"/>
      <c r="H18" s="287"/>
      <c r="I18" s="280">
        <f t="shared" si="2"/>
        <v>625.77</v>
      </c>
    </row>
    <row r="19" spans="2:9" x14ac:dyDescent="0.25">
      <c r="B19" s="206">
        <f t="shared" si="1"/>
        <v>30</v>
      </c>
      <c r="C19" s="15"/>
      <c r="D19" s="285"/>
      <c r="E19" s="990"/>
      <c r="F19" s="285">
        <f t="shared" si="0"/>
        <v>0</v>
      </c>
      <c r="G19" s="286"/>
      <c r="H19" s="287"/>
      <c r="I19" s="280">
        <f t="shared" si="2"/>
        <v>625.77</v>
      </c>
    </row>
    <row r="20" spans="2:9" x14ac:dyDescent="0.25">
      <c r="B20" s="206">
        <f t="shared" si="1"/>
        <v>30</v>
      </c>
      <c r="C20" s="15"/>
      <c r="D20" s="285"/>
      <c r="E20" s="990"/>
      <c r="F20" s="285">
        <f t="shared" si="0"/>
        <v>0</v>
      </c>
      <c r="G20" s="286"/>
      <c r="H20" s="287"/>
      <c r="I20" s="280">
        <f t="shared" si="2"/>
        <v>625.77</v>
      </c>
    </row>
    <row r="21" spans="2:9" x14ac:dyDescent="0.25">
      <c r="B21" s="206">
        <f t="shared" si="1"/>
        <v>30</v>
      </c>
      <c r="C21" s="15"/>
      <c r="D21" s="285"/>
      <c r="E21" s="990"/>
      <c r="F21" s="285">
        <f t="shared" si="0"/>
        <v>0</v>
      </c>
      <c r="G21" s="286"/>
      <c r="H21" s="287"/>
      <c r="I21" s="280">
        <f t="shared" si="2"/>
        <v>625.77</v>
      </c>
    </row>
    <row r="22" spans="2:9" x14ac:dyDescent="0.25">
      <c r="B22" s="206">
        <f t="shared" si="1"/>
        <v>30</v>
      </c>
      <c r="C22" s="15"/>
      <c r="D22" s="285"/>
      <c r="E22" s="990"/>
      <c r="F22" s="285">
        <f t="shared" si="0"/>
        <v>0</v>
      </c>
      <c r="G22" s="286"/>
      <c r="H22" s="287"/>
      <c r="I22" s="280">
        <f t="shared" si="2"/>
        <v>625.77</v>
      </c>
    </row>
    <row r="23" spans="2:9" x14ac:dyDescent="0.25">
      <c r="B23" s="206">
        <f t="shared" si="1"/>
        <v>30</v>
      </c>
      <c r="C23" s="15"/>
      <c r="D23" s="285"/>
      <c r="E23" s="990"/>
      <c r="F23" s="285">
        <f t="shared" si="0"/>
        <v>0</v>
      </c>
      <c r="G23" s="286"/>
      <c r="H23" s="287"/>
      <c r="I23" s="280">
        <f t="shared" si="2"/>
        <v>625.77</v>
      </c>
    </row>
    <row r="24" spans="2:9" x14ac:dyDescent="0.25">
      <c r="B24" s="206">
        <f t="shared" si="1"/>
        <v>30</v>
      </c>
      <c r="C24" s="15"/>
      <c r="D24" s="285"/>
      <c r="E24" s="990"/>
      <c r="F24" s="285">
        <f t="shared" si="0"/>
        <v>0</v>
      </c>
      <c r="G24" s="286"/>
      <c r="H24" s="287"/>
      <c r="I24" s="280">
        <f t="shared" si="2"/>
        <v>625.77</v>
      </c>
    </row>
    <row r="25" spans="2:9" x14ac:dyDescent="0.25">
      <c r="B25" s="206">
        <f t="shared" si="1"/>
        <v>30</v>
      </c>
      <c r="C25" s="15"/>
      <c r="D25" s="285"/>
      <c r="E25" s="990"/>
      <c r="F25" s="285">
        <f t="shared" ref="F25:F32" si="3">D25</f>
        <v>0</v>
      </c>
      <c r="G25" s="286"/>
      <c r="H25" s="287"/>
      <c r="I25" s="280">
        <f t="shared" si="2"/>
        <v>625.77</v>
      </c>
    </row>
    <row r="26" spans="2:9" x14ac:dyDescent="0.25">
      <c r="B26" s="206">
        <f t="shared" si="1"/>
        <v>30</v>
      </c>
      <c r="C26" s="15"/>
      <c r="D26" s="285"/>
      <c r="E26" s="990"/>
      <c r="F26" s="285">
        <f t="shared" si="3"/>
        <v>0</v>
      </c>
      <c r="G26" s="286"/>
      <c r="H26" s="287"/>
      <c r="I26" s="280">
        <f t="shared" si="2"/>
        <v>625.77</v>
      </c>
    </row>
    <row r="27" spans="2:9" x14ac:dyDescent="0.25">
      <c r="B27" s="206">
        <f t="shared" si="1"/>
        <v>30</v>
      </c>
      <c r="C27" s="15"/>
      <c r="D27" s="285"/>
      <c r="E27" s="990"/>
      <c r="F27" s="285">
        <f t="shared" si="3"/>
        <v>0</v>
      </c>
      <c r="G27" s="286"/>
      <c r="H27" s="287"/>
      <c r="I27" s="280">
        <f t="shared" si="2"/>
        <v>625.77</v>
      </c>
    </row>
    <row r="28" spans="2:9" x14ac:dyDescent="0.25">
      <c r="B28" s="206">
        <f t="shared" si="1"/>
        <v>30</v>
      </c>
      <c r="C28" s="15"/>
      <c r="D28" s="285"/>
      <c r="E28" s="990"/>
      <c r="F28" s="285">
        <f t="shared" si="3"/>
        <v>0</v>
      </c>
      <c r="G28" s="286"/>
      <c r="H28" s="287"/>
      <c r="I28" s="280">
        <f t="shared" si="2"/>
        <v>625.77</v>
      </c>
    </row>
    <row r="29" spans="2:9" x14ac:dyDescent="0.25">
      <c r="B29" s="206">
        <f t="shared" si="1"/>
        <v>30</v>
      </c>
      <c r="C29" s="15"/>
      <c r="D29" s="285"/>
      <c r="E29" s="990"/>
      <c r="F29" s="285">
        <f t="shared" si="3"/>
        <v>0</v>
      </c>
      <c r="G29" s="286"/>
      <c r="H29" s="287"/>
      <c r="I29" s="280">
        <f t="shared" si="2"/>
        <v>625.77</v>
      </c>
    </row>
    <row r="30" spans="2:9" x14ac:dyDescent="0.25">
      <c r="B30" s="206">
        <f t="shared" si="1"/>
        <v>30</v>
      </c>
      <c r="C30" s="15"/>
      <c r="D30" s="285"/>
      <c r="E30" s="990"/>
      <c r="F30" s="285">
        <f t="shared" si="3"/>
        <v>0</v>
      </c>
      <c r="G30" s="286"/>
      <c r="H30" s="287"/>
      <c r="I30" s="280">
        <f t="shared" si="2"/>
        <v>625.77</v>
      </c>
    </row>
    <row r="31" spans="2:9" x14ac:dyDescent="0.25">
      <c r="B31" s="206">
        <f t="shared" si="1"/>
        <v>30</v>
      </c>
      <c r="C31" s="15"/>
      <c r="D31" s="285"/>
      <c r="E31" s="990"/>
      <c r="F31" s="285">
        <f t="shared" si="3"/>
        <v>0</v>
      </c>
      <c r="G31" s="286"/>
      <c r="H31" s="287"/>
      <c r="I31" s="280">
        <f t="shared" si="2"/>
        <v>625.77</v>
      </c>
    </row>
    <row r="32" spans="2:9" x14ac:dyDescent="0.25">
      <c r="B32" s="206">
        <f t="shared" si="1"/>
        <v>30</v>
      </c>
      <c r="C32" s="15"/>
      <c r="D32" s="285"/>
      <c r="E32" s="990"/>
      <c r="F32" s="285">
        <f t="shared" si="3"/>
        <v>0</v>
      </c>
      <c r="G32" s="286"/>
      <c r="H32" s="287"/>
      <c r="I32" s="280">
        <f t="shared" si="2"/>
        <v>625.77</v>
      </c>
    </row>
    <row r="33" spans="2:9" x14ac:dyDescent="0.25">
      <c r="B33" s="206">
        <f t="shared" si="1"/>
        <v>30</v>
      </c>
      <c r="C33" s="15"/>
      <c r="D33" s="285"/>
      <c r="E33" s="990"/>
      <c r="F33" s="285">
        <f t="shared" si="0"/>
        <v>0</v>
      </c>
      <c r="G33" s="286"/>
      <c r="H33" s="287"/>
      <c r="I33" s="982">
        <f t="shared" si="2"/>
        <v>625.77</v>
      </c>
    </row>
    <row r="34" spans="2:9" x14ac:dyDescent="0.25">
      <c r="B34" s="206">
        <f t="shared" si="1"/>
        <v>30</v>
      </c>
      <c r="C34" s="15"/>
      <c r="D34" s="285"/>
      <c r="E34" s="990"/>
      <c r="F34" s="285">
        <f t="shared" si="0"/>
        <v>0</v>
      </c>
      <c r="G34" s="286"/>
      <c r="H34" s="287"/>
      <c r="I34" s="982">
        <f t="shared" si="2"/>
        <v>625.77</v>
      </c>
    </row>
    <row r="35" spans="2:9" x14ac:dyDescent="0.25">
      <c r="B35" s="206">
        <f t="shared" si="1"/>
        <v>30</v>
      </c>
      <c r="C35" s="15"/>
      <c r="D35" s="285"/>
      <c r="E35" s="990"/>
      <c r="F35" s="285">
        <f t="shared" si="0"/>
        <v>0</v>
      </c>
      <c r="G35" s="286"/>
      <c r="H35" s="287"/>
      <c r="I35" s="982">
        <f t="shared" si="2"/>
        <v>625.77</v>
      </c>
    </row>
    <row r="36" spans="2:9" x14ac:dyDescent="0.25">
      <c r="B36" s="206">
        <f t="shared" si="1"/>
        <v>30</v>
      </c>
      <c r="C36" s="15"/>
      <c r="D36" s="285"/>
      <c r="E36" s="990"/>
      <c r="F36" s="285">
        <f t="shared" si="0"/>
        <v>0</v>
      </c>
      <c r="G36" s="286"/>
      <c r="H36" s="287"/>
      <c r="I36" s="280">
        <f t="shared" si="2"/>
        <v>625.77</v>
      </c>
    </row>
    <row r="37" spans="2:9" x14ac:dyDescent="0.25">
      <c r="B37" s="206">
        <f t="shared" si="1"/>
        <v>30</v>
      </c>
      <c r="C37" s="15"/>
      <c r="D37" s="285"/>
      <c r="E37" s="990"/>
      <c r="F37" s="285">
        <f t="shared" si="0"/>
        <v>0</v>
      </c>
      <c r="G37" s="286"/>
      <c r="H37" s="287"/>
      <c r="I37" s="280">
        <f t="shared" si="2"/>
        <v>625.77</v>
      </c>
    </row>
    <row r="38" spans="2:9" x14ac:dyDescent="0.25">
      <c r="B38" s="206">
        <f t="shared" si="1"/>
        <v>30</v>
      </c>
      <c r="C38" s="15"/>
      <c r="D38" s="285"/>
      <c r="E38" s="990"/>
      <c r="F38" s="285">
        <f t="shared" si="0"/>
        <v>0</v>
      </c>
      <c r="G38" s="286"/>
      <c r="H38" s="287"/>
      <c r="I38" s="280">
        <f t="shared" si="2"/>
        <v>625.77</v>
      </c>
    </row>
    <row r="39" spans="2:9" x14ac:dyDescent="0.25">
      <c r="B39" s="206">
        <f t="shared" si="1"/>
        <v>30</v>
      </c>
      <c r="C39" s="15"/>
      <c r="D39" s="285"/>
      <c r="E39" s="990"/>
      <c r="F39" s="285">
        <f t="shared" si="0"/>
        <v>0</v>
      </c>
      <c r="G39" s="286"/>
      <c r="H39" s="287"/>
      <c r="I39" s="280">
        <f t="shared" si="2"/>
        <v>625.77</v>
      </c>
    </row>
    <row r="40" spans="2:9" x14ac:dyDescent="0.25">
      <c r="B40" s="206">
        <f t="shared" si="1"/>
        <v>30</v>
      </c>
      <c r="C40" s="15"/>
      <c r="D40" s="285"/>
      <c r="E40" s="990"/>
      <c r="F40" s="285">
        <f t="shared" si="0"/>
        <v>0</v>
      </c>
      <c r="G40" s="286"/>
      <c r="H40" s="287"/>
      <c r="I40" s="280">
        <f t="shared" si="2"/>
        <v>625.77</v>
      </c>
    </row>
    <row r="41" spans="2:9" x14ac:dyDescent="0.25">
      <c r="B41" s="206">
        <f t="shared" si="1"/>
        <v>30</v>
      </c>
      <c r="C41" s="15"/>
      <c r="D41" s="285"/>
      <c r="E41" s="990"/>
      <c r="F41" s="285">
        <f t="shared" si="0"/>
        <v>0</v>
      </c>
      <c r="G41" s="286"/>
      <c r="H41" s="287"/>
      <c r="I41" s="280">
        <f t="shared" si="2"/>
        <v>625.77</v>
      </c>
    </row>
    <row r="42" spans="2:9" x14ac:dyDescent="0.25">
      <c r="B42" s="206">
        <f t="shared" si="1"/>
        <v>30</v>
      </c>
      <c r="C42" s="15"/>
      <c r="D42" s="285"/>
      <c r="E42" s="990"/>
      <c r="F42" s="285">
        <f t="shared" si="0"/>
        <v>0</v>
      </c>
      <c r="G42" s="286"/>
      <c r="H42" s="287"/>
      <c r="I42" s="280">
        <f t="shared" si="2"/>
        <v>625.77</v>
      </c>
    </row>
    <row r="43" spans="2:9" x14ac:dyDescent="0.25">
      <c r="B43" s="206">
        <f t="shared" si="1"/>
        <v>30</v>
      </c>
      <c r="C43" s="15"/>
      <c r="D43" s="285"/>
      <c r="E43" s="990"/>
      <c r="F43" s="285">
        <f t="shared" si="0"/>
        <v>0</v>
      </c>
      <c r="G43" s="286"/>
      <c r="H43" s="287"/>
      <c r="I43" s="280">
        <f t="shared" si="2"/>
        <v>625.77</v>
      </c>
    </row>
    <row r="44" spans="2:9" x14ac:dyDescent="0.25">
      <c r="B44" s="206">
        <f t="shared" si="1"/>
        <v>30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625.77</v>
      </c>
    </row>
    <row r="45" spans="2:9" x14ac:dyDescent="0.25">
      <c r="B45" s="206">
        <f t="shared" si="1"/>
        <v>30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625.77</v>
      </c>
    </row>
    <row r="46" spans="2:9" x14ac:dyDescent="0.25">
      <c r="B46" s="206">
        <f t="shared" si="1"/>
        <v>30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625.77</v>
      </c>
    </row>
    <row r="47" spans="2:9" x14ac:dyDescent="0.25">
      <c r="B47" s="206">
        <f t="shared" si="1"/>
        <v>30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625.77</v>
      </c>
    </row>
    <row r="48" spans="2:9" x14ac:dyDescent="0.25">
      <c r="B48" s="206">
        <f t="shared" si="1"/>
        <v>30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625.77</v>
      </c>
    </row>
    <row r="49" spans="2:9" x14ac:dyDescent="0.25">
      <c r="B49" s="206">
        <f t="shared" si="1"/>
        <v>30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625.77</v>
      </c>
    </row>
    <row r="50" spans="2:9" x14ac:dyDescent="0.25">
      <c r="B50" s="206">
        <f t="shared" si="1"/>
        <v>30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625.77</v>
      </c>
    </row>
    <row r="51" spans="2:9" x14ac:dyDescent="0.25">
      <c r="B51" s="206">
        <f t="shared" si="1"/>
        <v>30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625.77</v>
      </c>
    </row>
    <row r="52" spans="2:9" x14ac:dyDescent="0.25">
      <c r="B52" s="206">
        <f t="shared" si="1"/>
        <v>30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625.77</v>
      </c>
    </row>
    <row r="53" spans="2:9" x14ac:dyDescent="0.25">
      <c r="B53" s="206">
        <f t="shared" si="1"/>
        <v>30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625.77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625.77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30</v>
      </c>
    </row>
    <row r="59" spans="2:9" ht="15.75" thickBot="1" x14ac:dyDescent="0.3">
      <c r="B59" s="129"/>
    </row>
    <row r="60" spans="2:9" ht="15.75" thickBot="1" x14ac:dyDescent="0.3">
      <c r="B60" s="92"/>
      <c r="C60" s="1089" t="s">
        <v>11</v>
      </c>
      <c r="D60" s="1090"/>
      <c r="E60" s="58">
        <f>E5-F55+E4+E6+E7</f>
        <v>625.77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1" t="s">
        <v>203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05" t="s">
        <v>123</v>
      </c>
      <c r="B5" s="529" t="s">
        <v>124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05"/>
      <c r="B6" s="530" t="s">
        <v>125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126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2">
        <v>44452</v>
      </c>
      <c r="F10" s="937">
        <f t="shared" ref="F10:F15" si="2">D10</f>
        <v>66.23</v>
      </c>
      <c r="G10" s="541" t="s">
        <v>136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140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154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2">
        <v>44467</v>
      </c>
      <c r="F13" s="937">
        <f t="shared" si="2"/>
        <v>146.52000000000001</v>
      </c>
      <c r="G13" s="541" t="s">
        <v>183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130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132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0"/>
      <c r="E16" s="991"/>
      <c r="F16" s="992">
        <f t="shared" si="0"/>
        <v>0</v>
      </c>
      <c r="G16" s="942"/>
      <c r="H16" s="943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0"/>
      <c r="E17" s="931"/>
      <c r="F17" s="930">
        <f t="shared" si="0"/>
        <v>0</v>
      </c>
      <c r="G17" s="942"/>
      <c r="H17" s="943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0"/>
      <c r="E18" s="931"/>
      <c r="F18" s="930">
        <f t="shared" si="0"/>
        <v>0</v>
      </c>
      <c r="G18" s="942"/>
      <c r="H18" s="943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0"/>
      <c r="E19" s="931"/>
      <c r="F19" s="930">
        <f t="shared" si="0"/>
        <v>0</v>
      </c>
      <c r="G19" s="942"/>
      <c r="H19" s="943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0"/>
      <c r="E20" s="931"/>
      <c r="F20" s="930">
        <f t="shared" si="0"/>
        <v>0</v>
      </c>
      <c r="G20" s="942"/>
      <c r="H20" s="943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0"/>
      <c r="E21" s="931"/>
      <c r="F21" s="930">
        <f t="shared" si="0"/>
        <v>0</v>
      </c>
      <c r="G21" s="942"/>
      <c r="H21" s="943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0"/>
      <c r="E22" s="931"/>
      <c r="F22" s="930">
        <f t="shared" si="0"/>
        <v>0</v>
      </c>
      <c r="G22" s="932"/>
      <c r="H22" s="933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0"/>
      <c r="E23" s="931"/>
      <c r="F23" s="930">
        <f t="shared" si="0"/>
        <v>0</v>
      </c>
      <c r="G23" s="932"/>
      <c r="H23" s="933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89" t="s">
        <v>11</v>
      </c>
      <c r="D60" s="1090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1" t="s">
        <v>204</v>
      </c>
      <c r="B1" s="1091"/>
      <c r="C1" s="1091"/>
      <c r="D1" s="1091"/>
      <c r="E1" s="1091"/>
      <c r="F1" s="1091"/>
      <c r="G1" s="109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06" t="s">
        <v>68</v>
      </c>
      <c r="B5" s="1108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107"/>
      <c r="B6" s="1109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198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5"/>
      <c r="J80" s="986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5"/>
      <c r="J81" s="986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5"/>
      <c r="J82" s="986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5"/>
      <c r="J83" s="986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5"/>
      <c r="J84" s="986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5"/>
      <c r="J85" s="986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5"/>
      <c r="J86" s="986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5"/>
      <c r="J87" s="986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5"/>
      <c r="J88" s="986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5"/>
      <c r="J89" s="986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5"/>
      <c r="J90" s="986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5"/>
      <c r="J91" s="986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5"/>
      <c r="J92" s="986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5"/>
      <c r="J93" s="986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5"/>
      <c r="J94" s="986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5"/>
      <c r="J95" s="986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5"/>
      <c r="J96" s="986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5"/>
      <c r="J97" s="986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5"/>
      <c r="J98" s="986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5"/>
      <c r="J99" s="986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5"/>
      <c r="J100" s="986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10" t="s">
        <v>11</v>
      </c>
      <c r="D105" s="1111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1" zoomScaleNormal="100" workbookViewId="0">
      <selection activeCell="K4" sqref="K4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84" t="s">
        <v>211</v>
      </c>
      <c r="L1" s="1084"/>
      <c r="M1" s="1084"/>
      <c r="N1" s="1084"/>
      <c r="O1" s="1084"/>
      <c r="P1" s="1084"/>
      <c r="Q1" s="1084"/>
      <c r="R1" s="389">
        <f>I1+1</f>
        <v>1</v>
      </c>
      <c r="S1" s="389"/>
      <c r="U1" s="1079" t="str">
        <f>K1</f>
        <v>ENTRADAS DEL MES DE  OCTUBRE     2021</v>
      </c>
      <c r="V1" s="1079"/>
      <c r="W1" s="1079"/>
      <c r="X1" s="1079"/>
      <c r="Y1" s="1079"/>
      <c r="Z1" s="1079"/>
      <c r="AA1" s="1079"/>
      <c r="AB1" s="389">
        <f>R1+1</f>
        <v>2</v>
      </c>
      <c r="AC1" s="680"/>
      <c r="AE1" s="1079" t="str">
        <f>U1</f>
        <v>ENTRADAS DEL MES DE  OCTUBRE     2021</v>
      </c>
      <c r="AF1" s="1079"/>
      <c r="AG1" s="1079"/>
      <c r="AH1" s="1079"/>
      <c r="AI1" s="1079"/>
      <c r="AJ1" s="1079"/>
      <c r="AK1" s="1079"/>
      <c r="AL1" s="389">
        <f>AB1+1</f>
        <v>3</v>
      </c>
      <c r="AM1" s="389"/>
      <c r="AO1" s="1079" t="str">
        <f>AE1</f>
        <v>ENTRADAS DEL MES DE  OCTUBRE     2021</v>
      </c>
      <c r="AP1" s="1079"/>
      <c r="AQ1" s="1079"/>
      <c r="AR1" s="1079"/>
      <c r="AS1" s="1079"/>
      <c r="AT1" s="1079"/>
      <c r="AU1" s="1079"/>
      <c r="AV1" s="389">
        <f>AL1+1</f>
        <v>4</v>
      </c>
      <c r="AW1" s="680"/>
      <c r="AY1" s="1079" t="str">
        <f>AO1</f>
        <v>ENTRADAS DEL MES DE  OCTUBRE     2021</v>
      </c>
      <c r="AZ1" s="1079"/>
      <c r="BA1" s="1079"/>
      <c r="BB1" s="1079"/>
      <c r="BC1" s="1079"/>
      <c r="BD1" s="1079"/>
      <c r="BE1" s="1079"/>
      <c r="BF1" s="389">
        <f>AV1+1</f>
        <v>5</v>
      </c>
      <c r="BG1" s="728"/>
      <c r="BI1" s="1079" t="str">
        <f>AY1</f>
        <v>ENTRADAS DEL MES DE  OCTUBRE     2021</v>
      </c>
      <c r="BJ1" s="1079"/>
      <c r="BK1" s="1079"/>
      <c r="BL1" s="1079"/>
      <c r="BM1" s="1079"/>
      <c r="BN1" s="1079"/>
      <c r="BO1" s="1079"/>
      <c r="BP1" s="389">
        <f>BF1+1</f>
        <v>6</v>
      </c>
      <c r="BQ1" s="680"/>
      <c r="BS1" s="1079" t="str">
        <f>BI1</f>
        <v>ENTRADAS DEL MES DE  OCTUBRE     2021</v>
      </c>
      <c r="BT1" s="1079"/>
      <c r="BU1" s="1079"/>
      <c r="BV1" s="1079"/>
      <c r="BW1" s="1079"/>
      <c r="BX1" s="1079"/>
      <c r="BY1" s="1079"/>
      <c r="BZ1" s="389">
        <f>BP1+1</f>
        <v>7</v>
      </c>
      <c r="CC1" s="1079" t="str">
        <f>BS1</f>
        <v>ENTRADAS DEL MES DE  OCTUBRE     2021</v>
      </c>
      <c r="CD1" s="1079"/>
      <c r="CE1" s="1079"/>
      <c r="CF1" s="1079"/>
      <c r="CG1" s="1079"/>
      <c r="CH1" s="1079"/>
      <c r="CI1" s="1079"/>
      <c r="CJ1" s="389">
        <f>BZ1+1</f>
        <v>8</v>
      </c>
      <c r="CM1" s="1079" t="str">
        <f>CC1</f>
        <v>ENTRADAS DEL MES DE  OCTUBRE     2021</v>
      </c>
      <c r="CN1" s="1079"/>
      <c r="CO1" s="1079"/>
      <c r="CP1" s="1079"/>
      <c r="CQ1" s="1079"/>
      <c r="CR1" s="1079"/>
      <c r="CS1" s="1079"/>
      <c r="CT1" s="389">
        <f>CJ1+1</f>
        <v>9</v>
      </c>
      <c r="CU1" s="680"/>
      <c r="CW1" s="1079" t="str">
        <f>CM1</f>
        <v>ENTRADAS DEL MES DE  OCTUBRE     2021</v>
      </c>
      <c r="CX1" s="1079"/>
      <c r="CY1" s="1079"/>
      <c r="CZ1" s="1079"/>
      <c r="DA1" s="1079"/>
      <c r="DB1" s="1079"/>
      <c r="DC1" s="1079"/>
      <c r="DD1" s="389">
        <f>CT1+1</f>
        <v>10</v>
      </c>
      <c r="DE1" s="680"/>
      <c r="DG1" s="1079" t="str">
        <f>CW1</f>
        <v>ENTRADAS DEL MES DE  OCTUBRE     2021</v>
      </c>
      <c r="DH1" s="1079"/>
      <c r="DI1" s="1079"/>
      <c r="DJ1" s="1079"/>
      <c r="DK1" s="1079"/>
      <c r="DL1" s="1079"/>
      <c r="DM1" s="1079"/>
      <c r="DN1" s="389">
        <f>DD1+1</f>
        <v>11</v>
      </c>
      <c r="DO1" s="680"/>
      <c r="DQ1" s="1079" t="str">
        <f>DG1</f>
        <v>ENTRADAS DEL MES DE  OCTUBRE     2021</v>
      </c>
      <c r="DR1" s="1079"/>
      <c r="DS1" s="1079"/>
      <c r="DT1" s="1079"/>
      <c r="DU1" s="1079"/>
      <c r="DV1" s="1079"/>
      <c r="DW1" s="1079"/>
      <c r="DX1" s="389">
        <f>DN1+1</f>
        <v>12</v>
      </c>
      <c r="EA1" s="1079" t="str">
        <f>DQ1</f>
        <v>ENTRADAS DEL MES DE  OCTUBRE     2021</v>
      </c>
      <c r="EB1" s="1079"/>
      <c r="EC1" s="1079"/>
      <c r="ED1" s="1079"/>
      <c r="EE1" s="1079"/>
      <c r="EF1" s="1079"/>
      <c r="EG1" s="1079"/>
      <c r="EH1" s="389">
        <f>DX1+1</f>
        <v>13</v>
      </c>
      <c r="EI1" s="680"/>
      <c r="EK1" s="1079" t="str">
        <f>EA1</f>
        <v>ENTRADAS DEL MES DE  OCTUBRE     2021</v>
      </c>
      <c r="EL1" s="1079"/>
      <c r="EM1" s="1079"/>
      <c r="EN1" s="1079"/>
      <c r="EO1" s="1079"/>
      <c r="EP1" s="1079"/>
      <c r="EQ1" s="1079"/>
      <c r="ER1" s="389">
        <f>EH1+1</f>
        <v>14</v>
      </c>
      <c r="ES1" s="680"/>
      <c r="EU1" s="1079" t="str">
        <f>EK1</f>
        <v>ENTRADAS DEL MES DE  OCTUBRE     2021</v>
      </c>
      <c r="EV1" s="1079"/>
      <c r="EW1" s="1079"/>
      <c r="EX1" s="1079"/>
      <c r="EY1" s="1079"/>
      <c r="EZ1" s="1079"/>
      <c r="FA1" s="1079"/>
      <c r="FB1" s="389">
        <f>ER1+1</f>
        <v>15</v>
      </c>
      <c r="FC1" s="680"/>
      <c r="FE1" s="1079" t="str">
        <f>EU1</f>
        <v>ENTRADAS DEL MES DE  OCTUBRE     2021</v>
      </c>
      <c r="FF1" s="1079"/>
      <c r="FG1" s="1079"/>
      <c r="FH1" s="1079"/>
      <c r="FI1" s="1079"/>
      <c r="FJ1" s="1079"/>
      <c r="FK1" s="1079"/>
      <c r="FL1" s="389">
        <f>FB1+1</f>
        <v>16</v>
      </c>
      <c r="FM1" s="680"/>
      <c r="FO1" s="1079" t="str">
        <f>FE1</f>
        <v>ENTRADAS DEL MES DE  OCTUBRE     2021</v>
      </c>
      <c r="FP1" s="1079"/>
      <c r="FQ1" s="1079"/>
      <c r="FR1" s="1079"/>
      <c r="FS1" s="1079"/>
      <c r="FT1" s="1079"/>
      <c r="FU1" s="1079"/>
      <c r="FV1" s="389">
        <f>FL1+1</f>
        <v>17</v>
      </c>
      <c r="FW1" s="680"/>
      <c r="FY1" s="1079" t="str">
        <f>FO1</f>
        <v>ENTRADAS DEL MES DE  OCTUBRE     2021</v>
      </c>
      <c r="FZ1" s="1079"/>
      <c r="GA1" s="1079"/>
      <c r="GB1" s="1079"/>
      <c r="GC1" s="1079"/>
      <c r="GD1" s="1079"/>
      <c r="GE1" s="1079"/>
      <c r="GF1" s="389">
        <f>FV1+1</f>
        <v>18</v>
      </c>
      <c r="GG1" s="680"/>
      <c r="GH1" s="76" t="s">
        <v>37</v>
      </c>
      <c r="GI1" s="1079" t="str">
        <f>FY1</f>
        <v>ENTRADAS DEL MES DE  OCTUBRE     2021</v>
      </c>
      <c r="GJ1" s="1079"/>
      <c r="GK1" s="1079"/>
      <c r="GL1" s="1079"/>
      <c r="GM1" s="1079"/>
      <c r="GN1" s="1079"/>
      <c r="GO1" s="1079"/>
      <c r="GP1" s="389">
        <f>GF1+1</f>
        <v>19</v>
      </c>
      <c r="GQ1" s="680"/>
      <c r="GS1" s="1079" t="str">
        <f>GI1</f>
        <v>ENTRADAS DEL MES DE  OCTUBRE     2021</v>
      </c>
      <c r="GT1" s="1079"/>
      <c r="GU1" s="1079"/>
      <c r="GV1" s="1079"/>
      <c r="GW1" s="1079"/>
      <c r="GX1" s="1079"/>
      <c r="GY1" s="1079"/>
      <c r="GZ1" s="389">
        <f>GP1+1</f>
        <v>20</v>
      </c>
      <c r="HA1" s="680"/>
      <c r="HC1" s="1079" t="str">
        <f>GS1</f>
        <v>ENTRADAS DEL MES DE  OCTUBRE     2021</v>
      </c>
      <c r="HD1" s="1079"/>
      <c r="HE1" s="1079"/>
      <c r="HF1" s="1079"/>
      <c r="HG1" s="1079"/>
      <c r="HH1" s="1079"/>
      <c r="HI1" s="1079"/>
      <c r="HJ1" s="389">
        <f>GZ1+1</f>
        <v>21</v>
      </c>
      <c r="HK1" s="680"/>
      <c r="HM1" s="1079" t="str">
        <f>HC1</f>
        <v>ENTRADAS DEL MES DE  OCTUBRE     2021</v>
      </c>
      <c r="HN1" s="1079"/>
      <c r="HO1" s="1079"/>
      <c r="HP1" s="1079"/>
      <c r="HQ1" s="1079"/>
      <c r="HR1" s="1079"/>
      <c r="HS1" s="1079"/>
      <c r="HT1" s="389">
        <f>HJ1+1</f>
        <v>22</v>
      </c>
      <c r="HU1" s="680"/>
      <c r="HW1" s="1079" t="str">
        <f>HM1</f>
        <v>ENTRADAS DEL MES DE  OCTUBRE     2021</v>
      </c>
      <c r="HX1" s="1079"/>
      <c r="HY1" s="1079"/>
      <c r="HZ1" s="1079"/>
      <c r="IA1" s="1079"/>
      <c r="IB1" s="1079"/>
      <c r="IC1" s="1079"/>
      <c r="ID1" s="389">
        <f>HT1+1</f>
        <v>23</v>
      </c>
      <c r="IE1" s="680"/>
      <c r="IG1" s="1079" t="str">
        <f>HW1</f>
        <v>ENTRADAS DEL MES DE  OCTUBRE     2021</v>
      </c>
      <c r="IH1" s="1079"/>
      <c r="II1" s="1079"/>
      <c r="IJ1" s="1079"/>
      <c r="IK1" s="1079"/>
      <c r="IL1" s="1079"/>
      <c r="IM1" s="1079"/>
      <c r="IN1" s="389">
        <f>ID1+1</f>
        <v>24</v>
      </c>
      <c r="IO1" s="680"/>
      <c r="IQ1" s="1079" t="str">
        <f>IG1</f>
        <v>ENTRADAS DEL MES DE  OCTUBRE     2021</v>
      </c>
      <c r="IR1" s="1079"/>
      <c r="IS1" s="1079"/>
      <c r="IT1" s="1079"/>
      <c r="IU1" s="1079"/>
      <c r="IV1" s="1079"/>
      <c r="IW1" s="1079"/>
      <c r="IX1" s="389">
        <f>IN1+1</f>
        <v>25</v>
      </c>
      <c r="IY1" s="680"/>
      <c r="JA1" s="1079" t="str">
        <f>IQ1</f>
        <v>ENTRADAS DEL MES DE  OCTUBRE     2021</v>
      </c>
      <c r="JB1" s="1079"/>
      <c r="JC1" s="1079"/>
      <c r="JD1" s="1079"/>
      <c r="JE1" s="1079"/>
      <c r="JF1" s="1079"/>
      <c r="JG1" s="1079"/>
      <c r="JH1" s="389">
        <f>IX1+1</f>
        <v>26</v>
      </c>
      <c r="JI1" s="680"/>
      <c r="JK1" s="1080" t="str">
        <f>JA1</f>
        <v>ENTRADAS DEL MES DE  OCTUBRE     2021</v>
      </c>
      <c r="JL1" s="1080"/>
      <c r="JM1" s="1080"/>
      <c r="JN1" s="1080"/>
      <c r="JO1" s="1080"/>
      <c r="JP1" s="1080"/>
      <c r="JQ1" s="1080"/>
      <c r="JR1" s="389">
        <f>JH1+1</f>
        <v>27</v>
      </c>
      <c r="JS1" s="680"/>
      <c r="JU1" s="1079" t="str">
        <f>JK1</f>
        <v>ENTRADAS DEL MES DE  OCTUBRE     2021</v>
      </c>
      <c r="JV1" s="1079"/>
      <c r="JW1" s="1079"/>
      <c r="JX1" s="1079"/>
      <c r="JY1" s="1079"/>
      <c r="JZ1" s="1079"/>
      <c r="KA1" s="1079"/>
      <c r="KB1" s="389">
        <f>JR1+1</f>
        <v>28</v>
      </c>
      <c r="KC1" s="680"/>
      <c r="KE1" s="1079" t="str">
        <f>JU1</f>
        <v>ENTRADAS DEL MES DE  OCTUBRE     2021</v>
      </c>
      <c r="KF1" s="1079"/>
      <c r="KG1" s="1079"/>
      <c r="KH1" s="1079"/>
      <c r="KI1" s="1079"/>
      <c r="KJ1" s="1079"/>
      <c r="KK1" s="1079"/>
      <c r="KL1" s="389">
        <f>KB1+1</f>
        <v>29</v>
      </c>
      <c r="KM1" s="680"/>
      <c r="KO1" s="1079" t="str">
        <f>KE1</f>
        <v>ENTRADAS DEL MES DE  OCTUBRE     2021</v>
      </c>
      <c r="KP1" s="1079"/>
      <c r="KQ1" s="1079"/>
      <c r="KR1" s="1079"/>
      <c r="KS1" s="1079"/>
      <c r="KT1" s="1079"/>
      <c r="KU1" s="1079"/>
      <c r="KV1" s="389">
        <f>KL1+1</f>
        <v>30</v>
      </c>
      <c r="KW1" s="680"/>
      <c r="KY1" s="1079" t="str">
        <f>KO1</f>
        <v>ENTRADAS DEL MES DE  OCTUBRE     2021</v>
      </c>
      <c r="KZ1" s="1079"/>
      <c r="LA1" s="1079"/>
      <c r="LB1" s="1079"/>
      <c r="LC1" s="1079"/>
      <c r="LD1" s="1079"/>
      <c r="LE1" s="1079"/>
      <c r="LF1" s="389">
        <f>KV1+1</f>
        <v>31</v>
      </c>
      <c r="LG1" s="680"/>
      <c r="LI1" s="1079" t="str">
        <f>KY1</f>
        <v>ENTRADAS DEL MES DE  OCTUBRE     2021</v>
      </c>
      <c r="LJ1" s="1079"/>
      <c r="LK1" s="1079"/>
      <c r="LL1" s="1079"/>
      <c r="LM1" s="1079"/>
      <c r="LN1" s="1079"/>
      <c r="LO1" s="1079"/>
      <c r="LP1" s="389">
        <f>LF1+1</f>
        <v>32</v>
      </c>
      <c r="LQ1" s="680"/>
      <c r="LS1" s="1079" t="str">
        <f>LI1</f>
        <v>ENTRADAS DEL MES DE  OCTUBRE     2021</v>
      </c>
      <c r="LT1" s="1079"/>
      <c r="LU1" s="1079"/>
      <c r="LV1" s="1079"/>
      <c r="LW1" s="1079"/>
      <c r="LX1" s="1079"/>
      <c r="LY1" s="1079"/>
      <c r="LZ1" s="389">
        <f>LP1+1</f>
        <v>33</v>
      </c>
      <c r="MB1" s="1079" t="str">
        <f>LS1</f>
        <v>ENTRADAS DEL MES DE  OCTUBRE     2021</v>
      </c>
      <c r="MC1" s="1079"/>
      <c r="MD1" s="1079"/>
      <c r="ME1" s="1079"/>
      <c r="MF1" s="1079"/>
      <c r="MG1" s="1079"/>
      <c r="MH1" s="1079"/>
      <c r="MI1" s="389">
        <f>LZ1+1</f>
        <v>34</v>
      </c>
      <c r="MJ1" s="389"/>
      <c r="ML1" s="1079" t="str">
        <f>MB1</f>
        <v>ENTRADAS DEL MES DE  OCTUBRE     2021</v>
      </c>
      <c r="MM1" s="1079"/>
      <c r="MN1" s="1079"/>
      <c r="MO1" s="1079"/>
      <c r="MP1" s="1079"/>
      <c r="MQ1" s="1079"/>
      <c r="MR1" s="1079"/>
      <c r="MS1" s="389">
        <f>MI1+1</f>
        <v>35</v>
      </c>
      <c r="MT1" s="389"/>
      <c r="MV1" s="1079" t="str">
        <f>ML1</f>
        <v>ENTRADAS DEL MES DE  OCTUBRE     2021</v>
      </c>
      <c r="MW1" s="1079"/>
      <c r="MX1" s="1079"/>
      <c r="MY1" s="1079"/>
      <c r="MZ1" s="1079"/>
      <c r="NA1" s="1079"/>
      <c r="NB1" s="1079"/>
      <c r="NC1" s="389">
        <f>MS1+1</f>
        <v>36</v>
      </c>
      <c r="ND1" s="389"/>
      <c r="NF1" s="1079" t="str">
        <f>MV1</f>
        <v>ENTRADAS DEL MES DE  OCTUBRE     2021</v>
      </c>
      <c r="NG1" s="1079"/>
      <c r="NH1" s="1079"/>
      <c r="NI1" s="1079"/>
      <c r="NJ1" s="1079"/>
      <c r="NK1" s="1079"/>
      <c r="NL1" s="1079"/>
      <c r="NM1" s="389">
        <f>NC1+1</f>
        <v>37</v>
      </c>
      <c r="NN1" s="389"/>
      <c r="NP1" s="1079" t="str">
        <f>NF1</f>
        <v>ENTRADAS DEL MES DE  OCTUBRE     2021</v>
      </c>
      <c r="NQ1" s="1079"/>
      <c r="NR1" s="1079"/>
      <c r="NS1" s="1079"/>
      <c r="NT1" s="1079"/>
      <c r="NU1" s="1079"/>
      <c r="NV1" s="1079"/>
      <c r="NW1" s="389">
        <f>NM1+1</f>
        <v>38</v>
      </c>
      <c r="NX1" s="389"/>
      <c r="NZ1" s="1079" t="str">
        <f>NP1</f>
        <v>ENTRADAS DEL MES DE  OCTUBRE     2021</v>
      </c>
      <c r="OA1" s="1079"/>
      <c r="OB1" s="1079"/>
      <c r="OC1" s="1079"/>
      <c r="OD1" s="1079"/>
      <c r="OE1" s="1079"/>
      <c r="OF1" s="1079"/>
      <c r="OG1" s="389">
        <f>NW1+1</f>
        <v>39</v>
      </c>
      <c r="OH1" s="389"/>
      <c r="OJ1" s="1079" t="str">
        <f>NZ1</f>
        <v>ENTRADAS DEL MES DE  OCTUBRE     2021</v>
      </c>
      <c r="OK1" s="1079"/>
      <c r="OL1" s="1079"/>
      <c r="OM1" s="1079"/>
      <c r="ON1" s="1079"/>
      <c r="OO1" s="1079"/>
      <c r="OP1" s="1079"/>
      <c r="OQ1" s="389">
        <f>OG1+1</f>
        <v>40</v>
      </c>
      <c r="OR1" s="389"/>
      <c r="OT1" s="1079" t="str">
        <f>OJ1</f>
        <v>ENTRADAS DEL MES DE  OCTUBRE     2021</v>
      </c>
      <c r="OU1" s="1079"/>
      <c r="OV1" s="1079"/>
      <c r="OW1" s="1079"/>
      <c r="OX1" s="1079"/>
      <c r="OY1" s="1079"/>
      <c r="OZ1" s="1079"/>
      <c r="PA1" s="389">
        <f>OQ1+1</f>
        <v>41</v>
      </c>
      <c r="PB1" s="389"/>
      <c r="PD1" s="1079" t="str">
        <f>OT1</f>
        <v>ENTRADAS DEL MES DE  OCTUBRE     2021</v>
      </c>
      <c r="PE1" s="1079"/>
      <c r="PF1" s="1079"/>
      <c r="PG1" s="1079"/>
      <c r="PH1" s="1079"/>
      <c r="PI1" s="1079"/>
      <c r="PJ1" s="1079"/>
      <c r="PK1" s="389">
        <f>PA1+1</f>
        <v>42</v>
      </c>
      <c r="PL1" s="389"/>
      <c r="PN1" s="1079" t="str">
        <f>PD1</f>
        <v>ENTRADAS DEL MES DE  OCTUBRE     2021</v>
      </c>
      <c r="PO1" s="1079"/>
      <c r="PP1" s="1079"/>
      <c r="PQ1" s="1079"/>
      <c r="PR1" s="1079"/>
      <c r="PS1" s="1079"/>
      <c r="PT1" s="1079"/>
      <c r="PU1" s="389">
        <f>PK1+1</f>
        <v>43</v>
      </c>
      <c r="PW1" s="1079" t="str">
        <f>PN1</f>
        <v>ENTRADAS DEL MES DE  OCTUBRE     2021</v>
      </c>
      <c r="PX1" s="1079"/>
      <c r="PY1" s="1079"/>
      <c r="PZ1" s="1079"/>
      <c r="QA1" s="1079"/>
      <c r="QB1" s="1079"/>
      <c r="QC1" s="1079"/>
      <c r="QD1" s="389">
        <f>PU1+1</f>
        <v>44</v>
      </c>
      <c r="QF1" s="1079" t="str">
        <f>PW1</f>
        <v>ENTRADAS DEL MES DE  OCTUBRE     2021</v>
      </c>
      <c r="QG1" s="1079"/>
      <c r="QH1" s="1079"/>
      <c r="QI1" s="1079"/>
      <c r="QJ1" s="1079"/>
      <c r="QK1" s="1079"/>
      <c r="QL1" s="1079"/>
      <c r="QM1" s="389">
        <f>QD1+1</f>
        <v>45</v>
      </c>
      <c r="QO1" s="1079" t="str">
        <f>QF1</f>
        <v>ENTRADAS DEL MES DE  OCTUBRE     2021</v>
      </c>
      <c r="QP1" s="1079"/>
      <c r="QQ1" s="1079"/>
      <c r="QR1" s="1079"/>
      <c r="QS1" s="1079"/>
      <c r="QT1" s="1079"/>
      <c r="QU1" s="1079"/>
      <c r="QV1" s="389">
        <f>QM1+1</f>
        <v>46</v>
      </c>
      <c r="QX1" s="1079" t="str">
        <f>QO1</f>
        <v>ENTRADAS DEL MES DE  OCTUBRE     2021</v>
      </c>
      <c r="QY1" s="1079"/>
      <c r="QZ1" s="1079"/>
      <c r="RA1" s="1079"/>
      <c r="RB1" s="1079"/>
      <c r="RC1" s="1079"/>
      <c r="RD1" s="1079"/>
      <c r="RE1" s="389">
        <f>QV1+1</f>
        <v>47</v>
      </c>
      <c r="RG1" s="1079" t="str">
        <f>QX1</f>
        <v>ENTRADAS DEL MES DE  OCTUBRE     2021</v>
      </c>
      <c r="RH1" s="1079"/>
      <c r="RI1" s="1079"/>
      <c r="RJ1" s="1079"/>
      <c r="RK1" s="1079"/>
      <c r="RL1" s="1079"/>
      <c r="RM1" s="1079"/>
      <c r="RN1" s="389">
        <f>RE1+1</f>
        <v>48</v>
      </c>
      <c r="RP1" s="1079" t="str">
        <f>RG1</f>
        <v>ENTRADAS DEL MES DE  OCTUBRE     2021</v>
      </c>
      <c r="RQ1" s="1079"/>
      <c r="RR1" s="1079"/>
      <c r="RS1" s="1079"/>
      <c r="RT1" s="1079"/>
      <c r="RU1" s="1079"/>
      <c r="RV1" s="1079"/>
      <c r="RW1" s="389">
        <f>RN1+1</f>
        <v>49</v>
      </c>
      <c r="RY1" s="1079" t="str">
        <f>RP1</f>
        <v>ENTRADAS DEL MES DE  OCTUBRE     2021</v>
      </c>
      <c r="RZ1" s="1079"/>
      <c r="SA1" s="1079"/>
      <c r="SB1" s="1079"/>
      <c r="SC1" s="1079"/>
      <c r="SD1" s="1079"/>
      <c r="SE1" s="1079"/>
      <c r="SF1" s="389">
        <f>RW1+1</f>
        <v>50</v>
      </c>
      <c r="SH1" s="1079" t="str">
        <f>RY1</f>
        <v>ENTRADAS DEL MES DE  OCTUBRE     2021</v>
      </c>
      <c r="SI1" s="1079"/>
      <c r="SJ1" s="1079"/>
      <c r="SK1" s="1079"/>
      <c r="SL1" s="1079"/>
      <c r="SM1" s="1079"/>
      <c r="SN1" s="1079"/>
      <c r="SO1" s="389">
        <f>SF1+1</f>
        <v>51</v>
      </c>
      <c r="SQ1" s="1079" t="str">
        <f>SH1</f>
        <v>ENTRADAS DEL MES DE  OCTUBRE     2021</v>
      </c>
      <c r="SR1" s="1079"/>
      <c r="SS1" s="1079"/>
      <c r="ST1" s="1079"/>
      <c r="SU1" s="1079"/>
      <c r="SV1" s="1079"/>
      <c r="SW1" s="1079"/>
      <c r="SX1" s="389">
        <f>SO1+1</f>
        <v>52</v>
      </c>
      <c r="SZ1" s="1079" t="str">
        <f>SQ1</f>
        <v>ENTRADAS DEL MES DE  OCTUBRE     2021</v>
      </c>
      <c r="TA1" s="1079"/>
      <c r="TB1" s="1079"/>
      <c r="TC1" s="1079"/>
      <c r="TD1" s="1079"/>
      <c r="TE1" s="1079"/>
      <c r="TF1" s="1079"/>
      <c r="TG1" s="389">
        <f>SX1+1</f>
        <v>53</v>
      </c>
      <c r="TI1" s="1079" t="str">
        <f>SZ1</f>
        <v>ENTRADAS DEL MES DE  OCTUBRE     2021</v>
      </c>
      <c r="TJ1" s="1079"/>
      <c r="TK1" s="1079"/>
      <c r="TL1" s="1079"/>
      <c r="TM1" s="1079"/>
      <c r="TN1" s="1079"/>
      <c r="TO1" s="1079"/>
      <c r="TP1" s="389">
        <f>TG1+1</f>
        <v>54</v>
      </c>
      <c r="TR1" s="1079" t="str">
        <f>TI1</f>
        <v>ENTRADAS DEL MES DE  OCTUBRE     2021</v>
      </c>
      <c r="TS1" s="1079"/>
      <c r="TT1" s="1079"/>
      <c r="TU1" s="1079"/>
      <c r="TV1" s="1079"/>
      <c r="TW1" s="1079"/>
      <c r="TX1" s="1079"/>
      <c r="TY1" s="389">
        <f>TP1+1</f>
        <v>55</v>
      </c>
      <c r="UA1" s="1079" t="str">
        <f>TR1</f>
        <v>ENTRADAS DEL MES DE  OCTUBRE     2021</v>
      </c>
      <c r="UB1" s="1079"/>
      <c r="UC1" s="1079"/>
      <c r="UD1" s="1079"/>
      <c r="UE1" s="1079"/>
      <c r="UF1" s="1079"/>
      <c r="UG1" s="1079"/>
      <c r="UH1" s="389">
        <f>TY1+1</f>
        <v>56</v>
      </c>
      <c r="UJ1" s="1079" t="str">
        <f>UA1</f>
        <v>ENTRADAS DEL MES DE  OCTUBRE     2021</v>
      </c>
      <c r="UK1" s="1079"/>
      <c r="UL1" s="1079"/>
      <c r="UM1" s="1079"/>
      <c r="UN1" s="1079"/>
      <c r="UO1" s="1079"/>
      <c r="UP1" s="1079"/>
      <c r="UQ1" s="389">
        <f>UH1+1</f>
        <v>57</v>
      </c>
      <c r="US1" s="1079" t="str">
        <f>UJ1</f>
        <v>ENTRADAS DEL MES DE  OCTUBRE     2021</v>
      </c>
      <c r="UT1" s="1079"/>
      <c r="UU1" s="1079"/>
      <c r="UV1" s="1079"/>
      <c r="UW1" s="1079"/>
      <c r="UX1" s="1079"/>
      <c r="UY1" s="1079"/>
      <c r="UZ1" s="389">
        <f>UQ1+1</f>
        <v>58</v>
      </c>
      <c r="VB1" s="1079" t="str">
        <f>US1</f>
        <v>ENTRADAS DEL MES DE  OCTUBRE     2021</v>
      </c>
      <c r="VC1" s="1079"/>
      <c r="VD1" s="1079"/>
      <c r="VE1" s="1079"/>
      <c r="VF1" s="1079"/>
      <c r="VG1" s="1079"/>
      <c r="VH1" s="1079"/>
      <c r="VI1" s="389">
        <f>UZ1+1</f>
        <v>59</v>
      </c>
      <c r="VK1" s="1079" t="str">
        <f>VB1</f>
        <v>ENTRADAS DEL MES DE  OCTUBRE     2021</v>
      </c>
      <c r="VL1" s="1079"/>
      <c r="VM1" s="1079"/>
      <c r="VN1" s="1079"/>
      <c r="VO1" s="1079"/>
      <c r="VP1" s="1079"/>
      <c r="VQ1" s="1079"/>
      <c r="VR1" s="389">
        <f>VI1+1</f>
        <v>60</v>
      </c>
      <c r="VT1" s="1079" t="str">
        <f>VK1</f>
        <v>ENTRADAS DEL MES DE  OCTUBRE     2021</v>
      </c>
      <c r="VU1" s="1079"/>
      <c r="VV1" s="1079"/>
      <c r="VW1" s="1079"/>
      <c r="VX1" s="1079"/>
      <c r="VY1" s="1079"/>
      <c r="VZ1" s="1079"/>
      <c r="WA1" s="389">
        <f>VR1+1</f>
        <v>61</v>
      </c>
      <c r="WC1" s="1079" t="str">
        <f>VT1</f>
        <v>ENTRADAS DEL MES DE  OCTUBRE     2021</v>
      </c>
      <c r="WD1" s="1079"/>
      <c r="WE1" s="1079"/>
      <c r="WF1" s="1079"/>
      <c r="WG1" s="1079"/>
      <c r="WH1" s="1079"/>
      <c r="WI1" s="1079"/>
      <c r="WJ1" s="389">
        <f>WA1+1</f>
        <v>62</v>
      </c>
      <c r="WL1" s="1079" t="str">
        <f>WC1</f>
        <v>ENTRADAS DEL MES DE  OCTUBRE     2021</v>
      </c>
      <c r="WM1" s="1079"/>
      <c r="WN1" s="1079"/>
      <c r="WO1" s="1079"/>
      <c r="WP1" s="1079"/>
      <c r="WQ1" s="1079"/>
      <c r="WR1" s="1079"/>
      <c r="WS1" s="389">
        <f>WJ1+1</f>
        <v>63</v>
      </c>
      <c r="WU1" s="1079" t="str">
        <f>WL1</f>
        <v>ENTRADAS DEL MES DE  OCTUBRE     2021</v>
      </c>
      <c r="WV1" s="1079"/>
      <c r="WW1" s="1079"/>
      <c r="WX1" s="1079"/>
      <c r="WY1" s="1079"/>
      <c r="WZ1" s="1079"/>
      <c r="XA1" s="1079"/>
      <c r="XB1" s="389">
        <f>WS1+1</f>
        <v>64</v>
      </c>
      <c r="XD1" s="1079" t="str">
        <f>WU1</f>
        <v>ENTRADAS DEL MES DE  OCTUBRE     2021</v>
      </c>
      <c r="XE1" s="1079"/>
      <c r="XF1" s="1079"/>
      <c r="XG1" s="1079"/>
      <c r="XH1" s="1079"/>
      <c r="XI1" s="1079"/>
      <c r="XJ1" s="1079"/>
      <c r="XK1" s="389">
        <f>XB1+1</f>
        <v>65</v>
      </c>
      <c r="XM1" s="1079" t="str">
        <f>XD1</f>
        <v>ENTRADAS DEL MES DE  OCTUBRE     2021</v>
      </c>
      <c r="XN1" s="1079"/>
      <c r="XO1" s="1079"/>
      <c r="XP1" s="1079"/>
      <c r="XQ1" s="1079"/>
      <c r="XR1" s="1079"/>
      <c r="XS1" s="1079"/>
      <c r="XT1" s="389">
        <f>XK1+1</f>
        <v>66</v>
      </c>
      <c r="XV1" s="1079" t="str">
        <f>XM1</f>
        <v>ENTRADAS DEL MES DE  OCTUBRE     2021</v>
      </c>
      <c r="XW1" s="1079"/>
      <c r="XX1" s="1079"/>
      <c r="XY1" s="1079"/>
      <c r="XZ1" s="1079"/>
      <c r="YA1" s="1079"/>
      <c r="YB1" s="1079"/>
      <c r="YC1" s="389">
        <f>XT1+1</f>
        <v>67</v>
      </c>
      <c r="YE1" s="1079" t="str">
        <f>XV1</f>
        <v>ENTRADAS DEL MES DE  OCTUBRE     2021</v>
      </c>
      <c r="YF1" s="1079"/>
      <c r="YG1" s="1079"/>
      <c r="YH1" s="1079"/>
      <c r="YI1" s="1079"/>
      <c r="YJ1" s="1079"/>
      <c r="YK1" s="1079"/>
      <c r="YL1" s="389">
        <f>YC1+1</f>
        <v>68</v>
      </c>
      <c r="YN1" s="1079" t="str">
        <f>YE1</f>
        <v>ENTRADAS DEL MES DE  OCTUBRE     2021</v>
      </c>
      <c r="YO1" s="1079"/>
      <c r="YP1" s="1079"/>
      <c r="YQ1" s="1079"/>
      <c r="YR1" s="1079"/>
      <c r="YS1" s="1079"/>
      <c r="YT1" s="1079"/>
      <c r="YU1" s="389">
        <f>YL1+1</f>
        <v>69</v>
      </c>
      <c r="YW1" s="1079" t="str">
        <f>YN1</f>
        <v>ENTRADAS DEL MES DE  OCTUBRE     2021</v>
      </c>
      <c r="YX1" s="1079"/>
      <c r="YY1" s="1079"/>
      <c r="YZ1" s="1079"/>
      <c r="ZA1" s="1079"/>
      <c r="ZB1" s="1079"/>
      <c r="ZC1" s="1079"/>
      <c r="ZD1" s="389">
        <f>YU1+1</f>
        <v>70</v>
      </c>
      <c r="ZF1" s="1079" t="str">
        <f>YW1</f>
        <v>ENTRADAS DEL MES DE  OCTUBRE     2021</v>
      </c>
      <c r="ZG1" s="1079"/>
      <c r="ZH1" s="1079"/>
      <c r="ZI1" s="1079"/>
      <c r="ZJ1" s="1079"/>
      <c r="ZK1" s="1079"/>
      <c r="ZL1" s="1079"/>
      <c r="ZM1" s="389">
        <f>ZD1+1</f>
        <v>71</v>
      </c>
      <c r="ZO1" s="1079" t="str">
        <f>ZF1</f>
        <v>ENTRADAS DEL MES DE  OCTUBRE     2021</v>
      </c>
      <c r="ZP1" s="1079"/>
      <c r="ZQ1" s="1079"/>
      <c r="ZR1" s="1079"/>
      <c r="ZS1" s="1079"/>
      <c r="ZT1" s="1079"/>
      <c r="ZU1" s="1079"/>
      <c r="ZV1" s="389">
        <f>ZM1+1</f>
        <v>72</v>
      </c>
      <c r="ZX1" s="1079" t="str">
        <f>ZO1</f>
        <v>ENTRADAS DEL MES DE  OCTUBRE     2021</v>
      </c>
      <c r="ZY1" s="1079"/>
      <c r="ZZ1" s="1079"/>
      <c r="AAA1" s="1079"/>
      <c r="AAB1" s="1079"/>
      <c r="AAC1" s="1079"/>
      <c r="AAD1" s="1079"/>
      <c r="AAE1" s="389">
        <f>ZV1+1</f>
        <v>73</v>
      </c>
      <c r="AAG1" s="1079" t="str">
        <f>ZX1</f>
        <v>ENTRADAS DEL MES DE  OCTUBRE     2021</v>
      </c>
      <c r="AAH1" s="1079"/>
      <c r="AAI1" s="1079"/>
      <c r="AAJ1" s="1079"/>
      <c r="AAK1" s="1079"/>
      <c r="AAL1" s="1079"/>
      <c r="AAM1" s="1079"/>
      <c r="AAN1" s="389">
        <f>AAE1+1</f>
        <v>74</v>
      </c>
      <c r="AAP1" s="1079" t="str">
        <f>AAG1</f>
        <v>ENTRADAS DEL MES DE  OCTUBRE     2021</v>
      </c>
      <c r="AAQ1" s="1079"/>
      <c r="AAR1" s="1079"/>
      <c r="AAS1" s="1079"/>
      <c r="AAT1" s="1079"/>
      <c r="AAU1" s="1079"/>
      <c r="AAV1" s="1079"/>
      <c r="AAW1" s="389">
        <f>AAN1+1</f>
        <v>75</v>
      </c>
      <c r="AAY1" s="1079" t="str">
        <f>AAP1</f>
        <v>ENTRADAS DEL MES DE  OCTUBRE     2021</v>
      </c>
      <c r="AAZ1" s="1079"/>
      <c r="ABA1" s="1079"/>
      <c r="ABB1" s="1079"/>
      <c r="ABC1" s="1079"/>
      <c r="ABD1" s="1079"/>
      <c r="ABE1" s="1079"/>
      <c r="ABF1" s="389">
        <f>AAW1+1</f>
        <v>76</v>
      </c>
      <c r="ABH1" s="1079" t="str">
        <f>AAY1</f>
        <v>ENTRADAS DEL MES DE  OCTUBRE     2021</v>
      </c>
      <c r="ABI1" s="1079"/>
      <c r="ABJ1" s="1079"/>
      <c r="ABK1" s="1079"/>
      <c r="ABL1" s="1079"/>
      <c r="ABM1" s="1079"/>
      <c r="ABN1" s="1079"/>
      <c r="ABO1" s="389">
        <f>ABF1+1</f>
        <v>77</v>
      </c>
      <c r="ABQ1" s="1079" t="str">
        <f>ABH1</f>
        <v>ENTRADAS DEL MES DE  OCTUBRE     2021</v>
      </c>
      <c r="ABR1" s="1079"/>
      <c r="ABS1" s="1079"/>
      <c r="ABT1" s="1079"/>
      <c r="ABU1" s="1079"/>
      <c r="ABV1" s="1079"/>
      <c r="ABW1" s="1079"/>
      <c r="ABX1" s="389">
        <f>ABO1+1</f>
        <v>78</v>
      </c>
      <c r="ABZ1" s="1079" t="str">
        <f>ABQ1</f>
        <v>ENTRADAS DEL MES DE  OCTUBRE     2021</v>
      </c>
      <c r="ACA1" s="1079"/>
      <c r="ACB1" s="1079"/>
      <c r="ACC1" s="1079"/>
      <c r="ACD1" s="1079"/>
      <c r="ACE1" s="1079"/>
      <c r="ACF1" s="1079"/>
      <c r="ACG1" s="389">
        <f>ABX1+1</f>
        <v>79</v>
      </c>
      <c r="ACI1" s="1079" t="str">
        <f>ABZ1</f>
        <v>ENTRADAS DEL MES DE  OCTUBRE     2021</v>
      </c>
      <c r="ACJ1" s="1079"/>
      <c r="ACK1" s="1079"/>
      <c r="ACL1" s="1079"/>
      <c r="ACM1" s="1079"/>
      <c r="ACN1" s="1079"/>
      <c r="ACO1" s="1079"/>
      <c r="ACP1" s="389">
        <f>ACG1+1</f>
        <v>80</v>
      </c>
      <c r="ACR1" s="1079" t="str">
        <f>ACI1</f>
        <v>ENTRADAS DEL MES DE  OCTUBRE     2021</v>
      </c>
      <c r="ACS1" s="1079"/>
      <c r="ACT1" s="1079"/>
      <c r="ACU1" s="1079"/>
      <c r="ACV1" s="1079"/>
      <c r="ACW1" s="1079"/>
      <c r="ACX1" s="1079"/>
      <c r="ACY1" s="389">
        <f>ACP1+1</f>
        <v>81</v>
      </c>
      <c r="ADA1" s="1079" t="str">
        <f>ACR1</f>
        <v>ENTRADAS DEL MES DE  OCTUBRE     2021</v>
      </c>
      <c r="ADB1" s="1079"/>
      <c r="ADC1" s="1079"/>
      <c r="ADD1" s="1079"/>
      <c r="ADE1" s="1079"/>
      <c r="ADF1" s="1079"/>
      <c r="ADG1" s="1079"/>
      <c r="ADH1" s="389">
        <f>ACY1+1</f>
        <v>82</v>
      </c>
      <c r="ADJ1" s="1079" t="str">
        <f>ADA1</f>
        <v>ENTRADAS DEL MES DE  OCTUBRE     2021</v>
      </c>
      <c r="ADK1" s="1079"/>
      <c r="ADL1" s="1079"/>
      <c r="ADM1" s="1079"/>
      <c r="ADN1" s="1079"/>
      <c r="ADO1" s="1079"/>
      <c r="ADP1" s="1079"/>
      <c r="ADQ1" s="389">
        <f>ADH1+1</f>
        <v>83</v>
      </c>
      <c r="ADS1" s="1079" t="str">
        <f>ADJ1</f>
        <v>ENTRADAS DEL MES DE  OCTUBRE     2021</v>
      </c>
      <c r="ADT1" s="1079"/>
      <c r="ADU1" s="1079"/>
      <c r="ADV1" s="1079"/>
      <c r="ADW1" s="1079"/>
      <c r="ADX1" s="1079"/>
      <c r="ADY1" s="1079"/>
      <c r="ADZ1" s="389">
        <f>ADQ1+1</f>
        <v>84</v>
      </c>
      <c r="AEB1" s="1079" t="str">
        <f>ADS1</f>
        <v>ENTRADAS DEL MES DE  OCTUBRE     2021</v>
      </c>
      <c r="AEC1" s="1079"/>
      <c r="AED1" s="1079"/>
      <c r="AEE1" s="1079"/>
      <c r="AEF1" s="1079"/>
      <c r="AEG1" s="1079"/>
      <c r="AEH1" s="1079"/>
      <c r="AEI1" s="389">
        <f>ADZ1+1</f>
        <v>85</v>
      </c>
      <c r="AEK1" s="1079" t="str">
        <f>AEB1</f>
        <v>ENTRADAS DEL MES DE  OCTUBRE     2021</v>
      </c>
      <c r="AEL1" s="1079"/>
      <c r="AEM1" s="1079"/>
      <c r="AEN1" s="1079"/>
      <c r="AEO1" s="1079"/>
      <c r="AEP1" s="1079"/>
      <c r="AEQ1" s="1079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213</v>
      </c>
      <c r="L5" s="76" t="s">
        <v>23</v>
      </c>
      <c r="Q5" s="330"/>
      <c r="S5" s="671"/>
      <c r="T5" s="262"/>
      <c r="U5" s="270" t="s">
        <v>213</v>
      </c>
      <c r="V5" s="890" t="s">
        <v>214</v>
      </c>
      <c r="W5" s="267" t="s">
        <v>216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217</v>
      </c>
      <c r="AF5" s="979" t="s">
        <v>218</v>
      </c>
      <c r="AG5" s="267" t="s">
        <v>219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217</v>
      </c>
      <c r="AP5" s="979" t="s">
        <v>218</v>
      </c>
      <c r="AQ5" s="267" t="s">
        <v>221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81" t="s">
        <v>213</v>
      </c>
      <c r="AZ5" s="890" t="s">
        <v>214</v>
      </c>
      <c r="BA5" s="264" t="s">
        <v>222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213</v>
      </c>
      <c r="BJ5" s="1020" t="s">
        <v>214</v>
      </c>
      <c r="BK5" s="267" t="s">
        <v>223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213</v>
      </c>
      <c r="BT5" s="1020" t="s">
        <v>214</v>
      </c>
      <c r="BU5" s="267" t="s">
        <v>243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244</v>
      </c>
      <c r="CD5" s="1021" t="s">
        <v>218</v>
      </c>
      <c r="CE5" s="264" t="s">
        <v>245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81" t="s">
        <v>246</v>
      </c>
      <c r="CN5" s="1020" t="s">
        <v>214</v>
      </c>
      <c r="CO5" s="264" t="s">
        <v>247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83" t="s">
        <v>244</v>
      </c>
      <c r="CX5" s="979" t="s">
        <v>218</v>
      </c>
      <c r="CY5" s="264" t="s">
        <v>267</v>
      </c>
      <c r="CZ5" s="268">
        <v>44483</v>
      </c>
      <c r="DA5" s="266">
        <v>18816.62</v>
      </c>
      <c r="DB5" s="263">
        <v>20</v>
      </c>
      <c r="DC5" s="261">
        <v>18816.73</v>
      </c>
      <c r="DD5" s="144">
        <f>DA5-DC5</f>
        <v>-0.11000000000058208</v>
      </c>
      <c r="DE5" s="682"/>
      <c r="DF5" s="262"/>
      <c r="DG5" s="262" t="s">
        <v>268</v>
      </c>
      <c r="DH5" s="1020" t="s">
        <v>214</v>
      </c>
      <c r="DI5" s="267" t="s">
        <v>269</v>
      </c>
      <c r="DJ5" s="268">
        <v>44483</v>
      </c>
      <c r="DK5" s="266">
        <v>19005.14</v>
      </c>
      <c r="DL5" s="263">
        <v>21</v>
      </c>
      <c r="DM5" s="261">
        <v>19059.8</v>
      </c>
      <c r="DN5" s="144">
        <f>DK5-DM5</f>
        <v>-54.659999999999854</v>
      </c>
      <c r="DO5" s="682"/>
      <c r="DP5" s="262"/>
      <c r="DQ5" s="1085" t="s">
        <v>270</v>
      </c>
      <c r="DR5" s="1020" t="s">
        <v>214</v>
      </c>
      <c r="DS5" s="267" t="s">
        <v>271</v>
      </c>
      <c r="DT5" s="268">
        <v>44485</v>
      </c>
      <c r="DU5" s="266">
        <v>18381.8</v>
      </c>
      <c r="DV5" s="263">
        <v>21</v>
      </c>
      <c r="DW5" s="261">
        <v>18980.900000000001</v>
      </c>
      <c r="DX5" s="144">
        <f>DU5-DW5</f>
        <v>-599.10000000000218</v>
      </c>
      <c r="DY5" s="349"/>
      <c r="DZ5" s="262"/>
      <c r="EA5" s="262" t="s">
        <v>213</v>
      </c>
      <c r="EB5" s="890" t="s">
        <v>214</v>
      </c>
      <c r="EC5" s="267" t="s">
        <v>286</v>
      </c>
      <c r="ED5" s="268">
        <v>44485</v>
      </c>
      <c r="EE5" s="266">
        <v>18729.34</v>
      </c>
      <c r="EF5" s="263">
        <v>21</v>
      </c>
      <c r="EG5" s="261">
        <v>18794.400000000001</v>
      </c>
      <c r="EH5" s="144">
        <f>EE5-EG5</f>
        <v>-65.06000000000131</v>
      </c>
      <c r="EI5" s="682"/>
      <c r="EJ5" s="262" t="s">
        <v>52</v>
      </c>
      <c r="EK5" s="262" t="s">
        <v>213</v>
      </c>
      <c r="EL5" s="890" t="s">
        <v>214</v>
      </c>
      <c r="EM5" s="269" t="s">
        <v>287</v>
      </c>
      <c r="EN5" s="268">
        <v>44488</v>
      </c>
      <c r="EO5" s="266">
        <v>19204.09</v>
      </c>
      <c r="EP5" s="263">
        <v>21</v>
      </c>
      <c r="EQ5" s="291">
        <v>19212.599999999999</v>
      </c>
      <c r="ER5" s="144">
        <f>EO5-EQ5</f>
        <v>-8.5099999999983993</v>
      </c>
      <c r="ES5" s="682"/>
      <c r="ET5" s="262"/>
      <c r="EU5" s="262" t="s">
        <v>213</v>
      </c>
      <c r="EV5" s="890" t="s">
        <v>214</v>
      </c>
      <c r="EW5" s="267" t="s">
        <v>288</v>
      </c>
      <c r="EX5" s="268">
        <v>44488</v>
      </c>
      <c r="EY5" s="266">
        <v>19096.93</v>
      </c>
      <c r="EZ5" s="263">
        <v>21</v>
      </c>
      <c r="FA5" s="261">
        <v>19184.2</v>
      </c>
      <c r="FB5" s="144">
        <f>EY5-FA5</f>
        <v>-87.270000000000437</v>
      </c>
      <c r="FC5" s="682"/>
      <c r="FD5" s="262"/>
      <c r="FE5" s="262" t="s">
        <v>244</v>
      </c>
      <c r="FF5" s="979" t="s">
        <v>218</v>
      </c>
      <c r="FG5" s="267" t="s">
        <v>289</v>
      </c>
      <c r="FH5" s="268">
        <v>44489</v>
      </c>
      <c r="FI5" s="266">
        <v>18406.240000000002</v>
      </c>
      <c r="FJ5" s="263">
        <v>20</v>
      </c>
      <c r="FK5" s="291">
        <v>18442.07</v>
      </c>
      <c r="FL5" s="144">
        <f>FI5-FK5</f>
        <v>-35.829999999998108</v>
      </c>
      <c r="FM5" s="682"/>
      <c r="FN5" s="262"/>
      <c r="FO5" s="594" t="s">
        <v>244</v>
      </c>
      <c r="FP5" s="979" t="s">
        <v>218</v>
      </c>
      <c r="FQ5" s="267" t="s">
        <v>290</v>
      </c>
      <c r="FR5" s="268">
        <v>44490</v>
      </c>
      <c r="FS5" s="266">
        <v>18698.09</v>
      </c>
      <c r="FT5" s="263">
        <v>20</v>
      </c>
      <c r="FU5" s="261">
        <v>18721.02</v>
      </c>
      <c r="FV5" s="144">
        <f>FS5-FU5</f>
        <v>-22.930000000000291</v>
      </c>
      <c r="FW5" s="682"/>
      <c r="FX5" s="262"/>
      <c r="FY5" s="270" t="s">
        <v>213</v>
      </c>
      <c r="FZ5" s="890" t="s">
        <v>214</v>
      </c>
      <c r="GA5" s="269" t="s">
        <v>291</v>
      </c>
      <c r="GB5" s="268">
        <v>44491</v>
      </c>
      <c r="GC5" s="266">
        <v>18848.02</v>
      </c>
      <c r="GD5" s="263">
        <v>21</v>
      </c>
      <c r="GE5" s="261">
        <v>18893.900000000001</v>
      </c>
      <c r="GF5" s="144">
        <f>GC5-GE5</f>
        <v>-45.880000000001019</v>
      </c>
      <c r="GG5" s="682"/>
      <c r="GH5" s="262"/>
      <c r="GI5" s="262" t="s">
        <v>213</v>
      </c>
      <c r="GJ5" s="890" t="s">
        <v>214</v>
      </c>
      <c r="GK5" s="267" t="s">
        <v>292</v>
      </c>
      <c r="GL5" s="265">
        <v>44491</v>
      </c>
      <c r="GM5" s="266">
        <v>18823.16</v>
      </c>
      <c r="GN5" s="263">
        <v>21</v>
      </c>
      <c r="GO5" s="261">
        <v>18868.900000000001</v>
      </c>
      <c r="GP5" s="144">
        <f>GM5-GO5</f>
        <v>-45.740000000001601</v>
      </c>
      <c r="GQ5" s="682"/>
      <c r="GR5" s="262"/>
      <c r="GS5" s="262" t="s">
        <v>213</v>
      </c>
      <c r="GT5" s="890" t="s">
        <v>214</v>
      </c>
      <c r="GU5" s="263" t="s">
        <v>324</v>
      </c>
      <c r="GV5" s="265">
        <v>44495</v>
      </c>
      <c r="GW5" s="266">
        <v>18916.900000000001</v>
      </c>
      <c r="GX5" s="263">
        <v>21</v>
      </c>
      <c r="GY5" s="261">
        <v>19035.2</v>
      </c>
      <c r="GZ5" s="144">
        <f>GW5-GY5</f>
        <v>-118.29999999999927</v>
      </c>
      <c r="HA5" s="682"/>
      <c r="HB5" s="262"/>
      <c r="HC5" s="1081" t="s">
        <v>213</v>
      </c>
      <c r="HD5" s="890" t="s">
        <v>214</v>
      </c>
      <c r="HE5" s="267" t="s">
        <v>327</v>
      </c>
      <c r="HF5" s="265">
        <v>44496</v>
      </c>
      <c r="HG5" s="266">
        <v>19042.39</v>
      </c>
      <c r="HH5" s="263">
        <v>21</v>
      </c>
      <c r="HI5" s="261">
        <v>19116.7</v>
      </c>
      <c r="HJ5" s="144">
        <f>HG5-HI5</f>
        <v>-74.31000000000131</v>
      </c>
      <c r="HK5" s="682"/>
      <c r="HL5" s="262"/>
      <c r="HM5" s="262" t="s">
        <v>244</v>
      </c>
      <c r="HN5" s="979" t="s">
        <v>218</v>
      </c>
      <c r="HO5" s="267" t="s">
        <v>328</v>
      </c>
      <c r="HP5" s="268">
        <v>44497</v>
      </c>
      <c r="HQ5" s="266">
        <v>18274.71</v>
      </c>
      <c r="HR5" s="263">
        <v>20</v>
      </c>
      <c r="HS5" s="291">
        <v>18362.259999999998</v>
      </c>
      <c r="HT5" s="144">
        <f>HQ5-HS5</f>
        <v>-87.549999999999272</v>
      </c>
      <c r="HU5" s="682"/>
      <c r="HV5" s="262"/>
      <c r="HW5" s="1082" t="s">
        <v>244</v>
      </c>
      <c r="HX5" s="979" t="s">
        <v>218</v>
      </c>
      <c r="HY5" s="267" t="s">
        <v>329</v>
      </c>
      <c r="HZ5" s="268">
        <v>44497</v>
      </c>
      <c r="IA5" s="266">
        <v>18648.88</v>
      </c>
      <c r="IB5" s="263">
        <v>20</v>
      </c>
      <c r="IC5" s="261">
        <v>18733.27</v>
      </c>
      <c r="ID5" s="144">
        <f>IA5-IC5</f>
        <v>-84.389999999999418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2"/>
      <c r="IR5" s="963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4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4"/>
      <c r="L6" s="1018" t="s">
        <v>214</v>
      </c>
      <c r="M6" s="978" t="s">
        <v>215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81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81"/>
      <c r="CN6" s="747"/>
      <c r="CO6" s="262"/>
      <c r="CP6" s="262"/>
      <c r="CQ6" s="262"/>
      <c r="CR6" s="262"/>
      <c r="CS6" s="263"/>
      <c r="CT6" s="262"/>
      <c r="CU6" s="349"/>
      <c r="CV6" s="262"/>
      <c r="CW6" s="1083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1085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81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8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2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2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29"/>
      <c r="L7" s="407"/>
      <c r="M7" s="448"/>
      <c r="N7" s="948"/>
      <c r="O7" s="434"/>
      <c r="P7" s="946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5" t="s">
        <v>17</v>
      </c>
      <c r="O8" s="207" t="s">
        <v>2</v>
      </c>
      <c r="P8" s="946" t="s">
        <v>18</v>
      </c>
      <c r="Q8" s="947" t="s">
        <v>15</v>
      </c>
      <c r="R8" s="407" t="s">
        <v>101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4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945.28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929.9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932.6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865.4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901.3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913.1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925.78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922.15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880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875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>
        <v>886.8</v>
      </c>
      <c r="GW8" s="357"/>
      <c r="GX8" s="987"/>
      <c r="GY8" s="345"/>
      <c r="GZ8" s="287"/>
      <c r="HA8" s="671">
        <f>GZ8*GX8</f>
        <v>0</v>
      </c>
      <c r="HC8" s="62"/>
      <c r="HD8" s="108"/>
      <c r="HE8" s="15">
        <v>1</v>
      </c>
      <c r="HF8" s="93">
        <v>882.2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>
        <v>938.93</v>
      </c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>
        <v>914.44</v>
      </c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4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961.61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917.2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919.9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881.8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900.4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925.3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928.95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883.1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909.4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>
        <v>904.9</v>
      </c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>
        <v>923.1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>
        <v>926.23</v>
      </c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>
        <v>952.54</v>
      </c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4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959.8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933.5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912.2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887.2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926.2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883.6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940.75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969.32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914.9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882.7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>
        <v>938.5</v>
      </c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>
        <v>897.2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>
        <v>929.86</v>
      </c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>
        <v>935.3</v>
      </c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4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975.22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897.2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926.2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880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902.2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886.3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903.1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954.35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870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932.1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>
        <v>929.4</v>
      </c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>
        <v>931.7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>
        <v>902.19</v>
      </c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>
        <v>908.99</v>
      </c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4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933.49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875.4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897.7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934.8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882.7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939.4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930.77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935.3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921.7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>
        <v>928.5</v>
      </c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>
        <v>906.7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>
        <v>943.47</v>
      </c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>
        <v>937.12</v>
      </c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4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953.45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901.7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934.8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927.6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902.2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891.3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913.08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959.8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912.2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871.8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>
        <v>889.5</v>
      </c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>
        <v>873.6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>
        <v>891.3</v>
      </c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>
        <v>938.93</v>
      </c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4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930.77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907.2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899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940.3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917.2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937.1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925.78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939.84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893.1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869.1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>
        <v>909.4</v>
      </c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>
        <v>865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>
        <v>927.14</v>
      </c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>
        <v>965.24</v>
      </c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4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968.87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925.3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884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886.3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929.4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929.9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895.84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915.8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887.7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921.7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>
        <v>891.3</v>
      </c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>
        <v>873.2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>
        <v>908.54</v>
      </c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>
        <v>971.59</v>
      </c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4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931.67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921.7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874.5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909.9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923.5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930.3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894.03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944.83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937.1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874.1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>
        <v>904</v>
      </c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>
        <v>925.8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>
        <v>913.56</v>
      </c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>
        <v>911.72</v>
      </c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4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912.62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896.3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899.5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861.8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871.3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910.4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917.16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924.87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872.7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912.6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>
        <v>927.1</v>
      </c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>
        <v>867.3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>
        <v>920.79</v>
      </c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>
        <v>947.1</v>
      </c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4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921.69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930.8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901.3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910.8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940.7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880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910.81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920.79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927.6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921.7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>
        <v>870.9</v>
      </c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>
        <v>937.6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>
        <v>898.56</v>
      </c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>
        <v>928.95</v>
      </c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4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959.8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905.4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885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933.9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896.7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887.22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939.38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914.9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933.5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>
        <v>927.1</v>
      </c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>
        <v>936.7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>
        <v>902.19</v>
      </c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>
        <v>930.77</v>
      </c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4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950.72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928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902.2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883.6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914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931.2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959.8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934.85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892.2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905.8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>
        <v>908.5</v>
      </c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>
        <v>909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>
        <v>930.31</v>
      </c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>
        <v>950.72</v>
      </c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4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899.02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870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896.7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862.3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932.6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912.6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956.62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924.42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916.3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865.9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>
        <v>924</v>
      </c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>
        <v>933.9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>
        <v>910.81</v>
      </c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>
        <v>928.04</v>
      </c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4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945.28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921.7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875.9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888.6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915.3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926.2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909.9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902.19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887.2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870.9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>
        <v>928</v>
      </c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>
        <v>934.4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>
        <v>892.66</v>
      </c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>
        <v>898.11</v>
      </c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4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953.45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929.9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908.5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901.3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937.1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929.9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940.29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925.78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864.1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919.4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>
        <v>877.2</v>
      </c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>
        <v>925.8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>
        <v>908.09</v>
      </c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>
        <v>950.72</v>
      </c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4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942.56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907.2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911.3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874.5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885.9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934.4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890.85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926.23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925.3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891.3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>
        <v>863.2</v>
      </c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>
        <v>932.1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>
        <v>933.49</v>
      </c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>
        <v>934.4</v>
      </c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4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892.66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875.4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941.2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869.5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939.4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880.4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920.33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943.01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917.6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899.5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>
        <v>891.3</v>
      </c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>
        <v>898.1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>
        <v>943.01</v>
      </c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>
        <v>919.88</v>
      </c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4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934.4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889.9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878.2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933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912.6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928.5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957.07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943.47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877.7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935.3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>
        <v>887.7</v>
      </c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>
        <v>930.8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>
        <v>923.06</v>
      </c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>
        <v>953.45</v>
      </c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4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944.37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914.4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893.1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877.7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917.6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897.7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933.94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938.93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867.7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881.3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>
        <v>936.2</v>
      </c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>
        <v>904</v>
      </c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918.07</v>
      </c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>
        <v>955.26</v>
      </c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3"/>
      <c r="BG28" s="984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881.8</v>
      </c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886.3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933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927.1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>
        <v>919.9</v>
      </c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917.2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874.1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>
        <v>911.7</v>
      </c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>
        <v>928.5</v>
      </c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19116.7</v>
      </c>
      <c r="HH32" s="107">
        <f>SUM(HH8:HH31)</f>
        <v>0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18816.73</v>
      </c>
      <c r="DJ33" s="379" t="s">
        <v>21</v>
      </c>
      <c r="DK33" s="380"/>
      <c r="DL33" s="147">
        <f>DJ32-DL32</f>
        <v>19059.900000000001</v>
      </c>
      <c r="DT33" s="379" t="s">
        <v>21</v>
      </c>
      <c r="DU33" s="380"/>
      <c r="DV33" s="147">
        <f>DT32-DV32</f>
        <v>18980.899999999998</v>
      </c>
      <c r="ED33" s="379" t="s">
        <v>21</v>
      </c>
      <c r="EE33" s="380"/>
      <c r="EF33" s="147">
        <f>ED32-EF32</f>
        <v>18794.399999999998</v>
      </c>
      <c r="EN33" s="379" t="s">
        <v>21</v>
      </c>
      <c r="EO33" s="380"/>
      <c r="EP33" s="147">
        <f>EN32-EP32</f>
        <v>19212.599999999995</v>
      </c>
      <c r="EX33" s="379" t="s">
        <v>21</v>
      </c>
      <c r="EY33" s="380"/>
      <c r="EZ33" s="329">
        <f>EX32-EZ32</f>
        <v>19184.200000000004</v>
      </c>
      <c r="FH33" s="379" t="s">
        <v>21</v>
      </c>
      <c r="FI33" s="380"/>
      <c r="FJ33" s="147">
        <f>FH32-FJ32</f>
        <v>18442.069999999996</v>
      </c>
      <c r="FR33" s="379" t="s">
        <v>21</v>
      </c>
      <c r="FS33" s="380"/>
      <c r="FT33" s="329">
        <f>FR32-FT32</f>
        <v>18721.020000000004</v>
      </c>
      <c r="GB33" s="379" t="s">
        <v>21</v>
      </c>
      <c r="GC33" s="380"/>
      <c r="GD33" s="147">
        <f>GE5-GD32</f>
        <v>18893.900000000001</v>
      </c>
      <c r="GL33" s="379" t="s">
        <v>21</v>
      </c>
      <c r="GM33" s="380"/>
      <c r="GN33" s="147">
        <f>GL32-GN32</f>
        <v>18868.899999999998</v>
      </c>
      <c r="GV33" s="379" t="s">
        <v>21</v>
      </c>
      <c r="GW33" s="380"/>
      <c r="GX33" s="147">
        <f>GV32-GX32</f>
        <v>19035.2</v>
      </c>
      <c r="HF33" s="379" t="s">
        <v>21</v>
      </c>
      <c r="HG33" s="380"/>
      <c r="HH33" s="147">
        <f>HF32-HH32</f>
        <v>19116.7</v>
      </c>
      <c r="HP33" s="379" t="s">
        <v>21</v>
      </c>
      <c r="HQ33" s="380"/>
      <c r="HR33" s="147">
        <f>HP32-HR32</f>
        <v>18362.260000000002</v>
      </c>
      <c r="HZ33" s="873" t="s">
        <v>21</v>
      </c>
      <c r="IA33" s="874"/>
      <c r="IB33" s="329">
        <f>IC5-IB32</f>
        <v>18733.27</v>
      </c>
      <c r="IC33" s="262"/>
      <c r="IJ33" s="873" t="s">
        <v>21</v>
      </c>
      <c r="IK33" s="874"/>
      <c r="IL33" s="147">
        <f>IJ32-IL32</f>
        <v>0</v>
      </c>
      <c r="IT33" s="873" t="s">
        <v>21</v>
      </c>
      <c r="IU33" s="874"/>
      <c r="IV33" s="147">
        <f>IT32-IV32</f>
        <v>0</v>
      </c>
      <c r="JD33" s="873" t="s">
        <v>21</v>
      </c>
      <c r="JE33" s="874"/>
      <c r="JF33" s="147">
        <f>JD32-JF32</f>
        <v>0</v>
      </c>
      <c r="JN33" s="873" t="s">
        <v>21</v>
      </c>
      <c r="JO33" s="874"/>
      <c r="JP33" s="147">
        <f>JN32-JP32</f>
        <v>0</v>
      </c>
      <c r="JX33" s="873" t="s">
        <v>21</v>
      </c>
      <c r="JY33" s="874"/>
      <c r="JZ33" s="329">
        <f>KA5-JZ32</f>
        <v>0</v>
      </c>
      <c r="KA33" s="262"/>
      <c r="KH33" s="873" t="s">
        <v>21</v>
      </c>
      <c r="KI33" s="874"/>
      <c r="KJ33" s="329">
        <f>KK5-KJ32</f>
        <v>0</v>
      </c>
      <c r="KK33" s="262"/>
      <c r="KR33" s="873" t="s">
        <v>21</v>
      </c>
      <c r="KS33" s="874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5" t="s">
        <v>21</v>
      </c>
      <c r="RT33" s="1076"/>
      <c r="RU33" s="147">
        <f>SUM(RV5-RU32)</f>
        <v>0</v>
      </c>
      <c r="SB33" s="1075" t="s">
        <v>21</v>
      </c>
      <c r="SC33" s="1076"/>
      <c r="SD33" s="147">
        <f>SUM(SE5-SD32)</f>
        <v>0</v>
      </c>
      <c r="SK33" s="1075" t="s">
        <v>21</v>
      </c>
      <c r="SL33" s="1076"/>
      <c r="SM33" s="249">
        <f>SUM(SN5-SM32)</f>
        <v>0</v>
      </c>
      <c r="ST33" s="1075" t="s">
        <v>21</v>
      </c>
      <c r="SU33" s="1076"/>
      <c r="SV33" s="147">
        <f>SUM(SW5-SV32)</f>
        <v>0</v>
      </c>
      <c r="TC33" s="1075" t="s">
        <v>21</v>
      </c>
      <c r="TD33" s="1076"/>
      <c r="TE33" s="147">
        <f>SUM(TF5-TE32)</f>
        <v>0</v>
      </c>
      <c r="TL33" s="1075" t="s">
        <v>21</v>
      </c>
      <c r="TM33" s="1076"/>
      <c r="TN33" s="147">
        <f>SUM(TO5-TN32)</f>
        <v>0</v>
      </c>
      <c r="TU33" s="1075" t="s">
        <v>21</v>
      </c>
      <c r="TV33" s="1076"/>
      <c r="TW33" s="147">
        <f>SUM(TX5-TW32)</f>
        <v>0</v>
      </c>
      <c r="UD33" s="1075" t="s">
        <v>21</v>
      </c>
      <c r="UE33" s="1076"/>
      <c r="UF33" s="147">
        <f>SUM(UG5-UF32)</f>
        <v>0</v>
      </c>
      <c r="UM33" s="1075" t="s">
        <v>21</v>
      </c>
      <c r="UN33" s="1076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5" t="s">
        <v>21</v>
      </c>
      <c r="VO33" s="1076"/>
      <c r="VP33" s="147">
        <f>VQ5-VP32</f>
        <v>-22</v>
      </c>
      <c r="VW33" s="1075" t="s">
        <v>21</v>
      </c>
      <c r="VX33" s="1076"/>
      <c r="VY33" s="147">
        <f>VZ5-VY32</f>
        <v>-22</v>
      </c>
      <c r="WF33" s="1075" t="s">
        <v>21</v>
      </c>
      <c r="WG33" s="1076"/>
      <c r="WH33" s="147">
        <f>WI5-WH32</f>
        <v>-22</v>
      </c>
      <c r="WO33" s="1075" t="s">
        <v>21</v>
      </c>
      <c r="WP33" s="1076"/>
      <c r="WQ33" s="147">
        <f>WR5-WQ32</f>
        <v>-22</v>
      </c>
      <c r="WX33" s="1075" t="s">
        <v>21</v>
      </c>
      <c r="WY33" s="1076"/>
      <c r="WZ33" s="147">
        <f>XA5-WZ32</f>
        <v>-22</v>
      </c>
      <c r="XG33" s="1075" t="s">
        <v>21</v>
      </c>
      <c r="XH33" s="1076"/>
      <c r="XI33" s="147">
        <f>XJ5-XI32</f>
        <v>-22</v>
      </c>
      <c r="XP33" s="1075" t="s">
        <v>21</v>
      </c>
      <c r="XQ33" s="1076"/>
      <c r="XR33" s="147">
        <f>XS5-XR32</f>
        <v>-22</v>
      </c>
      <c r="XY33" s="1075" t="s">
        <v>21</v>
      </c>
      <c r="XZ33" s="1076"/>
      <c r="YA33" s="147">
        <f>YB5-YA32</f>
        <v>-22</v>
      </c>
      <c r="YH33" s="1075" t="s">
        <v>21</v>
      </c>
      <c r="YI33" s="1076"/>
      <c r="YJ33" s="147">
        <f>YK5-YJ32</f>
        <v>-22</v>
      </c>
      <c r="YQ33" s="1075" t="s">
        <v>21</v>
      </c>
      <c r="YR33" s="1076"/>
      <c r="YS33" s="147">
        <f>YT5-YS32</f>
        <v>-22</v>
      </c>
      <c r="YZ33" s="1075" t="s">
        <v>21</v>
      </c>
      <c r="ZA33" s="1076"/>
      <c r="ZB33" s="147">
        <f>ZC5-ZB32</f>
        <v>-22</v>
      </c>
      <c r="ZI33" s="1075" t="s">
        <v>21</v>
      </c>
      <c r="ZJ33" s="1076"/>
      <c r="ZK33" s="147">
        <f>ZL5-ZK32</f>
        <v>-22</v>
      </c>
      <c r="ZR33" s="1075" t="s">
        <v>21</v>
      </c>
      <c r="ZS33" s="1076"/>
      <c r="ZT33" s="147">
        <f>ZU5-ZT32</f>
        <v>-22</v>
      </c>
      <c r="AAA33" s="1075" t="s">
        <v>21</v>
      </c>
      <c r="AAB33" s="1076"/>
      <c r="AAC33" s="147">
        <f>AAD5-AAC32</f>
        <v>-22</v>
      </c>
      <c r="AAJ33" s="1075" t="s">
        <v>21</v>
      </c>
      <c r="AAK33" s="1076"/>
      <c r="AAL33" s="147">
        <f>AAM5-AAL32</f>
        <v>-22</v>
      </c>
      <c r="AAS33" s="1075" t="s">
        <v>21</v>
      </c>
      <c r="AAT33" s="1076"/>
      <c r="AAU33" s="147">
        <f>AAU32-AAS32</f>
        <v>22</v>
      </c>
      <c r="ABB33" s="1075" t="s">
        <v>21</v>
      </c>
      <c r="ABC33" s="1076"/>
      <c r="ABD33" s="147">
        <f>ABE5-ABD32</f>
        <v>-22</v>
      </c>
      <c r="ABK33" s="1075" t="s">
        <v>21</v>
      </c>
      <c r="ABL33" s="1076"/>
      <c r="ABM33" s="147">
        <f>ABN5-ABM32</f>
        <v>-22</v>
      </c>
      <c r="ABT33" s="1075" t="s">
        <v>21</v>
      </c>
      <c r="ABU33" s="1076"/>
      <c r="ABV33" s="147">
        <f>ABW5-ABV32</f>
        <v>-22</v>
      </c>
      <c r="ACC33" s="1075" t="s">
        <v>21</v>
      </c>
      <c r="ACD33" s="1076"/>
      <c r="ACE33" s="147">
        <f>ACF5-ACE32</f>
        <v>-22</v>
      </c>
      <c r="ACL33" s="1075" t="s">
        <v>21</v>
      </c>
      <c r="ACM33" s="1076"/>
      <c r="ACN33" s="147">
        <f>ACO5-ACN32</f>
        <v>-22</v>
      </c>
      <c r="ACU33" s="1075" t="s">
        <v>21</v>
      </c>
      <c r="ACV33" s="1076"/>
      <c r="ACW33" s="147">
        <f>ACX5-ACW32</f>
        <v>-22</v>
      </c>
      <c r="ADD33" s="1075" t="s">
        <v>21</v>
      </c>
      <c r="ADE33" s="1076"/>
      <c r="ADF33" s="147">
        <f>ADG5-ADF32</f>
        <v>-22</v>
      </c>
      <c r="ADM33" s="1075" t="s">
        <v>21</v>
      </c>
      <c r="ADN33" s="1076"/>
      <c r="ADO33" s="147">
        <f>ADP5-ADO32</f>
        <v>-22</v>
      </c>
      <c r="ADV33" s="1075" t="s">
        <v>21</v>
      </c>
      <c r="ADW33" s="1076"/>
      <c r="ADX33" s="147">
        <f>ADY5-ADX32</f>
        <v>-22</v>
      </c>
      <c r="AEE33" s="1075" t="s">
        <v>21</v>
      </c>
      <c r="AEF33" s="1076"/>
      <c r="AEG33" s="147">
        <f>AEH5-AEG32</f>
        <v>-22</v>
      </c>
      <c r="AEN33" s="1075" t="s">
        <v>21</v>
      </c>
      <c r="AEO33" s="107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8" t="s">
        <v>21</v>
      </c>
      <c r="O34" s="939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5" t="s">
        <v>4</v>
      </c>
      <c r="IA34" s="876"/>
      <c r="IB34" s="49"/>
      <c r="IJ34" s="875" t="s">
        <v>4</v>
      </c>
      <c r="IK34" s="876"/>
      <c r="IL34" s="49"/>
      <c r="IT34" s="875" t="s">
        <v>4</v>
      </c>
      <c r="IU34" s="876"/>
      <c r="IV34" s="49"/>
      <c r="JD34" s="875" t="s">
        <v>4</v>
      </c>
      <c r="JE34" s="876"/>
      <c r="JF34" s="49"/>
      <c r="JN34" s="875" t="s">
        <v>4</v>
      </c>
      <c r="JO34" s="876"/>
      <c r="JP34" s="49">
        <v>0</v>
      </c>
      <c r="JX34" s="875" t="s">
        <v>4</v>
      </c>
      <c r="JY34" s="876"/>
      <c r="JZ34" s="49"/>
      <c r="KH34" s="875" t="s">
        <v>4</v>
      </c>
      <c r="KI34" s="876"/>
      <c r="KJ34" s="49"/>
      <c r="KR34" s="875" t="s">
        <v>4</v>
      </c>
      <c r="KS34" s="876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7" t="s">
        <v>4</v>
      </c>
      <c r="RT34" s="1078"/>
      <c r="RU34" s="49"/>
      <c r="SB34" s="1077" t="s">
        <v>4</v>
      </c>
      <c r="SC34" s="1078"/>
      <c r="SD34" s="49"/>
      <c r="SK34" s="1077" t="s">
        <v>4</v>
      </c>
      <c r="SL34" s="1078"/>
      <c r="SM34" s="49"/>
      <c r="ST34" s="1077" t="s">
        <v>4</v>
      </c>
      <c r="SU34" s="1078"/>
      <c r="SV34" s="49"/>
      <c r="TC34" s="1077" t="s">
        <v>4</v>
      </c>
      <c r="TD34" s="1078"/>
      <c r="TE34" s="49"/>
      <c r="TL34" s="1077" t="s">
        <v>4</v>
      </c>
      <c r="TM34" s="1078"/>
      <c r="TN34" s="49"/>
      <c r="TU34" s="1077" t="s">
        <v>4</v>
      </c>
      <c r="TV34" s="1078"/>
      <c r="TW34" s="49"/>
      <c r="UD34" s="1077" t="s">
        <v>4</v>
      </c>
      <c r="UE34" s="1078"/>
      <c r="UF34" s="49"/>
      <c r="UM34" s="1077" t="s">
        <v>4</v>
      </c>
      <c r="UN34" s="1078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7" t="s">
        <v>4</v>
      </c>
      <c r="VO34" s="1078"/>
      <c r="VP34" s="49"/>
      <c r="VW34" s="1077" t="s">
        <v>4</v>
      </c>
      <c r="VX34" s="1078"/>
      <c r="VY34" s="49"/>
      <c r="WF34" s="1077" t="s">
        <v>4</v>
      </c>
      <c r="WG34" s="1078"/>
      <c r="WH34" s="49"/>
      <c r="WO34" s="1077" t="s">
        <v>4</v>
      </c>
      <c r="WP34" s="1078"/>
      <c r="WQ34" s="49"/>
      <c r="WX34" s="1077" t="s">
        <v>4</v>
      </c>
      <c r="WY34" s="1078"/>
      <c r="WZ34" s="49"/>
      <c r="XG34" s="1077" t="s">
        <v>4</v>
      </c>
      <c r="XH34" s="1078"/>
      <c r="XI34" s="49"/>
      <c r="XP34" s="1077" t="s">
        <v>4</v>
      </c>
      <c r="XQ34" s="1078"/>
      <c r="XR34" s="49"/>
      <c r="XY34" s="1077" t="s">
        <v>4</v>
      </c>
      <c r="XZ34" s="1078"/>
      <c r="YA34" s="49"/>
      <c r="YH34" s="1077" t="s">
        <v>4</v>
      </c>
      <c r="YI34" s="1078"/>
      <c r="YJ34" s="49"/>
      <c r="YQ34" s="1077" t="s">
        <v>4</v>
      </c>
      <c r="YR34" s="1078"/>
      <c r="YS34" s="49"/>
      <c r="YZ34" s="1077" t="s">
        <v>4</v>
      </c>
      <c r="ZA34" s="1078"/>
      <c r="ZB34" s="49"/>
      <c r="ZI34" s="1077" t="s">
        <v>4</v>
      </c>
      <c r="ZJ34" s="1078"/>
      <c r="ZK34" s="49"/>
      <c r="ZR34" s="1077" t="s">
        <v>4</v>
      </c>
      <c r="ZS34" s="1078"/>
      <c r="ZT34" s="49"/>
      <c r="AAA34" s="1077" t="s">
        <v>4</v>
      </c>
      <c r="AAB34" s="1078"/>
      <c r="AAC34" s="49"/>
      <c r="AAJ34" s="1077" t="s">
        <v>4</v>
      </c>
      <c r="AAK34" s="1078"/>
      <c r="AAL34" s="49"/>
      <c r="AAS34" s="1077" t="s">
        <v>4</v>
      </c>
      <c r="AAT34" s="1078"/>
      <c r="AAU34" s="49"/>
      <c r="ABB34" s="1077" t="s">
        <v>4</v>
      </c>
      <c r="ABC34" s="1078"/>
      <c r="ABD34" s="49"/>
      <c r="ABK34" s="1077" t="s">
        <v>4</v>
      </c>
      <c r="ABL34" s="1078"/>
      <c r="ABM34" s="49"/>
      <c r="ABT34" s="1077" t="s">
        <v>4</v>
      </c>
      <c r="ABU34" s="1078"/>
      <c r="ABV34" s="49"/>
      <c r="ACC34" s="1077" t="s">
        <v>4</v>
      </c>
      <c r="ACD34" s="1078"/>
      <c r="ACE34" s="49"/>
      <c r="ACL34" s="1077" t="s">
        <v>4</v>
      </c>
      <c r="ACM34" s="1078"/>
      <c r="ACN34" s="49"/>
      <c r="ACU34" s="1077" t="s">
        <v>4</v>
      </c>
      <c r="ACV34" s="1078"/>
      <c r="ACW34" s="49"/>
      <c r="ADD34" s="1077" t="s">
        <v>4</v>
      </c>
      <c r="ADE34" s="1078"/>
      <c r="ADF34" s="49"/>
      <c r="ADM34" s="1077" t="s">
        <v>4</v>
      </c>
      <c r="ADN34" s="1078"/>
      <c r="ADO34" s="49"/>
      <c r="ADV34" s="1077" t="s">
        <v>4</v>
      </c>
      <c r="ADW34" s="1078"/>
      <c r="ADX34" s="49"/>
      <c r="AEE34" s="1077" t="s">
        <v>4</v>
      </c>
      <c r="AEF34" s="1078"/>
      <c r="AEG34" s="49"/>
      <c r="AEN34" s="1077" t="s">
        <v>4</v>
      </c>
      <c r="AEO34" s="1078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0" t="s">
        <v>4</v>
      </c>
      <c r="O35" s="941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4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G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12" t="s">
        <v>205</v>
      </c>
      <c r="B1" s="1112"/>
      <c r="C1" s="1112"/>
      <c r="D1" s="1112"/>
      <c r="E1" s="1112"/>
      <c r="F1" s="1112"/>
      <c r="G1" s="1112"/>
      <c r="H1" s="100">
        <v>1</v>
      </c>
      <c r="L1" s="1079" t="s">
        <v>325</v>
      </c>
      <c r="M1" s="1079"/>
      <c r="N1" s="1079"/>
      <c r="O1" s="1079"/>
      <c r="P1" s="1079"/>
      <c r="Q1" s="1079"/>
      <c r="R1" s="1079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2"/>
      <c r="B4" s="1113" t="s">
        <v>117</v>
      </c>
      <c r="C4" s="514"/>
      <c r="D4" s="283"/>
      <c r="E4" s="369"/>
      <c r="F4" s="339"/>
      <c r="G4" s="260"/>
      <c r="L4" s="262"/>
      <c r="M4" s="1113" t="s">
        <v>117</v>
      </c>
      <c r="N4" s="514"/>
      <c r="O4" s="283"/>
      <c r="P4" s="369"/>
      <c r="Q4" s="339"/>
      <c r="R4" s="260"/>
    </row>
    <row r="5" spans="1:21" ht="15" customHeight="1" x14ac:dyDescent="0.25">
      <c r="A5" s="1106" t="s">
        <v>68</v>
      </c>
      <c r="B5" s="1114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  <c r="L5" s="1106" t="s">
        <v>68</v>
      </c>
      <c r="M5" s="1114"/>
      <c r="N5" s="598">
        <v>115</v>
      </c>
      <c r="O5" s="336">
        <v>44495</v>
      </c>
      <c r="P5" s="338">
        <v>941.72</v>
      </c>
      <c r="Q5" s="339">
        <v>115</v>
      </c>
      <c r="R5" s="327">
        <f>Q52</f>
        <v>0</v>
      </c>
      <c r="S5" s="59">
        <f>P4+P5+P6-R5</f>
        <v>941.72</v>
      </c>
    </row>
    <row r="6" spans="1:21" ht="16.5" thickBot="1" x14ac:dyDescent="0.3">
      <c r="A6" s="1107"/>
      <c r="B6" s="1115"/>
      <c r="C6" s="599"/>
      <c r="D6" s="492"/>
      <c r="E6" s="370"/>
      <c r="F6" s="341"/>
      <c r="G6" s="260"/>
      <c r="L6" s="1107"/>
      <c r="M6" s="1115"/>
      <c r="N6" s="599"/>
      <c r="O6" s="492"/>
      <c r="P6" s="370"/>
      <c r="Q6" s="341"/>
      <c r="R6" s="260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148</v>
      </c>
      <c r="H8" s="287">
        <v>125</v>
      </c>
      <c r="I8" s="322">
        <f>E5+E4-F8+E6</f>
        <v>788.66000000000008</v>
      </c>
      <c r="J8" s="323">
        <f>F4+F5+F6-C8</f>
        <v>34</v>
      </c>
      <c r="L8" s="81" t="s">
        <v>32</v>
      </c>
      <c r="M8" s="84"/>
      <c r="N8" s="15"/>
      <c r="O8" s="324">
        <v>0</v>
      </c>
      <c r="P8" s="717">
        <v>44460</v>
      </c>
      <c r="Q8" s="70">
        <f t="shared" ref="Q8:Q51" si="1">O8</f>
        <v>0</v>
      </c>
      <c r="R8" s="286" t="s">
        <v>148</v>
      </c>
      <c r="S8" s="287">
        <v>125</v>
      </c>
      <c r="T8" s="322">
        <f>P5+P4-Q8+P6</f>
        <v>941.72</v>
      </c>
      <c r="U8" s="323">
        <f>Q4+Q5+Q6-N8</f>
        <v>115</v>
      </c>
    </row>
    <row r="9" spans="1:21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182</v>
      </c>
      <c r="H9" s="287">
        <v>125</v>
      </c>
      <c r="I9" s="322">
        <f>I8-F9</f>
        <v>689.84000000000015</v>
      </c>
      <c r="J9" s="323">
        <f>J8-C9</f>
        <v>30</v>
      </c>
      <c r="L9" s="219"/>
      <c r="M9" s="84"/>
      <c r="N9" s="15"/>
      <c r="O9" s="324">
        <v>0</v>
      </c>
      <c r="P9" s="717">
        <v>44466</v>
      </c>
      <c r="Q9" s="70">
        <f t="shared" si="1"/>
        <v>0</v>
      </c>
      <c r="R9" s="286" t="s">
        <v>182</v>
      </c>
      <c r="S9" s="287">
        <v>125</v>
      </c>
      <c r="T9" s="322">
        <f>T8-Q9</f>
        <v>941.72</v>
      </c>
      <c r="U9" s="323">
        <f>U8-N9</f>
        <v>115</v>
      </c>
    </row>
    <row r="10" spans="1:21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195</v>
      </c>
      <c r="H10" s="287">
        <v>112</v>
      </c>
      <c r="I10" s="322">
        <f t="shared" ref="I10:I19" si="2">I9-F10</f>
        <v>573.87000000000012</v>
      </c>
      <c r="J10" s="323">
        <f t="shared" ref="J10:J50" si="3">J9-C10</f>
        <v>25</v>
      </c>
      <c r="L10" s="206"/>
      <c r="M10" s="84"/>
      <c r="N10" s="15"/>
      <c r="O10" s="324">
        <v>0</v>
      </c>
      <c r="P10" s="141">
        <v>44471</v>
      </c>
      <c r="Q10" s="70">
        <f t="shared" si="1"/>
        <v>0</v>
      </c>
      <c r="R10" s="286" t="s">
        <v>195</v>
      </c>
      <c r="S10" s="287">
        <v>112</v>
      </c>
      <c r="T10" s="322">
        <f t="shared" ref="T10:T19" si="4">T9-Q10</f>
        <v>941.72</v>
      </c>
      <c r="U10" s="323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197</v>
      </c>
      <c r="H11" s="287">
        <v>112</v>
      </c>
      <c r="I11" s="322">
        <f t="shared" si="2"/>
        <v>553.95000000000016</v>
      </c>
      <c r="J11" s="323">
        <f t="shared" si="3"/>
        <v>24</v>
      </c>
      <c r="L11" s="83" t="s">
        <v>33</v>
      </c>
      <c r="M11" s="84"/>
      <c r="N11" s="15"/>
      <c r="O11" s="324">
        <v>0</v>
      </c>
      <c r="P11" s="141">
        <v>44471</v>
      </c>
      <c r="Q11" s="285">
        <f t="shared" si="1"/>
        <v>0</v>
      </c>
      <c r="R11" s="286" t="s">
        <v>197</v>
      </c>
      <c r="S11" s="287">
        <v>112</v>
      </c>
      <c r="T11" s="322">
        <f t="shared" si="4"/>
        <v>941.72</v>
      </c>
      <c r="U11" s="323">
        <f t="shared" si="5"/>
        <v>115</v>
      </c>
    </row>
    <row r="12" spans="1:21" x14ac:dyDescent="0.25">
      <c r="A12" s="74"/>
      <c r="B12" s="84"/>
      <c r="C12" s="15"/>
      <c r="D12" s="993">
        <f t="shared" ref="D12:D18" si="6">C12*B12</f>
        <v>0</v>
      </c>
      <c r="E12" s="994"/>
      <c r="F12" s="992">
        <f t="shared" si="0"/>
        <v>0</v>
      </c>
      <c r="G12" s="942"/>
      <c r="H12" s="943"/>
      <c r="I12" s="322">
        <f t="shared" si="2"/>
        <v>553.95000000000016</v>
      </c>
      <c r="J12" s="323">
        <f t="shared" si="3"/>
        <v>24</v>
      </c>
      <c r="L12" s="74"/>
      <c r="M12" s="84"/>
      <c r="N12" s="15"/>
      <c r="O12" s="324">
        <f t="shared" ref="O12:O53" si="7">N12*M12</f>
        <v>0</v>
      </c>
      <c r="P12" s="141"/>
      <c r="Q12" s="285">
        <f t="shared" si="1"/>
        <v>0</v>
      </c>
      <c r="R12" s="286"/>
      <c r="S12" s="287"/>
      <c r="T12" s="322">
        <f t="shared" si="4"/>
        <v>941.72</v>
      </c>
      <c r="U12" s="323">
        <f t="shared" si="5"/>
        <v>115</v>
      </c>
    </row>
    <row r="13" spans="1:21" x14ac:dyDescent="0.25">
      <c r="A13" s="74"/>
      <c r="B13" s="84"/>
      <c r="C13" s="15"/>
      <c r="D13" s="993">
        <f t="shared" si="6"/>
        <v>0</v>
      </c>
      <c r="E13" s="994"/>
      <c r="F13" s="992">
        <f t="shared" si="0"/>
        <v>0</v>
      </c>
      <c r="G13" s="942"/>
      <c r="H13" s="943"/>
      <c r="I13" s="322">
        <f t="shared" si="2"/>
        <v>553.95000000000016</v>
      </c>
      <c r="J13" s="323">
        <f t="shared" si="3"/>
        <v>24</v>
      </c>
      <c r="L13" s="74"/>
      <c r="M13" s="84"/>
      <c r="N13" s="15"/>
      <c r="O13" s="324">
        <f t="shared" si="7"/>
        <v>0</v>
      </c>
      <c r="P13" s="141"/>
      <c r="Q13" s="285">
        <f t="shared" si="1"/>
        <v>0</v>
      </c>
      <c r="R13" s="286"/>
      <c r="S13" s="287"/>
      <c r="T13" s="322">
        <f t="shared" si="4"/>
        <v>941.72</v>
      </c>
      <c r="U13" s="323">
        <f t="shared" si="5"/>
        <v>115</v>
      </c>
    </row>
    <row r="14" spans="1:21" x14ac:dyDescent="0.25">
      <c r="B14" s="84"/>
      <c r="C14" s="284"/>
      <c r="D14" s="993">
        <f t="shared" si="6"/>
        <v>0</v>
      </c>
      <c r="E14" s="995"/>
      <c r="F14" s="992">
        <f t="shared" si="0"/>
        <v>0</v>
      </c>
      <c r="G14" s="942"/>
      <c r="H14" s="943"/>
      <c r="I14" s="322">
        <f t="shared" si="2"/>
        <v>553.95000000000016</v>
      </c>
      <c r="J14" s="323">
        <f t="shared" si="3"/>
        <v>24</v>
      </c>
      <c r="M14" s="84"/>
      <c r="N14" s="284"/>
      <c r="O14" s="324">
        <f t="shared" si="7"/>
        <v>0</v>
      </c>
      <c r="P14" s="265"/>
      <c r="Q14" s="285">
        <f t="shared" si="1"/>
        <v>0</v>
      </c>
      <c r="R14" s="286"/>
      <c r="S14" s="287"/>
      <c r="T14" s="322">
        <f t="shared" si="4"/>
        <v>941.72</v>
      </c>
      <c r="U14" s="323">
        <f t="shared" si="5"/>
        <v>115</v>
      </c>
    </row>
    <row r="15" spans="1:21" x14ac:dyDescent="0.25">
      <c r="B15" s="84"/>
      <c r="C15" s="15"/>
      <c r="D15" s="993">
        <f t="shared" si="6"/>
        <v>0</v>
      </c>
      <c r="E15" s="996"/>
      <c r="F15" s="992">
        <f t="shared" si="0"/>
        <v>0</v>
      </c>
      <c r="G15" s="942"/>
      <c r="H15" s="943"/>
      <c r="I15" s="322">
        <f t="shared" si="2"/>
        <v>553.95000000000016</v>
      </c>
      <c r="J15" s="323">
        <f t="shared" si="3"/>
        <v>24</v>
      </c>
      <c r="M15" s="84"/>
      <c r="N15" s="15"/>
      <c r="O15" s="324">
        <f t="shared" si="7"/>
        <v>0</v>
      </c>
      <c r="P15" s="592"/>
      <c r="Q15" s="285">
        <f t="shared" si="1"/>
        <v>0</v>
      </c>
      <c r="R15" s="286"/>
      <c r="S15" s="287"/>
      <c r="T15" s="322">
        <f t="shared" si="4"/>
        <v>941.72</v>
      </c>
      <c r="U15" s="323">
        <f t="shared" si="5"/>
        <v>115</v>
      </c>
    </row>
    <row r="16" spans="1:21" x14ac:dyDescent="0.25">
      <c r="A16" s="82"/>
      <c r="B16" s="84"/>
      <c r="C16" s="15"/>
      <c r="D16" s="993">
        <f t="shared" si="6"/>
        <v>0</v>
      </c>
      <c r="E16" s="996"/>
      <c r="F16" s="992">
        <f t="shared" si="0"/>
        <v>0</v>
      </c>
      <c r="G16" s="942"/>
      <c r="H16" s="943"/>
      <c r="I16" s="322">
        <f t="shared" si="2"/>
        <v>553.95000000000016</v>
      </c>
      <c r="J16" s="323">
        <f t="shared" si="3"/>
        <v>24</v>
      </c>
      <c r="L16" s="82"/>
      <c r="M16" s="84"/>
      <c r="N16" s="15"/>
      <c r="O16" s="324">
        <f t="shared" si="7"/>
        <v>0</v>
      </c>
      <c r="P16" s="592"/>
      <c r="Q16" s="285">
        <f t="shared" si="1"/>
        <v>0</v>
      </c>
      <c r="R16" s="286"/>
      <c r="S16" s="287"/>
      <c r="T16" s="322">
        <f t="shared" si="4"/>
        <v>941.72</v>
      </c>
      <c r="U16" s="323">
        <f t="shared" si="5"/>
        <v>115</v>
      </c>
    </row>
    <row r="17" spans="1:21" x14ac:dyDescent="0.25">
      <c r="A17" s="84"/>
      <c r="B17" s="84"/>
      <c r="C17" s="15"/>
      <c r="D17" s="993">
        <f t="shared" si="6"/>
        <v>0</v>
      </c>
      <c r="E17" s="996"/>
      <c r="F17" s="992">
        <f t="shared" si="0"/>
        <v>0</v>
      </c>
      <c r="G17" s="942"/>
      <c r="H17" s="943"/>
      <c r="I17" s="322">
        <f t="shared" si="2"/>
        <v>553.95000000000016</v>
      </c>
      <c r="J17" s="323">
        <f t="shared" si="3"/>
        <v>24</v>
      </c>
      <c r="L17" s="84"/>
      <c r="M17" s="84"/>
      <c r="N17" s="15"/>
      <c r="O17" s="324">
        <f t="shared" si="7"/>
        <v>0</v>
      </c>
      <c r="P17" s="592"/>
      <c r="Q17" s="285">
        <f t="shared" si="1"/>
        <v>0</v>
      </c>
      <c r="R17" s="286"/>
      <c r="S17" s="287"/>
      <c r="T17" s="322">
        <f t="shared" si="4"/>
        <v>941.72</v>
      </c>
      <c r="U17" s="323">
        <f t="shared" si="5"/>
        <v>115</v>
      </c>
    </row>
    <row r="18" spans="1:21" x14ac:dyDescent="0.25">
      <c r="A18" s="2"/>
      <c r="B18" s="84"/>
      <c r="C18" s="15"/>
      <c r="D18" s="993">
        <f t="shared" si="6"/>
        <v>0</v>
      </c>
      <c r="E18" s="997"/>
      <c r="F18" s="992">
        <f t="shared" si="0"/>
        <v>0</v>
      </c>
      <c r="G18" s="942"/>
      <c r="H18" s="943"/>
      <c r="I18" s="322">
        <f t="shared" si="2"/>
        <v>553.95000000000016</v>
      </c>
      <c r="J18" s="323">
        <f t="shared" si="3"/>
        <v>24</v>
      </c>
      <c r="L18" s="2"/>
      <c r="M18" s="84"/>
      <c r="N18" s="15"/>
      <c r="O18" s="324">
        <f t="shared" si="7"/>
        <v>0</v>
      </c>
      <c r="P18" s="1038"/>
      <c r="Q18" s="285">
        <f t="shared" si="1"/>
        <v>0</v>
      </c>
      <c r="R18" s="286"/>
      <c r="S18" s="287"/>
      <c r="T18" s="322">
        <f t="shared" si="4"/>
        <v>941.72</v>
      </c>
      <c r="U18" s="323">
        <f t="shared" si="5"/>
        <v>115</v>
      </c>
    </row>
    <row r="19" spans="1:21" x14ac:dyDescent="0.25">
      <c r="A19" s="2"/>
      <c r="B19" s="84"/>
      <c r="C19" s="15"/>
      <c r="D19" s="993">
        <f t="shared" ref="D19:D53" si="8">C19*B19</f>
        <v>0</v>
      </c>
      <c r="E19" s="997"/>
      <c r="F19" s="992">
        <f t="shared" si="0"/>
        <v>0</v>
      </c>
      <c r="G19" s="942"/>
      <c r="H19" s="943"/>
      <c r="I19" s="322">
        <f t="shared" si="2"/>
        <v>553.95000000000016</v>
      </c>
      <c r="J19" s="323">
        <f t="shared" si="3"/>
        <v>24</v>
      </c>
      <c r="L19" s="2"/>
      <c r="M19" s="84"/>
      <c r="N19" s="15"/>
      <c r="O19" s="324">
        <f t="shared" si="7"/>
        <v>0</v>
      </c>
      <c r="P19" s="1038"/>
      <c r="Q19" s="285">
        <f t="shared" si="1"/>
        <v>0</v>
      </c>
      <c r="R19" s="286"/>
      <c r="S19" s="287"/>
      <c r="T19" s="322">
        <f t="shared" si="4"/>
        <v>941.72</v>
      </c>
      <c r="U19" s="323">
        <f t="shared" si="5"/>
        <v>115</v>
      </c>
    </row>
    <row r="20" spans="1:21" x14ac:dyDescent="0.25">
      <c r="A20" s="2"/>
      <c r="B20" s="84"/>
      <c r="C20" s="15"/>
      <c r="D20" s="993">
        <f t="shared" si="8"/>
        <v>0</v>
      </c>
      <c r="E20" s="995"/>
      <c r="F20" s="992">
        <f t="shared" si="0"/>
        <v>0</v>
      </c>
      <c r="G20" s="942"/>
      <c r="H20" s="943"/>
      <c r="I20" s="322">
        <f>I19-F20</f>
        <v>553.95000000000016</v>
      </c>
      <c r="J20" s="323">
        <f t="shared" si="3"/>
        <v>24</v>
      </c>
      <c r="L20" s="2"/>
      <c r="M20" s="84"/>
      <c r="N20" s="15"/>
      <c r="O20" s="324">
        <f t="shared" si="7"/>
        <v>0</v>
      </c>
      <c r="P20" s="265"/>
      <c r="Q20" s="285">
        <f t="shared" si="1"/>
        <v>0</v>
      </c>
      <c r="R20" s="286"/>
      <c r="S20" s="287"/>
      <c r="T20" s="322">
        <f>T19-Q20</f>
        <v>941.72</v>
      </c>
      <c r="U20" s="323">
        <f t="shared" si="5"/>
        <v>115</v>
      </c>
    </row>
    <row r="21" spans="1:21" x14ac:dyDescent="0.25">
      <c r="A21" s="2"/>
      <c r="B21" s="84"/>
      <c r="C21" s="15"/>
      <c r="D21" s="993">
        <f t="shared" si="8"/>
        <v>0</v>
      </c>
      <c r="E21" s="995"/>
      <c r="F21" s="992">
        <f t="shared" si="0"/>
        <v>0</v>
      </c>
      <c r="G21" s="942"/>
      <c r="H21" s="943"/>
      <c r="I21" s="322">
        <f t="shared" ref="I21:I50" si="9">I20-F21</f>
        <v>553.95000000000016</v>
      </c>
      <c r="J21" s="323">
        <f t="shared" si="3"/>
        <v>24</v>
      </c>
      <c r="L21" s="2"/>
      <c r="M21" s="84"/>
      <c r="N21" s="15"/>
      <c r="O21" s="324">
        <f t="shared" si="7"/>
        <v>0</v>
      </c>
      <c r="P21" s="265"/>
      <c r="Q21" s="285">
        <f t="shared" si="1"/>
        <v>0</v>
      </c>
      <c r="R21" s="286"/>
      <c r="S21" s="287"/>
      <c r="T21" s="322">
        <f t="shared" ref="T21:T50" si="10">T20-Q21</f>
        <v>941.72</v>
      </c>
      <c r="U21" s="323">
        <f t="shared" si="5"/>
        <v>115</v>
      </c>
    </row>
    <row r="22" spans="1:21" x14ac:dyDescent="0.25">
      <c r="A22" s="2"/>
      <c r="B22" s="84"/>
      <c r="C22" s="15"/>
      <c r="D22" s="993">
        <f t="shared" si="8"/>
        <v>0</v>
      </c>
      <c r="E22" s="995"/>
      <c r="F22" s="992">
        <f t="shared" si="0"/>
        <v>0</v>
      </c>
      <c r="G22" s="942"/>
      <c r="H22" s="943"/>
      <c r="I22" s="322">
        <f t="shared" si="9"/>
        <v>553.95000000000016</v>
      </c>
      <c r="J22" s="323">
        <f t="shared" si="3"/>
        <v>24</v>
      </c>
      <c r="L22" s="2"/>
      <c r="M22" s="84"/>
      <c r="N22" s="15"/>
      <c r="O22" s="324">
        <f t="shared" si="7"/>
        <v>0</v>
      </c>
      <c r="P22" s="265"/>
      <c r="Q22" s="285">
        <f t="shared" si="1"/>
        <v>0</v>
      </c>
      <c r="R22" s="286"/>
      <c r="S22" s="287"/>
      <c r="T22" s="322">
        <f t="shared" si="10"/>
        <v>941.72</v>
      </c>
      <c r="U22" s="323">
        <f t="shared" si="5"/>
        <v>115</v>
      </c>
    </row>
    <row r="23" spans="1:21" x14ac:dyDescent="0.25">
      <c r="A23" s="2"/>
      <c r="B23" s="84"/>
      <c r="C23" s="15"/>
      <c r="D23" s="993">
        <f t="shared" si="8"/>
        <v>0</v>
      </c>
      <c r="E23" s="995"/>
      <c r="F23" s="992">
        <f t="shared" si="0"/>
        <v>0</v>
      </c>
      <c r="G23" s="942"/>
      <c r="H23" s="943"/>
      <c r="I23" s="322">
        <f t="shared" si="9"/>
        <v>553.95000000000016</v>
      </c>
      <c r="J23" s="323">
        <f t="shared" si="3"/>
        <v>24</v>
      </c>
      <c r="L23" s="2"/>
      <c r="M23" s="84"/>
      <c r="N23" s="15"/>
      <c r="O23" s="324">
        <f t="shared" si="7"/>
        <v>0</v>
      </c>
      <c r="P23" s="265"/>
      <c r="Q23" s="285">
        <f t="shared" si="1"/>
        <v>0</v>
      </c>
      <c r="R23" s="286"/>
      <c r="S23" s="287"/>
      <c r="T23" s="322">
        <f t="shared" si="10"/>
        <v>941.72</v>
      </c>
      <c r="U23" s="323">
        <f t="shared" si="5"/>
        <v>115</v>
      </c>
    </row>
    <row r="24" spans="1:21" x14ac:dyDescent="0.25">
      <c r="A24" s="2"/>
      <c r="B24" s="84"/>
      <c r="C24" s="15"/>
      <c r="D24" s="324">
        <f t="shared" si="8"/>
        <v>0</v>
      </c>
      <c r="E24" s="934"/>
      <c r="F24" s="285">
        <f t="shared" si="0"/>
        <v>0</v>
      </c>
      <c r="G24" s="286"/>
      <c r="H24" s="287"/>
      <c r="I24" s="322">
        <f t="shared" si="9"/>
        <v>553.95000000000016</v>
      </c>
      <c r="J24" s="323">
        <f t="shared" si="3"/>
        <v>24</v>
      </c>
      <c r="L24" s="2"/>
      <c r="M24" s="84"/>
      <c r="N24" s="15"/>
      <c r="O24" s="324">
        <f t="shared" si="7"/>
        <v>0</v>
      </c>
      <c r="P24" s="934"/>
      <c r="Q24" s="285">
        <f t="shared" si="1"/>
        <v>0</v>
      </c>
      <c r="R24" s="286"/>
      <c r="S24" s="287"/>
      <c r="T24" s="322">
        <f t="shared" si="10"/>
        <v>941.72</v>
      </c>
      <c r="U24" s="323">
        <f t="shared" si="5"/>
        <v>115</v>
      </c>
    </row>
    <row r="25" spans="1:21" x14ac:dyDescent="0.25">
      <c r="A25" s="2"/>
      <c r="B25" s="84"/>
      <c r="C25" s="15"/>
      <c r="D25" s="324">
        <f t="shared" si="8"/>
        <v>0</v>
      </c>
      <c r="E25" s="717"/>
      <c r="F25" s="70">
        <f t="shared" si="0"/>
        <v>0</v>
      </c>
      <c r="G25" s="286"/>
      <c r="H25" s="287"/>
      <c r="I25" s="322">
        <f t="shared" si="9"/>
        <v>553.95000000000016</v>
      </c>
      <c r="J25" s="323">
        <f t="shared" si="3"/>
        <v>24</v>
      </c>
      <c r="L25" s="2"/>
      <c r="M25" s="84"/>
      <c r="N25" s="15"/>
      <c r="O25" s="324">
        <f t="shared" si="7"/>
        <v>0</v>
      </c>
      <c r="P25" s="717"/>
      <c r="Q25" s="70">
        <f t="shared" si="1"/>
        <v>0</v>
      </c>
      <c r="R25" s="286"/>
      <c r="S25" s="287"/>
      <c r="T25" s="322">
        <f t="shared" si="10"/>
        <v>941.72</v>
      </c>
      <c r="U25" s="323">
        <f t="shared" si="5"/>
        <v>115</v>
      </c>
    </row>
    <row r="26" spans="1:21" x14ac:dyDescent="0.25">
      <c r="A26" s="2"/>
      <c r="B26" s="84"/>
      <c r="C26" s="15"/>
      <c r="D26" s="324">
        <f t="shared" si="8"/>
        <v>0</v>
      </c>
      <c r="E26" s="717"/>
      <c r="F26" s="70">
        <f t="shared" si="0"/>
        <v>0</v>
      </c>
      <c r="G26" s="286"/>
      <c r="H26" s="287"/>
      <c r="I26" s="322">
        <f t="shared" si="9"/>
        <v>553.95000000000016</v>
      </c>
      <c r="J26" s="323">
        <f t="shared" si="3"/>
        <v>24</v>
      </c>
      <c r="L26" s="2"/>
      <c r="M26" s="84"/>
      <c r="N26" s="15"/>
      <c r="O26" s="324">
        <f t="shared" si="7"/>
        <v>0</v>
      </c>
      <c r="P26" s="717"/>
      <c r="Q26" s="70">
        <f t="shared" si="1"/>
        <v>0</v>
      </c>
      <c r="R26" s="286"/>
      <c r="S26" s="287"/>
      <c r="T26" s="322">
        <f t="shared" si="10"/>
        <v>941.72</v>
      </c>
      <c r="U26" s="323">
        <f t="shared" si="5"/>
        <v>115</v>
      </c>
    </row>
    <row r="27" spans="1:21" x14ac:dyDescent="0.25">
      <c r="A27" s="198"/>
      <c r="B27" s="84"/>
      <c r="C27" s="15"/>
      <c r="D27" s="324">
        <f t="shared" si="8"/>
        <v>0</v>
      </c>
      <c r="E27" s="717"/>
      <c r="F27" s="70">
        <f t="shared" si="0"/>
        <v>0</v>
      </c>
      <c r="G27" s="286"/>
      <c r="H27" s="287"/>
      <c r="I27" s="322">
        <f t="shared" si="9"/>
        <v>553.95000000000016</v>
      </c>
      <c r="J27" s="323">
        <f t="shared" si="3"/>
        <v>24</v>
      </c>
      <c r="L27" s="198"/>
      <c r="M27" s="84"/>
      <c r="N27" s="15"/>
      <c r="O27" s="324">
        <f t="shared" si="7"/>
        <v>0</v>
      </c>
      <c r="P27" s="717"/>
      <c r="Q27" s="70">
        <f t="shared" si="1"/>
        <v>0</v>
      </c>
      <c r="R27" s="286"/>
      <c r="S27" s="287"/>
      <c r="T27" s="322">
        <f t="shared" si="10"/>
        <v>941.72</v>
      </c>
      <c r="U27" s="323">
        <f t="shared" si="5"/>
        <v>115</v>
      </c>
    </row>
    <row r="28" spans="1:21" x14ac:dyDescent="0.25">
      <c r="A28" s="198"/>
      <c r="B28" s="84"/>
      <c r="C28" s="15"/>
      <c r="D28" s="324">
        <f t="shared" si="8"/>
        <v>0</v>
      </c>
      <c r="E28" s="141"/>
      <c r="F28" s="70">
        <f t="shared" si="0"/>
        <v>0</v>
      </c>
      <c r="G28" s="286"/>
      <c r="H28" s="287"/>
      <c r="I28" s="322">
        <f t="shared" si="9"/>
        <v>553.95000000000016</v>
      </c>
      <c r="J28" s="323">
        <f t="shared" si="3"/>
        <v>24</v>
      </c>
      <c r="L28" s="198"/>
      <c r="M28" s="84"/>
      <c r="N28" s="15"/>
      <c r="O28" s="324">
        <f t="shared" si="7"/>
        <v>0</v>
      </c>
      <c r="P28" s="141"/>
      <c r="Q28" s="70">
        <f t="shared" si="1"/>
        <v>0</v>
      </c>
      <c r="R28" s="286"/>
      <c r="S28" s="287"/>
      <c r="T28" s="322">
        <f t="shared" si="10"/>
        <v>941.72</v>
      </c>
      <c r="U28" s="323">
        <f t="shared" si="5"/>
        <v>115</v>
      </c>
    </row>
    <row r="29" spans="1:21" x14ac:dyDescent="0.25">
      <c r="A29" s="198"/>
      <c r="B29" s="84"/>
      <c r="C29" s="15"/>
      <c r="D29" s="324">
        <f t="shared" si="8"/>
        <v>0</v>
      </c>
      <c r="E29" s="141"/>
      <c r="F29" s="70">
        <f t="shared" si="0"/>
        <v>0</v>
      </c>
      <c r="G29" s="286"/>
      <c r="H29" s="287"/>
      <c r="I29" s="322">
        <f t="shared" si="9"/>
        <v>553.95000000000016</v>
      </c>
      <c r="J29" s="323">
        <f t="shared" si="3"/>
        <v>24</v>
      </c>
      <c r="L29" s="198"/>
      <c r="M29" s="84"/>
      <c r="N29" s="15"/>
      <c r="O29" s="324">
        <f t="shared" si="7"/>
        <v>0</v>
      </c>
      <c r="P29" s="141"/>
      <c r="Q29" s="70">
        <f t="shared" si="1"/>
        <v>0</v>
      </c>
      <c r="R29" s="286"/>
      <c r="S29" s="287"/>
      <c r="T29" s="322">
        <f t="shared" si="10"/>
        <v>941.72</v>
      </c>
      <c r="U29" s="323">
        <f t="shared" si="5"/>
        <v>115</v>
      </c>
    </row>
    <row r="30" spans="1:21" x14ac:dyDescent="0.25">
      <c r="A30" s="198"/>
      <c r="B30" s="84"/>
      <c r="C30" s="15"/>
      <c r="D30" s="324">
        <f t="shared" si="8"/>
        <v>0</v>
      </c>
      <c r="E30" s="141"/>
      <c r="F30" s="70">
        <f t="shared" si="0"/>
        <v>0</v>
      </c>
      <c r="G30" s="286"/>
      <c r="H30" s="287"/>
      <c r="I30" s="322">
        <f t="shared" si="9"/>
        <v>553.95000000000016</v>
      </c>
      <c r="J30" s="323">
        <f t="shared" si="3"/>
        <v>24</v>
      </c>
      <c r="L30" s="198"/>
      <c r="M30" s="84"/>
      <c r="N30" s="15"/>
      <c r="O30" s="324">
        <f t="shared" si="7"/>
        <v>0</v>
      </c>
      <c r="P30" s="141"/>
      <c r="Q30" s="70">
        <f t="shared" si="1"/>
        <v>0</v>
      </c>
      <c r="R30" s="286"/>
      <c r="S30" s="287"/>
      <c r="T30" s="322">
        <f t="shared" si="10"/>
        <v>941.72</v>
      </c>
      <c r="U30" s="323">
        <f t="shared" si="5"/>
        <v>115</v>
      </c>
    </row>
    <row r="31" spans="1:21" x14ac:dyDescent="0.25">
      <c r="A31" s="198"/>
      <c r="B31" s="84"/>
      <c r="C31" s="15"/>
      <c r="D31" s="324">
        <f t="shared" si="8"/>
        <v>0</v>
      </c>
      <c r="E31" s="141"/>
      <c r="F31" s="70">
        <f t="shared" si="0"/>
        <v>0</v>
      </c>
      <c r="G31" s="286"/>
      <c r="H31" s="287"/>
      <c r="I31" s="322">
        <f t="shared" si="9"/>
        <v>553.95000000000016</v>
      </c>
      <c r="J31" s="323">
        <f t="shared" si="3"/>
        <v>24</v>
      </c>
      <c r="L31" s="198"/>
      <c r="M31" s="84"/>
      <c r="N31" s="15"/>
      <c r="O31" s="324">
        <f t="shared" si="7"/>
        <v>0</v>
      </c>
      <c r="P31" s="141"/>
      <c r="Q31" s="70">
        <f t="shared" si="1"/>
        <v>0</v>
      </c>
      <c r="R31" s="286"/>
      <c r="S31" s="287"/>
      <c r="T31" s="322">
        <f t="shared" si="10"/>
        <v>941.72</v>
      </c>
      <c r="U31" s="323">
        <f t="shared" si="5"/>
        <v>115</v>
      </c>
    </row>
    <row r="32" spans="1:21" x14ac:dyDescent="0.25">
      <c r="A32" s="2"/>
      <c r="B32" s="84"/>
      <c r="C32" s="284"/>
      <c r="D32" s="324">
        <f t="shared" si="8"/>
        <v>0</v>
      </c>
      <c r="E32" s="265"/>
      <c r="F32" s="285">
        <f t="shared" si="0"/>
        <v>0</v>
      </c>
      <c r="G32" s="286"/>
      <c r="H32" s="287"/>
      <c r="I32" s="322">
        <f t="shared" si="9"/>
        <v>553.95000000000016</v>
      </c>
      <c r="J32" s="323">
        <f t="shared" si="3"/>
        <v>24</v>
      </c>
      <c r="L32" s="2"/>
      <c r="M32" s="84"/>
      <c r="N32" s="284"/>
      <c r="O32" s="324">
        <f t="shared" si="7"/>
        <v>0</v>
      </c>
      <c r="P32" s="265"/>
      <c r="Q32" s="285">
        <f t="shared" si="1"/>
        <v>0</v>
      </c>
      <c r="R32" s="286"/>
      <c r="S32" s="287"/>
      <c r="T32" s="322">
        <f t="shared" si="10"/>
        <v>941.72</v>
      </c>
      <c r="U32" s="323">
        <f t="shared" si="5"/>
        <v>115</v>
      </c>
    </row>
    <row r="33" spans="1:21" x14ac:dyDescent="0.25">
      <c r="A33" s="2"/>
      <c r="B33" s="84"/>
      <c r="C33" s="15"/>
      <c r="D33" s="324">
        <f t="shared" si="8"/>
        <v>0</v>
      </c>
      <c r="E33" s="592"/>
      <c r="F33" s="70">
        <f t="shared" si="0"/>
        <v>0</v>
      </c>
      <c r="G33" s="286"/>
      <c r="H33" s="287"/>
      <c r="I33" s="252">
        <f t="shared" si="9"/>
        <v>553.95000000000016</v>
      </c>
      <c r="J33" s="253">
        <f t="shared" si="3"/>
        <v>24</v>
      </c>
      <c r="L33" s="2"/>
      <c r="M33" s="84"/>
      <c r="N33" s="15"/>
      <c r="O33" s="324">
        <f t="shared" si="7"/>
        <v>0</v>
      </c>
      <c r="P33" s="592"/>
      <c r="Q33" s="70">
        <f t="shared" si="1"/>
        <v>0</v>
      </c>
      <c r="R33" s="286"/>
      <c r="S33" s="287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4">
        <f t="shared" si="8"/>
        <v>0</v>
      </c>
      <c r="E34" s="592"/>
      <c r="F34" s="70">
        <f t="shared" si="0"/>
        <v>0</v>
      </c>
      <c r="G34" s="286"/>
      <c r="H34" s="287"/>
      <c r="I34" s="252">
        <f t="shared" si="9"/>
        <v>553.95000000000016</v>
      </c>
      <c r="J34" s="253">
        <f t="shared" si="3"/>
        <v>24</v>
      </c>
      <c r="L34" s="2"/>
      <c r="M34" s="84"/>
      <c r="N34" s="15"/>
      <c r="O34" s="324">
        <f t="shared" si="7"/>
        <v>0</v>
      </c>
      <c r="P34" s="592"/>
      <c r="Q34" s="70">
        <f t="shared" si="1"/>
        <v>0</v>
      </c>
      <c r="R34" s="286"/>
      <c r="S34" s="287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4">
        <f t="shared" si="8"/>
        <v>0</v>
      </c>
      <c r="E35" s="592"/>
      <c r="F35" s="70">
        <f t="shared" si="0"/>
        <v>0</v>
      </c>
      <c r="G35" s="286"/>
      <c r="H35" s="287"/>
      <c r="I35" s="322">
        <f t="shared" si="9"/>
        <v>553.95000000000016</v>
      </c>
      <c r="J35" s="323">
        <f t="shared" si="3"/>
        <v>24</v>
      </c>
      <c r="L35" s="2"/>
      <c r="M35" s="84"/>
      <c r="N35" s="15"/>
      <c r="O35" s="324">
        <f t="shared" si="7"/>
        <v>0</v>
      </c>
      <c r="P35" s="592"/>
      <c r="Q35" s="70">
        <f t="shared" si="1"/>
        <v>0</v>
      </c>
      <c r="R35" s="286"/>
      <c r="S35" s="287"/>
      <c r="T35" s="322">
        <f t="shared" si="10"/>
        <v>941.72</v>
      </c>
      <c r="U35" s="323">
        <f t="shared" si="5"/>
        <v>115</v>
      </c>
    </row>
    <row r="36" spans="1:21" x14ac:dyDescent="0.25">
      <c r="A36" s="2"/>
      <c r="B36" s="84"/>
      <c r="C36" s="15"/>
      <c r="D36" s="324">
        <f t="shared" si="8"/>
        <v>0</v>
      </c>
      <c r="E36" s="592"/>
      <c r="F36" s="70">
        <f t="shared" si="0"/>
        <v>0</v>
      </c>
      <c r="G36" s="286"/>
      <c r="H36" s="287"/>
      <c r="I36" s="322">
        <f t="shared" si="9"/>
        <v>553.95000000000016</v>
      </c>
      <c r="J36" s="323">
        <f t="shared" si="3"/>
        <v>24</v>
      </c>
      <c r="L36" s="2"/>
      <c r="M36" s="84"/>
      <c r="N36" s="15"/>
      <c r="O36" s="324">
        <f t="shared" si="7"/>
        <v>0</v>
      </c>
      <c r="P36" s="592"/>
      <c r="Q36" s="70">
        <f t="shared" si="1"/>
        <v>0</v>
      </c>
      <c r="R36" s="286"/>
      <c r="S36" s="287"/>
      <c r="T36" s="322">
        <f t="shared" si="10"/>
        <v>941.72</v>
      </c>
      <c r="U36" s="323">
        <f t="shared" si="5"/>
        <v>115</v>
      </c>
    </row>
    <row r="37" spans="1:21" x14ac:dyDescent="0.25">
      <c r="A37" s="2"/>
      <c r="B37" s="84"/>
      <c r="C37" s="15"/>
      <c r="D37" s="324">
        <f t="shared" si="8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9"/>
        <v>553.95000000000016</v>
      </c>
      <c r="J37" s="323">
        <f t="shared" si="3"/>
        <v>24</v>
      </c>
      <c r="L37" s="2"/>
      <c r="M37" s="84"/>
      <c r="N37" s="15"/>
      <c r="O37" s="324">
        <f t="shared" si="7"/>
        <v>0</v>
      </c>
      <c r="P37" s="592" t="s">
        <v>41</v>
      </c>
      <c r="Q37" s="70">
        <f t="shared" si="1"/>
        <v>0</v>
      </c>
      <c r="R37" s="286"/>
      <c r="S37" s="287"/>
      <c r="T37" s="322">
        <f t="shared" si="10"/>
        <v>941.72</v>
      </c>
      <c r="U37" s="323">
        <f t="shared" si="5"/>
        <v>115</v>
      </c>
    </row>
    <row r="38" spans="1:21" x14ac:dyDescent="0.25">
      <c r="A38" s="2"/>
      <c r="B38" s="84"/>
      <c r="C38" s="15"/>
      <c r="D38" s="324">
        <f t="shared" si="8"/>
        <v>0</v>
      </c>
      <c r="E38" s="141"/>
      <c r="F38" s="70">
        <f t="shared" si="0"/>
        <v>0</v>
      </c>
      <c r="G38" s="286"/>
      <c r="H38" s="287"/>
      <c r="I38" s="322">
        <f t="shared" si="9"/>
        <v>553.95000000000016</v>
      </c>
      <c r="J38" s="323">
        <f t="shared" si="3"/>
        <v>24</v>
      </c>
      <c r="L38" s="2"/>
      <c r="M38" s="84"/>
      <c r="N38" s="15"/>
      <c r="O38" s="324">
        <f t="shared" si="7"/>
        <v>0</v>
      </c>
      <c r="P38" s="141"/>
      <c r="Q38" s="70">
        <f t="shared" si="1"/>
        <v>0</v>
      </c>
      <c r="R38" s="286"/>
      <c r="S38" s="287"/>
      <c r="T38" s="322">
        <f t="shared" si="10"/>
        <v>941.72</v>
      </c>
      <c r="U38" s="323">
        <f t="shared" si="5"/>
        <v>115</v>
      </c>
    </row>
    <row r="39" spans="1:21" x14ac:dyDescent="0.25">
      <c r="A39" s="2"/>
      <c r="B39" s="84"/>
      <c r="C39" s="15"/>
      <c r="D39" s="324">
        <f t="shared" si="8"/>
        <v>0</v>
      </c>
      <c r="E39" s="592"/>
      <c r="F39" s="70">
        <f t="shared" si="0"/>
        <v>0</v>
      </c>
      <c r="G39" s="286"/>
      <c r="H39" s="287"/>
      <c r="I39" s="322">
        <f t="shared" si="9"/>
        <v>553.95000000000016</v>
      </c>
      <c r="J39" s="323">
        <f t="shared" si="3"/>
        <v>24</v>
      </c>
      <c r="L39" s="2"/>
      <c r="M39" s="84"/>
      <c r="N39" s="15"/>
      <c r="O39" s="324">
        <f t="shared" si="7"/>
        <v>0</v>
      </c>
      <c r="P39" s="592"/>
      <c r="Q39" s="70">
        <f t="shared" si="1"/>
        <v>0</v>
      </c>
      <c r="R39" s="286"/>
      <c r="S39" s="287"/>
      <c r="T39" s="322">
        <f t="shared" si="10"/>
        <v>941.72</v>
      </c>
      <c r="U39" s="323">
        <f t="shared" si="5"/>
        <v>115</v>
      </c>
    </row>
    <row r="40" spans="1:21" x14ac:dyDescent="0.25">
      <c r="A40" s="2"/>
      <c r="B40" s="84"/>
      <c r="C40" s="15"/>
      <c r="D40" s="324">
        <f t="shared" si="8"/>
        <v>0</v>
      </c>
      <c r="E40" s="592"/>
      <c r="F40" s="70">
        <f t="shared" si="0"/>
        <v>0</v>
      </c>
      <c r="G40" s="286"/>
      <c r="H40" s="287"/>
      <c r="I40" s="322">
        <f t="shared" si="9"/>
        <v>553.95000000000016</v>
      </c>
      <c r="J40" s="323">
        <f t="shared" si="3"/>
        <v>24</v>
      </c>
      <c r="L40" s="2"/>
      <c r="M40" s="84"/>
      <c r="N40" s="15"/>
      <c r="O40" s="324">
        <f t="shared" si="7"/>
        <v>0</v>
      </c>
      <c r="P40" s="592"/>
      <c r="Q40" s="70">
        <f t="shared" si="1"/>
        <v>0</v>
      </c>
      <c r="R40" s="286"/>
      <c r="S40" s="287"/>
      <c r="T40" s="322">
        <f t="shared" si="10"/>
        <v>941.72</v>
      </c>
      <c r="U40" s="323">
        <f t="shared" si="5"/>
        <v>115</v>
      </c>
    </row>
    <row r="41" spans="1:21" x14ac:dyDescent="0.25">
      <c r="A41" s="2"/>
      <c r="B41" s="84"/>
      <c r="C41" s="15"/>
      <c r="D41" s="324">
        <f t="shared" si="8"/>
        <v>0</v>
      </c>
      <c r="E41" s="592"/>
      <c r="F41" s="70">
        <f t="shared" si="0"/>
        <v>0</v>
      </c>
      <c r="G41" s="286"/>
      <c r="H41" s="287"/>
      <c r="I41" s="252">
        <f t="shared" si="9"/>
        <v>553.95000000000016</v>
      </c>
      <c r="J41" s="253">
        <f t="shared" si="3"/>
        <v>24</v>
      </c>
      <c r="L41" s="2"/>
      <c r="M41" s="84"/>
      <c r="N41" s="15"/>
      <c r="O41" s="324">
        <f t="shared" si="7"/>
        <v>0</v>
      </c>
      <c r="P41" s="592"/>
      <c r="Q41" s="70">
        <f t="shared" si="1"/>
        <v>0</v>
      </c>
      <c r="R41" s="286"/>
      <c r="S41" s="287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4">
        <f t="shared" si="8"/>
        <v>0</v>
      </c>
      <c r="E42" s="592"/>
      <c r="F42" s="70">
        <f t="shared" si="0"/>
        <v>0</v>
      </c>
      <c r="G42" s="71"/>
      <c r="H42" s="72"/>
      <c r="I42" s="252">
        <f t="shared" si="9"/>
        <v>553.95000000000016</v>
      </c>
      <c r="J42" s="253">
        <f t="shared" si="3"/>
        <v>24</v>
      </c>
      <c r="L42" s="2"/>
      <c r="M42" s="84"/>
      <c r="N42" s="15"/>
      <c r="O42" s="324">
        <f t="shared" si="7"/>
        <v>0</v>
      </c>
      <c r="P42" s="592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4">
        <f t="shared" si="8"/>
        <v>0</v>
      </c>
      <c r="E43" s="592"/>
      <c r="F43" s="70">
        <f t="shared" si="0"/>
        <v>0</v>
      </c>
      <c r="G43" s="71"/>
      <c r="H43" s="72"/>
      <c r="I43" s="252">
        <f t="shared" si="9"/>
        <v>553.95000000000016</v>
      </c>
      <c r="J43" s="253">
        <f t="shared" si="3"/>
        <v>24</v>
      </c>
      <c r="L43" s="2"/>
      <c r="M43" s="84"/>
      <c r="N43" s="15"/>
      <c r="O43" s="324">
        <f t="shared" si="7"/>
        <v>0</v>
      </c>
      <c r="P43" s="592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4">
        <f t="shared" si="8"/>
        <v>0</v>
      </c>
      <c r="E44" s="592"/>
      <c r="F44" s="70">
        <f t="shared" si="0"/>
        <v>0</v>
      </c>
      <c r="G44" s="71"/>
      <c r="H44" s="72"/>
      <c r="I44" s="252">
        <f t="shared" si="9"/>
        <v>553.95000000000016</v>
      </c>
      <c r="J44" s="253">
        <f t="shared" si="3"/>
        <v>24</v>
      </c>
      <c r="L44" s="2"/>
      <c r="M44" s="84"/>
      <c r="N44" s="15"/>
      <c r="O44" s="324">
        <f t="shared" si="7"/>
        <v>0</v>
      </c>
      <c r="P44" s="592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4">
        <f t="shared" si="8"/>
        <v>0</v>
      </c>
      <c r="E45" s="592"/>
      <c r="F45" s="70">
        <f t="shared" si="0"/>
        <v>0</v>
      </c>
      <c r="G45" s="71"/>
      <c r="H45" s="72"/>
      <c r="I45" s="252">
        <f t="shared" si="9"/>
        <v>553.95000000000016</v>
      </c>
      <c r="J45" s="253">
        <f t="shared" si="3"/>
        <v>24</v>
      </c>
      <c r="L45" s="2"/>
      <c r="M45" s="84"/>
      <c r="N45" s="15"/>
      <c r="O45" s="324">
        <f t="shared" si="7"/>
        <v>0</v>
      </c>
      <c r="P45" s="592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4">
        <f t="shared" si="8"/>
        <v>0</v>
      </c>
      <c r="E46" s="592"/>
      <c r="F46" s="70">
        <f t="shared" si="0"/>
        <v>0</v>
      </c>
      <c r="G46" s="71"/>
      <c r="H46" s="72"/>
      <c r="I46" s="252">
        <f t="shared" si="9"/>
        <v>553.95000000000016</v>
      </c>
      <c r="J46" s="253">
        <f t="shared" si="3"/>
        <v>24</v>
      </c>
      <c r="L46" s="2"/>
      <c r="M46" s="84"/>
      <c r="N46" s="15"/>
      <c r="O46" s="324">
        <f t="shared" si="7"/>
        <v>0</v>
      </c>
      <c r="P46" s="592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4">
        <f t="shared" si="8"/>
        <v>0</v>
      </c>
      <c r="E47" s="592"/>
      <c r="F47" s="70">
        <f t="shared" si="0"/>
        <v>0</v>
      </c>
      <c r="G47" s="71"/>
      <c r="H47" s="72"/>
      <c r="I47" s="252">
        <f t="shared" si="9"/>
        <v>553.95000000000016</v>
      </c>
      <c r="J47" s="253">
        <f t="shared" si="3"/>
        <v>24</v>
      </c>
      <c r="L47" s="2"/>
      <c r="M47" s="84"/>
      <c r="N47" s="15"/>
      <c r="O47" s="324">
        <f t="shared" si="7"/>
        <v>0</v>
      </c>
      <c r="P47" s="592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4">
        <f t="shared" si="8"/>
        <v>0</v>
      </c>
      <c r="E48" s="592"/>
      <c r="F48" s="70">
        <f t="shared" si="0"/>
        <v>0</v>
      </c>
      <c r="G48" s="71"/>
      <c r="H48" s="72"/>
      <c r="I48" s="252">
        <f t="shared" si="9"/>
        <v>553.95000000000016</v>
      </c>
      <c r="J48" s="253">
        <f t="shared" si="3"/>
        <v>24</v>
      </c>
      <c r="L48" s="2"/>
      <c r="M48" s="84"/>
      <c r="N48" s="15"/>
      <c r="O48" s="324">
        <f t="shared" si="7"/>
        <v>0</v>
      </c>
      <c r="P48" s="592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4">
        <f t="shared" si="8"/>
        <v>0</v>
      </c>
      <c r="E49" s="592"/>
      <c r="F49" s="70">
        <f t="shared" si="0"/>
        <v>0</v>
      </c>
      <c r="G49" s="71"/>
      <c r="H49" s="72"/>
      <c r="I49" s="252">
        <f t="shared" si="9"/>
        <v>553.95000000000016</v>
      </c>
      <c r="J49" s="253">
        <f t="shared" si="3"/>
        <v>24</v>
      </c>
      <c r="L49" s="2"/>
      <c r="M49" s="84"/>
      <c r="N49" s="15"/>
      <c r="O49" s="324">
        <f t="shared" si="7"/>
        <v>0</v>
      </c>
      <c r="P49" s="592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4">
        <f t="shared" si="8"/>
        <v>0</v>
      </c>
      <c r="E50" s="592"/>
      <c r="F50" s="70">
        <f t="shared" si="0"/>
        <v>0</v>
      </c>
      <c r="G50" s="71"/>
      <c r="H50" s="72"/>
      <c r="I50" s="252">
        <f t="shared" si="9"/>
        <v>553.95000000000016</v>
      </c>
      <c r="J50" s="253">
        <f t="shared" si="3"/>
        <v>24</v>
      </c>
      <c r="L50" s="2"/>
      <c r="M50" s="84"/>
      <c r="N50" s="15"/>
      <c r="O50" s="324">
        <f t="shared" si="7"/>
        <v>0</v>
      </c>
      <c r="P50" s="592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22">
        <f t="shared" si="8"/>
        <v>0</v>
      </c>
      <c r="E51" s="362"/>
      <c r="F51" s="228">
        <f t="shared" si="0"/>
        <v>0</v>
      </c>
      <c r="G51" s="229"/>
      <c r="H51" s="217"/>
      <c r="L51" s="4"/>
      <c r="M51" s="75"/>
      <c r="N51" s="37"/>
      <c r="O51" s="722">
        <f t="shared" si="7"/>
        <v>0</v>
      </c>
      <c r="P51" s="362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20</v>
      </c>
      <c r="D52" s="324">
        <f t="shared" si="8"/>
        <v>0</v>
      </c>
      <c r="E52" s="38"/>
      <c r="F52" s="5">
        <f>SUM(F8:F51)</f>
        <v>467.49000000000007</v>
      </c>
      <c r="N52" s="91">
        <f>SUM(N8:N51)</f>
        <v>0</v>
      </c>
      <c r="O52" s="324">
        <f t="shared" si="7"/>
        <v>0</v>
      </c>
      <c r="P52" s="38"/>
      <c r="Q52" s="5">
        <f>SUM(Q8:Q51)</f>
        <v>0</v>
      </c>
    </row>
    <row r="53" spans="1:21" ht="15.75" thickBot="1" x14ac:dyDescent="0.3">
      <c r="A53" s="51"/>
      <c r="D53" s="324">
        <f t="shared" si="8"/>
        <v>0</v>
      </c>
      <c r="E53" s="69">
        <f>F4+F5+F6-+C52</f>
        <v>24</v>
      </c>
      <c r="L53" s="51"/>
      <c r="O53" s="324">
        <f t="shared" si="7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10" t="s">
        <v>11</v>
      </c>
      <c r="D55" s="1111"/>
      <c r="E55" s="152">
        <f>E5+E4+E6+-F52</f>
        <v>553.95000000000005</v>
      </c>
      <c r="L55" s="47"/>
      <c r="N55" s="1110" t="s">
        <v>11</v>
      </c>
      <c r="O55" s="1111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9"/>
      <c r="B1" s="1079"/>
      <c r="C1" s="1079"/>
      <c r="D1" s="1079"/>
      <c r="E1" s="1079"/>
      <c r="F1" s="1079"/>
      <c r="G1" s="10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6"/>
      <c r="B5" s="1108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7"/>
      <c r="B6" s="1109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0" t="s">
        <v>11</v>
      </c>
      <c r="D55" s="1111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15" activePane="bottomLeft" state="frozen"/>
      <selection activeCell="Y1" sqref="Y1"/>
      <selection pane="bottomLeft" activeCell="H26" sqref="H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1" t="s">
        <v>206</v>
      </c>
      <c r="B1" s="1091"/>
      <c r="C1" s="1091"/>
      <c r="D1" s="1091"/>
      <c r="E1" s="1091"/>
      <c r="F1" s="1091"/>
      <c r="G1" s="1091"/>
      <c r="H1" s="11">
        <v>1</v>
      </c>
      <c r="I1" s="136"/>
      <c r="J1" s="74"/>
      <c r="M1" s="1086" t="s">
        <v>220</v>
      </c>
      <c r="N1" s="1086"/>
      <c r="O1" s="1086"/>
      <c r="P1" s="1086"/>
      <c r="Q1" s="1086"/>
      <c r="R1" s="1086"/>
      <c r="S1" s="108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75</v>
      </c>
      <c r="B5" s="1116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1312.0600000000002</v>
      </c>
      <c r="H5" s="7">
        <f>E4+E5-G5+E6+E7</f>
        <v>631.05999999999983</v>
      </c>
      <c r="I5" s="214"/>
      <c r="J5" s="74"/>
      <c r="M5" s="74" t="s">
        <v>75</v>
      </c>
      <c r="N5" s="1116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16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16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141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142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152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2115.64</v>
      </c>
      <c r="V11" s="263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153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2115.64</v>
      </c>
      <c r="V12" s="263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156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2115.64</v>
      </c>
      <c r="V13" s="263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163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2115.64</v>
      </c>
      <c r="V14" s="263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165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2115.64</v>
      </c>
      <c r="V15" s="263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167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2115.64</v>
      </c>
      <c r="V16" s="263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168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2115.64</v>
      </c>
      <c r="V17" s="263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171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2115.64</v>
      </c>
      <c r="V18" s="263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174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2115.64</v>
      </c>
      <c r="V19" s="263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178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183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192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194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196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>
        <v>5</v>
      </c>
      <c r="D25" s="930">
        <f t="shared" si="0"/>
        <v>22.7</v>
      </c>
      <c r="E25" s="998">
        <v>44473</v>
      </c>
      <c r="F25" s="930">
        <f t="shared" si="1"/>
        <v>22.7</v>
      </c>
      <c r="G25" s="932" t="s">
        <v>369</v>
      </c>
      <c r="H25" s="933">
        <v>57</v>
      </c>
      <c r="I25" s="214">
        <f t="shared" si="6"/>
        <v>631.05999999999983</v>
      </c>
      <c r="J25" s="74">
        <f t="shared" si="7"/>
        <v>139</v>
      </c>
      <c r="K25" s="61">
        <f t="shared" si="4"/>
        <v>1293.8999999999999</v>
      </c>
      <c r="N25" s="139">
        <v>4.54</v>
      </c>
      <c r="O25" s="15"/>
      <c r="P25" s="930">
        <f t="shared" si="2"/>
        <v>0</v>
      </c>
      <c r="Q25" s="998"/>
      <c r="R25" s="930">
        <f t="shared" si="3"/>
        <v>0</v>
      </c>
      <c r="S25" s="932"/>
      <c r="T25" s="933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/>
      <c r="D26" s="930">
        <f t="shared" si="0"/>
        <v>0</v>
      </c>
      <c r="E26" s="998"/>
      <c r="F26" s="930">
        <f t="shared" si="1"/>
        <v>0</v>
      </c>
      <c r="G26" s="932"/>
      <c r="H26" s="933"/>
      <c r="I26" s="214">
        <f t="shared" si="6"/>
        <v>631.05999999999983</v>
      </c>
      <c r="J26" s="74">
        <f t="shared" si="7"/>
        <v>139</v>
      </c>
      <c r="K26" s="61">
        <f t="shared" si="4"/>
        <v>0</v>
      </c>
      <c r="N26" s="139">
        <v>4.54</v>
      </c>
      <c r="O26" s="15"/>
      <c r="P26" s="930">
        <f t="shared" si="2"/>
        <v>0</v>
      </c>
      <c r="Q26" s="998"/>
      <c r="R26" s="930">
        <f t="shared" si="3"/>
        <v>0</v>
      </c>
      <c r="S26" s="932"/>
      <c r="T26" s="933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/>
      <c r="D27" s="930">
        <f t="shared" si="0"/>
        <v>0</v>
      </c>
      <c r="E27" s="998"/>
      <c r="F27" s="930">
        <f t="shared" si="1"/>
        <v>0</v>
      </c>
      <c r="G27" s="932"/>
      <c r="H27" s="933"/>
      <c r="I27" s="214">
        <f t="shared" si="6"/>
        <v>631.05999999999983</v>
      </c>
      <c r="J27" s="74">
        <f t="shared" si="7"/>
        <v>139</v>
      </c>
      <c r="K27" s="61">
        <f t="shared" si="4"/>
        <v>0</v>
      </c>
      <c r="N27" s="139">
        <v>4.54</v>
      </c>
      <c r="O27" s="15"/>
      <c r="P27" s="930">
        <f t="shared" si="2"/>
        <v>0</v>
      </c>
      <c r="Q27" s="998"/>
      <c r="R27" s="930">
        <f t="shared" si="3"/>
        <v>0</v>
      </c>
      <c r="S27" s="932"/>
      <c r="T27" s="933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/>
      <c r="D28" s="930">
        <f t="shared" ref="D28:D69" si="10">C28*B28</f>
        <v>0</v>
      </c>
      <c r="E28" s="998"/>
      <c r="F28" s="930">
        <f t="shared" si="1"/>
        <v>0</v>
      </c>
      <c r="G28" s="932"/>
      <c r="H28" s="933"/>
      <c r="I28" s="214">
        <f t="shared" si="6"/>
        <v>631.05999999999983</v>
      </c>
      <c r="J28" s="74">
        <f t="shared" si="7"/>
        <v>139</v>
      </c>
      <c r="K28" s="61">
        <f t="shared" si="4"/>
        <v>0</v>
      </c>
      <c r="N28" s="139">
        <v>4.54</v>
      </c>
      <c r="O28" s="15"/>
      <c r="P28" s="930">
        <f t="shared" si="2"/>
        <v>0</v>
      </c>
      <c r="Q28" s="998"/>
      <c r="R28" s="930">
        <f t="shared" si="3"/>
        <v>0</v>
      </c>
      <c r="S28" s="932"/>
      <c r="T28" s="933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/>
      <c r="D29" s="930">
        <f t="shared" si="10"/>
        <v>0</v>
      </c>
      <c r="E29" s="998"/>
      <c r="F29" s="930">
        <f t="shared" si="1"/>
        <v>0</v>
      </c>
      <c r="G29" s="932"/>
      <c r="H29" s="933"/>
      <c r="I29" s="214">
        <f t="shared" si="6"/>
        <v>631.05999999999983</v>
      </c>
      <c r="J29" s="74">
        <f t="shared" si="7"/>
        <v>139</v>
      </c>
      <c r="K29" s="61">
        <f t="shared" si="4"/>
        <v>0</v>
      </c>
      <c r="N29" s="139">
        <v>4.54</v>
      </c>
      <c r="O29" s="15"/>
      <c r="P29" s="930">
        <f t="shared" si="2"/>
        <v>0</v>
      </c>
      <c r="Q29" s="998"/>
      <c r="R29" s="930">
        <f t="shared" si="3"/>
        <v>0</v>
      </c>
      <c r="S29" s="932"/>
      <c r="T29" s="933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/>
      <c r="D30" s="930">
        <f t="shared" si="10"/>
        <v>0</v>
      </c>
      <c r="E30" s="998"/>
      <c r="F30" s="930">
        <f t="shared" si="1"/>
        <v>0</v>
      </c>
      <c r="G30" s="932"/>
      <c r="H30" s="933"/>
      <c r="I30" s="214">
        <f t="shared" si="6"/>
        <v>631.05999999999983</v>
      </c>
      <c r="J30" s="74">
        <f t="shared" si="7"/>
        <v>139</v>
      </c>
      <c r="K30" s="61">
        <f t="shared" si="4"/>
        <v>0</v>
      </c>
      <c r="N30" s="139">
        <v>4.54</v>
      </c>
      <c r="O30" s="15"/>
      <c r="P30" s="930">
        <f t="shared" si="2"/>
        <v>0</v>
      </c>
      <c r="Q30" s="998"/>
      <c r="R30" s="930">
        <f t="shared" si="3"/>
        <v>0</v>
      </c>
      <c r="S30" s="932"/>
      <c r="T30" s="933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/>
      <c r="D31" s="930">
        <f t="shared" si="10"/>
        <v>0</v>
      </c>
      <c r="E31" s="998"/>
      <c r="F31" s="930">
        <f t="shared" si="1"/>
        <v>0</v>
      </c>
      <c r="G31" s="932"/>
      <c r="H31" s="933"/>
      <c r="I31" s="214">
        <f t="shared" si="6"/>
        <v>631.05999999999983</v>
      </c>
      <c r="J31" s="74">
        <f t="shared" si="7"/>
        <v>139</v>
      </c>
      <c r="K31" s="61">
        <f t="shared" si="4"/>
        <v>0</v>
      </c>
      <c r="N31" s="139">
        <v>4.54</v>
      </c>
      <c r="O31" s="15"/>
      <c r="P31" s="930">
        <f t="shared" si="2"/>
        <v>0</v>
      </c>
      <c r="Q31" s="998"/>
      <c r="R31" s="930">
        <f t="shared" si="3"/>
        <v>0</v>
      </c>
      <c r="S31" s="932"/>
      <c r="T31" s="933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/>
      <c r="D32" s="930">
        <f t="shared" si="10"/>
        <v>0</v>
      </c>
      <c r="E32" s="998"/>
      <c r="F32" s="930">
        <f>D32</f>
        <v>0</v>
      </c>
      <c r="G32" s="932"/>
      <c r="H32" s="933"/>
      <c r="I32" s="214">
        <f t="shared" si="6"/>
        <v>631.05999999999983</v>
      </c>
      <c r="J32" s="74">
        <f t="shared" si="7"/>
        <v>139</v>
      </c>
      <c r="K32" s="61">
        <f t="shared" si="4"/>
        <v>0</v>
      </c>
      <c r="N32" s="139">
        <v>4.54</v>
      </c>
      <c r="O32" s="15"/>
      <c r="P32" s="930">
        <f t="shared" si="2"/>
        <v>0</v>
      </c>
      <c r="Q32" s="998"/>
      <c r="R32" s="930">
        <f>P32</f>
        <v>0</v>
      </c>
      <c r="S32" s="932"/>
      <c r="T32" s="933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30">
        <f t="shared" si="10"/>
        <v>0</v>
      </c>
      <c r="E33" s="999"/>
      <c r="F33" s="930">
        <f>D33</f>
        <v>0</v>
      </c>
      <c r="G33" s="932"/>
      <c r="H33" s="933"/>
      <c r="I33" s="214">
        <f t="shared" si="6"/>
        <v>631.05999999999983</v>
      </c>
      <c r="J33" s="74">
        <f t="shared" si="7"/>
        <v>139</v>
      </c>
      <c r="K33" s="61">
        <f t="shared" si="4"/>
        <v>0</v>
      </c>
      <c r="N33" s="139">
        <v>4.54</v>
      </c>
      <c r="O33" s="15"/>
      <c r="P33" s="930">
        <f t="shared" si="2"/>
        <v>0</v>
      </c>
      <c r="Q33" s="999"/>
      <c r="R33" s="930">
        <f>P33</f>
        <v>0</v>
      </c>
      <c r="S33" s="932"/>
      <c r="T33" s="933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30">
        <f t="shared" si="10"/>
        <v>0</v>
      </c>
      <c r="E34" s="1000"/>
      <c r="F34" s="930">
        <f t="shared" ref="F34:F69" si="11">D34</f>
        <v>0</v>
      </c>
      <c r="G34" s="932"/>
      <c r="H34" s="933"/>
      <c r="I34" s="214">
        <f t="shared" si="6"/>
        <v>631.05999999999983</v>
      </c>
      <c r="J34" s="74">
        <f t="shared" si="7"/>
        <v>139</v>
      </c>
      <c r="K34" s="61">
        <f t="shared" si="4"/>
        <v>0</v>
      </c>
      <c r="N34" s="139">
        <v>4.54</v>
      </c>
      <c r="O34" s="15"/>
      <c r="P34" s="930">
        <f t="shared" si="2"/>
        <v>0</v>
      </c>
      <c r="Q34" s="1000"/>
      <c r="R34" s="930">
        <f t="shared" ref="R34:R69" si="12">P34</f>
        <v>0</v>
      </c>
      <c r="S34" s="932"/>
      <c r="T34" s="933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30">
        <f t="shared" si="10"/>
        <v>0</v>
      </c>
      <c r="E35" s="1000"/>
      <c r="F35" s="930">
        <f t="shared" si="11"/>
        <v>0</v>
      </c>
      <c r="G35" s="932"/>
      <c r="H35" s="933"/>
      <c r="I35" s="214">
        <f t="shared" si="6"/>
        <v>631.05999999999983</v>
      </c>
      <c r="J35" s="74">
        <f t="shared" si="7"/>
        <v>139</v>
      </c>
      <c r="K35" s="61">
        <f t="shared" si="4"/>
        <v>0</v>
      </c>
      <c r="N35" s="139">
        <v>4.54</v>
      </c>
      <c r="O35" s="15"/>
      <c r="P35" s="930">
        <f t="shared" si="2"/>
        <v>0</v>
      </c>
      <c r="Q35" s="1000"/>
      <c r="R35" s="930">
        <f t="shared" si="12"/>
        <v>0</v>
      </c>
      <c r="S35" s="932"/>
      <c r="T35" s="933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30">
        <f t="shared" si="10"/>
        <v>0</v>
      </c>
      <c r="E36" s="1000"/>
      <c r="F36" s="930">
        <f t="shared" si="11"/>
        <v>0</v>
      </c>
      <c r="G36" s="932"/>
      <c r="H36" s="933"/>
      <c r="I36" s="214">
        <f t="shared" si="6"/>
        <v>631.05999999999983</v>
      </c>
      <c r="J36" s="74">
        <f t="shared" si="7"/>
        <v>139</v>
      </c>
      <c r="K36" s="61">
        <f t="shared" si="4"/>
        <v>0</v>
      </c>
      <c r="M36" s="76"/>
      <c r="N36" s="139">
        <v>4.54</v>
      </c>
      <c r="O36" s="15"/>
      <c r="P36" s="930">
        <f t="shared" si="2"/>
        <v>0</v>
      </c>
      <c r="Q36" s="1000"/>
      <c r="R36" s="930">
        <f t="shared" si="12"/>
        <v>0</v>
      </c>
      <c r="S36" s="932"/>
      <c r="T36" s="933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30">
        <f t="shared" si="10"/>
        <v>0</v>
      </c>
      <c r="E37" s="1000"/>
      <c r="F37" s="930">
        <f t="shared" si="11"/>
        <v>0</v>
      </c>
      <c r="G37" s="932"/>
      <c r="H37" s="933"/>
      <c r="I37" s="214">
        <f t="shared" si="6"/>
        <v>631.05999999999983</v>
      </c>
      <c r="J37" s="74">
        <f t="shared" si="7"/>
        <v>139</v>
      </c>
      <c r="K37" s="61">
        <f t="shared" si="4"/>
        <v>0</v>
      </c>
      <c r="N37" s="139">
        <v>4.54</v>
      </c>
      <c r="O37" s="15"/>
      <c r="P37" s="930">
        <f t="shared" si="2"/>
        <v>0</v>
      </c>
      <c r="Q37" s="1000"/>
      <c r="R37" s="930">
        <f t="shared" si="12"/>
        <v>0</v>
      </c>
      <c r="S37" s="932"/>
      <c r="T37" s="933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73">
        <f t="shared" si="10"/>
        <v>0</v>
      </c>
      <c r="E38" s="975"/>
      <c r="F38" s="973">
        <f t="shared" si="11"/>
        <v>0</v>
      </c>
      <c r="G38" s="974"/>
      <c r="H38" s="217"/>
      <c r="I38" s="214">
        <f t="shared" si="6"/>
        <v>631.05999999999983</v>
      </c>
      <c r="J38" s="74">
        <f t="shared" si="7"/>
        <v>139</v>
      </c>
      <c r="K38" s="61">
        <f t="shared" si="4"/>
        <v>0</v>
      </c>
      <c r="N38" s="139">
        <v>4.54</v>
      </c>
      <c r="O38" s="15"/>
      <c r="P38" s="973">
        <f t="shared" si="2"/>
        <v>0</v>
      </c>
      <c r="Q38" s="975"/>
      <c r="R38" s="973">
        <f t="shared" si="12"/>
        <v>0</v>
      </c>
      <c r="S38" s="974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73">
        <f t="shared" si="10"/>
        <v>0</v>
      </c>
      <c r="E39" s="975"/>
      <c r="F39" s="973">
        <f t="shared" si="11"/>
        <v>0</v>
      </c>
      <c r="G39" s="974"/>
      <c r="H39" s="217"/>
      <c r="I39" s="214">
        <f t="shared" si="6"/>
        <v>631.05999999999983</v>
      </c>
      <c r="J39" s="74">
        <f t="shared" si="7"/>
        <v>139</v>
      </c>
      <c r="K39" s="61">
        <f t="shared" si="4"/>
        <v>0</v>
      </c>
      <c r="N39" s="139">
        <v>4.54</v>
      </c>
      <c r="O39" s="15"/>
      <c r="P39" s="973">
        <f t="shared" si="2"/>
        <v>0</v>
      </c>
      <c r="Q39" s="975"/>
      <c r="R39" s="973">
        <f t="shared" si="12"/>
        <v>0</v>
      </c>
      <c r="S39" s="974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73">
        <f t="shared" si="10"/>
        <v>0</v>
      </c>
      <c r="E40" s="975"/>
      <c r="F40" s="973">
        <f t="shared" si="11"/>
        <v>0</v>
      </c>
      <c r="G40" s="974"/>
      <c r="H40" s="217"/>
      <c r="I40" s="214">
        <f t="shared" si="6"/>
        <v>631.05999999999983</v>
      </c>
      <c r="J40" s="74">
        <f t="shared" si="7"/>
        <v>139</v>
      </c>
      <c r="K40" s="61">
        <f t="shared" si="4"/>
        <v>0</v>
      </c>
      <c r="N40" s="139">
        <v>4.54</v>
      </c>
      <c r="O40" s="15"/>
      <c r="P40" s="973">
        <f t="shared" si="2"/>
        <v>0</v>
      </c>
      <c r="Q40" s="975"/>
      <c r="R40" s="973">
        <f t="shared" si="12"/>
        <v>0</v>
      </c>
      <c r="S40" s="974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73">
        <f t="shared" si="10"/>
        <v>0</v>
      </c>
      <c r="E41" s="975"/>
      <c r="F41" s="973">
        <f t="shared" si="11"/>
        <v>0</v>
      </c>
      <c r="G41" s="974"/>
      <c r="H41" s="217"/>
      <c r="I41" s="214">
        <f t="shared" si="6"/>
        <v>631.05999999999983</v>
      </c>
      <c r="J41" s="74">
        <f t="shared" si="7"/>
        <v>139</v>
      </c>
      <c r="K41" s="61">
        <f t="shared" si="4"/>
        <v>0</v>
      </c>
      <c r="N41" s="139">
        <v>4.54</v>
      </c>
      <c r="O41" s="15"/>
      <c r="P41" s="973">
        <f t="shared" si="2"/>
        <v>0</v>
      </c>
      <c r="Q41" s="975"/>
      <c r="R41" s="973">
        <f t="shared" si="12"/>
        <v>0</v>
      </c>
      <c r="S41" s="974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73">
        <f t="shared" si="10"/>
        <v>0</v>
      </c>
      <c r="E42" s="975"/>
      <c r="F42" s="973">
        <f t="shared" si="11"/>
        <v>0</v>
      </c>
      <c r="G42" s="974"/>
      <c r="H42" s="217"/>
      <c r="I42" s="214">
        <f t="shared" si="6"/>
        <v>631.05999999999983</v>
      </c>
      <c r="J42" s="74">
        <f t="shared" si="7"/>
        <v>139</v>
      </c>
      <c r="K42" s="61">
        <f t="shared" si="4"/>
        <v>0</v>
      </c>
      <c r="N42" s="139">
        <v>4.54</v>
      </c>
      <c r="O42" s="15"/>
      <c r="P42" s="973">
        <f t="shared" si="2"/>
        <v>0</v>
      </c>
      <c r="Q42" s="975"/>
      <c r="R42" s="973">
        <f t="shared" si="12"/>
        <v>0</v>
      </c>
      <c r="S42" s="974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73">
        <f t="shared" si="10"/>
        <v>0</v>
      </c>
      <c r="E43" s="975"/>
      <c r="F43" s="973">
        <f t="shared" si="11"/>
        <v>0</v>
      </c>
      <c r="G43" s="974"/>
      <c r="H43" s="217"/>
      <c r="I43" s="214">
        <f t="shared" si="6"/>
        <v>631.05999999999983</v>
      </c>
      <c r="J43" s="74">
        <f t="shared" si="7"/>
        <v>139</v>
      </c>
      <c r="K43" s="61">
        <f t="shared" si="4"/>
        <v>0</v>
      </c>
      <c r="N43" s="139">
        <v>4.54</v>
      </c>
      <c r="O43" s="15"/>
      <c r="P43" s="973">
        <f t="shared" si="2"/>
        <v>0</v>
      </c>
      <c r="Q43" s="975"/>
      <c r="R43" s="973">
        <f t="shared" si="12"/>
        <v>0</v>
      </c>
      <c r="S43" s="974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73">
        <f t="shared" si="10"/>
        <v>0</v>
      </c>
      <c r="E44" s="975"/>
      <c r="F44" s="973">
        <f t="shared" si="11"/>
        <v>0</v>
      </c>
      <c r="G44" s="974"/>
      <c r="H44" s="217"/>
      <c r="I44" s="214">
        <f t="shared" si="6"/>
        <v>631.05999999999983</v>
      </c>
      <c r="J44" s="74">
        <f t="shared" si="7"/>
        <v>139</v>
      </c>
      <c r="K44" s="61">
        <f t="shared" si="4"/>
        <v>0</v>
      </c>
      <c r="N44" s="139">
        <v>4.54</v>
      </c>
      <c r="O44" s="15"/>
      <c r="P44" s="973">
        <f t="shared" si="2"/>
        <v>0</v>
      </c>
      <c r="Q44" s="975"/>
      <c r="R44" s="973">
        <f t="shared" si="12"/>
        <v>0</v>
      </c>
      <c r="S44" s="974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73">
        <f t="shared" si="10"/>
        <v>0</v>
      </c>
      <c r="E45" s="975"/>
      <c r="F45" s="973">
        <f t="shared" si="11"/>
        <v>0</v>
      </c>
      <c r="G45" s="974"/>
      <c r="H45" s="217"/>
      <c r="I45" s="214">
        <f t="shared" si="6"/>
        <v>631.05999999999983</v>
      </c>
      <c r="J45" s="74">
        <f t="shared" si="7"/>
        <v>139</v>
      </c>
      <c r="K45" s="61">
        <f t="shared" si="4"/>
        <v>0</v>
      </c>
      <c r="N45" s="139">
        <v>4.54</v>
      </c>
      <c r="O45" s="15"/>
      <c r="P45" s="973">
        <f t="shared" si="2"/>
        <v>0</v>
      </c>
      <c r="Q45" s="975"/>
      <c r="R45" s="973">
        <f t="shared" si="12"/>
        <v>0</v>
      </c>
      <c r="S45" s="974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73">
        <f t="shared" si="10"/>
        <v>0</v>
      </c>
      <c r="E46" s="975"/>
      <c r="F46" s="973">
        <f t="shared" si="11"/>
        <v>0</v>
      </c>
      <c r="G46" s="974"/>
      <c r="H46" s="217"/>
      <c r="I46" s="214">
        <f t="shared" si="6"/>
        <v>631.05999999999983</v>
      </c>
      <c r="J46" s="74">
        <f t="shared" si="7"/>
        <v>139</v>
      </c>
      <c r="K46" s="61">
        <f t="shared" si="4"/>
        <v>0</v>
      </c>
      <c r="N46" s="139">
        <v>4.54</v>
      </c>
      <c r="O46" s="15"/>
      <c r="P46" s="973">
        <f t="shared" si="2"/>
        <v>0</v>
      </c>
      <c r="Q46" s="975"/>
      <c r="R46" s="973">
        <f t="shared" si="12"/>
        <v>0</v>
      </c>
      <c r="S46" s="974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73">
        <f t="shared" si="10"/>
        <v>0</v>
      </c>
      <c r="E47" s="975"/>
      <c r="F47" s="973">
        <f t="shared" si="11"/>
        <v>0</v>
      </c>
      <c r="G47" s="974"/>
      <c r="H47" s="217"/>
      <c r="I47" s="214">
        <f t="shared" si="6"/>
        <v>631.05999999999983</v>
      </c>
      <c r="J47" s="74">
        <f t="shared" si="7"/>
        <v>139</v>
      </c>
      <c r="K47" s="61">
        <f t="shared" si="4"/>
        <v>0</v>
      </c>
      <c r="N47" s="139">
        <v>4.54</v>
      </c>
      <c r="O47" s="15"/>
      <c r="P47" s="973">
        <f t="shared" si="2"/>
        <v>0</v>
      </c>
      <c r="Q47" s="975"/>
      <c r="R47" s="973">
        <f t="shared" si="12"/>
        <v>0</v>
      </c>
      <c r="S47" s="974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73">
        <f t="shared" si="10"/>
        <v>0</v>
      </c>
      <c r="E48" s="975"/>
      <c r="F48" s="973">
        <f t="shared" si="11"/>
        <v>0</v>
      </c>
      <c r="G48" s="974"/>
      <c r="H48" s="217"/>
      <c r="I48" s="878">
        <f t="shared" si="6"/>
        <v>631.05999999999983</v>
      </c>
      <c r="J48" s="74">
        <f t="shared" si="7"/>
        <v>139</v>
      </c>
      <c r="K48" s="61">
        <f t="shared" si="4"/>
        <v>0</v>
      </c>
      <c r="N48" s="139">
        <v>4.54</v>
      </c>
      <c r="O48" s="15"/>
      <c r="P48" s="973">
        <f t="shared" si="2"/>
        <v>0</v>
      </c>
      <c r="Q48" s="975"/>
      <c r="R48" s="973">
        <f t="shared" si="12"/>
        <v>0</v>
      </c>
      <c r="S48" s="974"/>
      <c r="T48" s="217"/>
      <c r="U48" s="878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7"/>
      <c r="F49" s="244">
        <f t="shared" si="11"/>
        <v>0</v>
      </c>
      <c r="G49" s="183"/>
      <c r="H49" s="121"/>
      <c r="I49" s="878">
        <f t="shared" si="6"/>
        <v>631.05999999999983</v>
      </c>
      <c r="J49" s="74">
        <f t="shared" si="7"/>
        <v>139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7"/>
      <c r="R49" s="244">
        <f t="shared" si="12"/>
        <v>0</v>
      </c>
      <c r="S49" s="183"/>
      <c r="T49" s="121"/>
      <c r="U49" s="878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7"/>
      <c r="F50" s="244">
        <f t="shared" si="11"/>
        <v>0</v>
      </c>
      <c r="G50" s="183"/>
      <c r="H50" s="121"/>
      <c r="I50" s="878">
        <f t="shared" si="6"/>
        <v>631.05999999999983</v>
      </c>
      <c r="J50" s="74">
        <f t="shared" si="7"/>
        <v>139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7"/>
      <c r="R50" s="244">
        <f t="shared" si="12"/>
        <v>0</v>
      </c>
      <c r="S50" s="183"/>
      <c r="T50" s="121"/>
      <c r="U50" s="878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7"/>
      <c r="F51" s="244">
        <f t="shared" si="11"/>
        <v>0</v>
      </c>
      <c r="G51" s="183"/>
      <c r="H51" s="121"/>
      <c r="I51" s="878">
        <f t="shared" si="6"/>
        <v>631.05999999999983</v>
      </c>
      <c r="J51" s="74">
        <f t="shared" si="7"/>
        <v>139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7"/>
      <c r="R51" s="244">
        <f t="shared" si="12"/>
        <v>0</v>
      </c>
      <c r="S51" s="183"/>
      <c r="T51" s="121"/>
      <c r="U51" s="878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7"/>
      <c r="F52" s="244">
        <f t="shared" si="11"/>
        <v>0</v>
      </c>
      <c r="G52" s="183"/>
      <c r="H52" s="121"/>
      <c r="I52" s="878">
        <f t="shared" si="6"/>
        <v>631.05999999999983</v>
      </c>
      <c r="J52" s="74">
        <f t="shared" si="7"/>
        <v>139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7"/>
      <c r="R52" s="244">
        <f t="shared" si="12"/>
        <v>0</v>
      </c>
      <c r="S52" s="183"/>
      <c r="T52" s="121"/>
      <c r="U52" s="878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7"/>
      <c r="F53" s="244">
        <f t="shared" si="11"/>
        <v>0</v>
      </c>
      <c r="G53" s="183"/>
      <c r="H53" s="121"/>
      <c r="I53" s="878">
        <f t="shared" si="6"/>
        <v>631.05999999999983</v>
      </c>
      <c r="J53" s="74">
        <f t="shared" si="7"/>
        <v>139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7"/>
      <c r="R53" s="244">
        <f t="shared" si="12"/>
        <v>0</v>
      </c>
      <c r="S53" s="183"/>
      <c r="T53" s="121"/>
      <c r="U53" s="878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7"/>
      <c r="F54" s="244">
        <f t="shared" si="11"/>
        <v>0</v>
      </c>
      <c r="G54" s="183"/>
      <c r="H54" s="121"/>
      <c r="I54" s="878">
        <f t="shared" si="6"/>
        <v>631.05999999999983</v>
      </c>
      <c r="J54" s="74">
        <f t="shared" si="7"/>
        <v>139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7"/>
      <c r="R54" s="244">
        <f t="shared" si="12"/>
        <v>0</v>
      </c>
      <c r="S54" s="183"/>
      <c r="T54" s="121"/>
      <c r="U54" s="878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7"/>
      <c r="F55" s="244">
        <f t="shared" si="11"/>
        <v>0</v>
      </c>
      <c r="G55" s="183"/>
      <c r="H55" s="121"/>
      <c r="I55" s="214">
        <f t="shared" si="6"/>
        <v>631.05999999999983</v>
      </c>
      <c r="J55" s="74">
        <f t="shared" si="7"/>
        <v>139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7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7"/>
      <c r="F56" s="244">
        <f t="shared" si="11"/>
        <v>0</v>
      </c>
      <c r="G56" s="183"/>
      <c r="H56" s="121"/>
      <c r="I56" s="214">
        <f t="shared" si="6"/>
        <v>631.05999999999983</v>
      </c>
      <c r="J56" s="74">
        <f t="shared" si="7"/>
        <v>139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7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7"/>
      <c r="F57" s="244">
        <f t="shared" si="11"/>
        <v>0</v>
      </c>
      <c r="G57" s="183"/>
      <c r="H57" s="121"/>
      <c r="I57" s="214">
        <f t="shared" si="6"/>
        <v>631.05999999999983</v>
      </c>
      <c r="J57" s="74">
        <f t="shared" si="7"/>
        <v>139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7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7"/>
      <c r="F58" s="244">
        <f t="shared" si="11"/>
        <v>0</v>
      </c>
      <c r="G58" s="183"/>
      <c r="H58" s="121"/>
      <c r="I58" s="214">
        <f t="shared" si="6"/>
        <v>631.05999999999983</v>
      </c>
      <c r="J58" s="74">
        <f t="shared" si="7"/>
        <v>139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7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7"/>
      <c r="F59" s="244">
        <f t="shared" si="11"/>
        <v>0</v>
      </c>
      <c r="G59" s="183"/>
      <c r="H59" s="121"/>
      <c r="I59" s="214">
        <f t="shared" si="6"/>
        <v>631.05999999999983</v>
      </c>
      <c r="J59" s="74">
        <f t="shared" si="7"/>
        <v>139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7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7"/>
      <c r="F60" s="244">
        <f t="shared" si="11"/>
        <v>0</v>
      </c>
      <c r="G60" s="183"/>
      <c r="H60" s="121"/>
      <c r="I60" s="214">
        <f t="shared" si="6"/>
        <v>631.05999999999983</v>
      </c>
      <c r="J60" s="74">
        <f t="shared" si="7"/>
        <v>139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7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631.05999999999983</v>
      </c>
      <c r="J61" s="74">
        <f t="shared" si="7"/>
        <v>139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631.05999999999983</v>
      </c>
      <c r="J62" s="74">
        <f t="shared" si="7"/>
        <v>139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631.05999999999983</v>
      </c>
      <c r="J63" s="74">
        <f t="shared" si="7"/>
        <v>139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631.05999999999983</v>
      </c>
      <c r="J64" s="74">
        <f t="shared" si="7"/>
        <v>139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631.05999999999983</v>
      </c>
      <c r="J65" s="74">
        <f t="shared" si="7"/>
        <v>139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631.05999999999983</v>
      </c>
      <c r="J66" s="74">
        <f t="shared" si="7"/>
        <v>139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631.05999999999983</v>
      </c>
      <c r="J67" s="74">
        <f t="shared" si="7"/>
        <v>139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631.05999999999983</v>
      </c>
      <c r="J68" s="74">
        <f t="shared" si="7"/>
        <v>139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289</v>
      </c>
      <c r="D70" s="6">
        <f>SUM(D9:D69)</f>
        <v>1312.0600000000002</v>
      </c>
      <c r="E70" s="13"/>
      <c r="F70" s="6">
        <f>SUM(F9:F69)</f>
        <v>1312.0600000000002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139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17" t="s">
        <v>19</v>
      </c>
      <c r="D73" s="1118"/>
      <c r="E73" s="39">
        <f>E4+E5-F70+E6+E7</f>
        <v>631.05999999999983</v>
      </c>
      <c r="F73" s="6"/>
      <c r="G73" s="6"/>
      <c r="H73" s="17"/>
      <c r="I73" s="136"/>
      <c r="J73" s="74"/>
      <c r="O73" s="1117" t="s">
        <v>19</v>
      </c>
      <c r="P73" s="1118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9" t="s">
        <v>19</v>
      </c>
      <c r="J7" s="112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0"/>
      <c r="J8" s="1122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7" t="s">
        <v>19</v>
      </c>
      <c r="D64" s="111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1" t="s">
        <v>204</v>
      </c>
      <c r="B1" s="1091"/>
      <c r="C1" s="1091"/>
      <c r="D1" s="1091"/>
      <c r="E1" s="1091"/>
      <c r="F1" s="1091"/>
      <c r="G1" s="1091"/>
      <c r="H1" s="11">
        <v>1</v>
      </c>
      <c r="I1" s="136"/>
      <c r="J1" s="74"/>
      <c r="M1" s="1091" t="str">
        <f>A1</f>
        <v>INVENTARIO     DEL MES DE SEPTIEMBRE 2021</v>
      </c>
      <c r="N1" s="1091"/>
      <c r="O1" s="1091"/>
      <c r="P1" s="1091"/>
      <c r="Q1" s="1091"/>
      <c r="R1" s="1091"/>
      <c r="S1" s="109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123" t="s">
        <v>129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124" t="s">
        <v>128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23"/>
      <c r="C6" s="224"/>
      <c r="D6" s="160"/>
      <c r="E6" s="107"/>
      <c r="F6" s="74"/>
      <c r="I6" s="215"/>
      <c r="J6" s="74"/>
      <c r="N6" s="1124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190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190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190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1">
        <f>O10*N10</f>
        <v>0</v>
      </c>
      <c r="Q10" s="1002"/>
      <c r="R10" s="1001">
        <f t="shared" si="1"/>
        <v>0</v>
      </c>
      <c r="S10" s="1003"/>
      <c r="T10" s="1004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0">
        <f t="shared" ref="D11:D27" si="4">C11*B11</f>
        <v>0</v>
      </c>
      <c r="E11" s="998"/>
      <c r="F11" s="930">
        <f t="shared" si="0"/>
        <v>0</v>
      </c>
      <c r="G11" s="942"/>
      <c r="H11" s="943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1">
        <f t="shared" ref="P11:P27" si="7">O11*N11</f>
        <v>0</v>
      </c>
      <c r="Q11" s="1002"/>
      <c r="R11" s="1001">
        <f t="shared" si="1"/>
        <v>0</v>
      </c>
      <c r="S11" s="1005"/>
      <c r="T11" s="1006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0">
        <f t="shared" si="4"/>
        <v>0</v>
      </c>
      <c r="E12" s="998"/>
      <c r="F12" s="930">
        <f t="shared" si="0"/>
        <v>0</v>
      </c>
      <c r="G12" s="942"/>
      <c r="H12" s="943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1">
        <f t="shared" si="7"/>
        <v>0</v>
      </c>
      <c r="Q12" s="1002"/>
      <c r="R12" s="1001">
        <f t="shared" si="1"/>
        <v>0</v>
      </c>
      <c r="S12" s="1005"/>
      <c r="T12" s="1006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0">
        <f t="shared" si="4"/>
        <v>0</v>
      </c>
      <c r="E13" s="998"/>
      <c r="F13" s="930">
        <f t="shared" si="0"/>
        <v>0</v>
      </c>
      <c r="G13" s="942"/>
      <c r="H13" s="943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1">
        <f t="shared" si="7"/>
        <v>0</v>
      </c>
      <c r="Q13" s="1002"/>
      <c r="R13" s="1001">
        <f t="shared" si="1"/>
        <v>0</v>
      </c>
      <c r="S13" s="1005"/>
      <c r="T13" s="1006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0">
        <f t="shared" si="4"/>
        <v>0</v>
      </c>
      <c r="E14" s="998"/>
      <c r="F14" s="930">
        <f t="shared" si="0"/>
        <v>0</v>
      </c>
      <c r="G14" s="942"/>
      <c r="H14" s="943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1">
        <f t="shared" si="7"/>
        <v>0</v>
      </c>
      <c r="Q14" s="1002"/>
      <c r="R14" s="1001">
        <f t="shared" si="1"/>
        <v>0</v>
      </c>
      <c r="S14" s="1005"/>
      <c r="T14" s="1006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0">
        <f t="shared" si="4"/>
        <v>0</v>
      </c>
      <c r="E15" s="1000"/>
      <c r="F15" s="930">
        <f t="shared" si="0"/>
        <v>0</v>
      </c>
      <c r="G15" s="942"/>
      <c r="H15" s="943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1">
        <f t="shared" si="7"/>
        <v>0</v>
      </c>
      <c r="Q15" s="1007"/>
      <c r="R15" s="1001">
        <f t="shared" si="1"/>
        <v>0</v>
      </c>
      <c r="S15" s="1005"/>
      <c r="T15" s="1006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0">
        <f t="shared" si="4"/>
        <v>0</v>
      </c>
      <c r="E16" s="998"/>
      <c r="F16" s="930">
        <f t="shared" si="0"/>
        <v>0</v>
      </c>
      <c r="G16" s="942"/>
      <c r="H16" s="943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1">
        <f t="shared" si="7"/>
        <v>0</v>
      </c>
      <c r="Q16" s="1002"/>
      <c r="R16" s="1001">
        <f t="shared" si="1"/>
        <v>0</v>
      </c>
      <c r="S16" s="1005"/>
      <c r="T16" s="1006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0">
        <f t="shared" si="4"/>
        <v>0</v>
      </c>
      <c r="E17" s="998"/>
      <c r="F17" s="930">
        <f t="shared" si="0"/>
        <v>0</v>
      </c>
      <c r="G17" s="942"/>
      <c r="H17" s="943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1">
        <f t="shared" si="7"/>
        <v>0</v>
      </c>
      <c r="Q17" s="1002"/>
      <c r="R17" s="1001">
        <f t="shared" si="1"/>
        <v>0</v>
      </c>
      <c r="S17" s="1005"/>
      <c r="T17" s="1006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0">
        <f t="shared" si="4"/>
        <v>0</v>
      </c>
      <c r="E18" s="998"/>
      <c r="F18" s="930">
        <f t="shared" si="0"/>
        <v>0</v>
      </c>
      <c r="G18" s="942"/>
      <c r="H18" s="943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1">
        <f t="shared" si="7"/>
        <v>0</v>
      </c>
      <c r="Q18" s="1002"/>
      <c r="R18" s="1001">
        <f t="shared" si="1"/>
        <v>0</v>
      </c>
      <c r="S18" s="1005"/>
      <c r="T18" s="1006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0">
        <f t="shared" si="4"/>
        <v>0</v>
      </c>
      <c r="E19" s="998"/>
      <c r="F19" s="930">
        <f t="shared" si="0"/>
        <v>0</v>
      </c>
      <c r="G19" s="942"/>
      <c r="H19" s="943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3">
        <f t="shared" ref="D28:D69" si="10">C28*B28</f>
        <v>0</v>
      </c>
      <c r="E28" s="975"/>
      <c r="F28" s="973">
        <f t="shared" si="0"/>
        <v>0</v>
      </c>
      <c r="G28" s="97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3">
        <f t="shared" ref="P28:P69" si="11">O28*N28</f>
        <v>0</v>
      </c>
      <c r="Q28" s="975"/>
      <c r="R28" s="973">
        <f t="shared" si="1"/>
        <v>0</v>
      </c>
      <c r="S28" s="97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3">
        <f t="shared" si="10"/>
        <v>0</v>
      </c>
      <c r="E29" s="975"/>
      <c r="F29" s="973">
        <f t="shared" si="0"/>
        <v>0</v>
      </c>
      <c r="G29" s="97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3">
        <f t="shared" si="11"/>
        <v>0</v>
      </c>
      <c r="Q29" s="975"/>
      <c r="R29" s="973">
        <f t="shared" si="1"/>
        <v>0</v>
      </c>
      <c r="S29" s="97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3">
        <f t="shared" si="10"/>
        <v>0</v>
      </c>
      <c r="E30" s="975"/>
      <c r="F30" s="973">
        <f t="shared" si="0"/>
        <v>0</v>
      </c>
      <c r="G30" s="97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3">
        <f t="shared" si="11"/>
        <v>0</v>
      </c>
      <c r="Q30" s="975"/>
      <c r="R30" s="973">
        <f t="shared" si="1"/>
        <v>0</v>
      </c>
      <c r="S30" s="97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3">
        <f t="shared" si="10"/>
        <v>0</v>
      </c>
      <c r="E31" s="975"/>
      <c r="F31" s="973">
        <f t="shared" si="0"/>
        <v>0</v>
      </c>
      <c r="G31" s="97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3">
        <f t="shared" si="11"/>
        <v>0</v>
      </c>
      <c r="Q31" s="975"/>
      <c r="R31" s="973">
        <f t="shared" si="1"/>
        <v>0</v>
      </c>
      <c r="S31" s="97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3">
        <f t="shared" si="10"/>
        <v>0</v>
      </c>
      <c r="E32" s="975"/>
      <c r="F32" s="973">
        <f>D32</f>
        <v>0</v>
      </c>
      <c r="G32" s="97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3">
        <f t="shared" si="11"/>
        <v>0</v>
      </c>
      <c r="Q32" s="975"/>
      <c r="R32" s="973">
        <f>P32</f>
        <v>0</v>
      </c>
      <c r="S32" s="97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3">
        <f t="shared" si="10"/>
        <v>0</v>
      </c>
      <c r="E33" s="976"/>
      <c r="F33" s="973">
        <f>D33</f>
        <v>0</v>
      </c>
      <c r="G33" s="97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3">
        <f t="shared" si="11"/>
        <v>0</v>
      </c>
      <c r="Q33" s="976"/>
      <c r="R33" s="973">
        <f>P33</f>
        <v>0</v>
      </c>
      <c r="S33" s="97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3">
        <f t="shared" si="10"/>
        <v>0</v>
      </c>
      <c r="E34" s="977"/>
      <c r="F34" s="973">
        <f t="shared" ref="F34:F69" si="12">D34</f>
        <v>0</v>
      </c>
      <c r="G34" s="97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3">
        <f t="shared" si="11"/>
        <v>0</v>
      </c>
      <c r="Q34" s="977"/>
      <c r="R34" s="973">
        <f t="shared" ref="R34:R69" si="13">P34</f>
        <v>0</v>
      </c>
      <c r="S34" s="97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3">
        <f t="shared" si="10"/>
        <v>0</v>
      </c>
      <c r="E35" s="977"/>
      <c r="F35" s="973">
        <f t="shared" si="12"/>
        <v>0</v>
      </c>
      <c r="G35" s="97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3">
        <f t="shared" si="11"/>
        <v>0</v>
      </c>
      <c r="Q35" s="977"/>
      <c r="R35" s="973">
        <f t="shared" si="13"/>
        <v>0</v>
      </c>
      <c r="S35" s="97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3">
        <f t="shared" si="10"/>
        <v>0</v>
      </c>
      <c r="E36" s="977"/>
      <c r="F36" s="973">
        <f t="shared" si="12"/>
        <v>0</v>
      </c>
      <c r="G36" s="97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3">
        <f t="shared" si="11"/>
        <v>0</v>
      </c>
      <c r="Q36" s="977"/>
      <c r="R36" s="973">
        <f t="shared" si="13"/>
        <v>0</v>
      </c>
      <c r="S36" s="97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3">
        <f t="shared" si="10"/>
        <v>0</v>
      </c>
      <c r="E37" s="977"/>
      <c r="F37" s="973">
        <f t="shared" si="12"/>
        <v>0</v>
      </c>
      <c r="G37" s="97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3">
        <f t="shared" si="11"/>
        <v>0</v>
      </c>
      <c r="Q37" s="977"/>
      <c r="R37" s="973">
        <f t="shared" si="13"/>
        <v>0</v>
      </c>
      <c r="S37" s="97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3">
        <f t="shared" si="10"/>
        <v>0</v>
      </c>
      <c r="E38" s="975"/>
      <c r="F38" s="973">
        <f t="shared" si="12"/>
        <v>0</v>
      </c>
      <c r="G38" s="97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3">
        <f t="shared" si="11"/>
        <v>0</v>
      </c>
      <c r="Q38" s="975"/>
      <c r="R38" s="973">
        <f t="shared" si="13"/>
        <v>0</v>
      </c>
      <c r="S38" s="97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3">
        <f t="shared" si="10"/>
        <v>0</v>
      </c>
      <c r="E39" s="975"/>
      <c r="F39" s="973">
        <f t="shared" si="12"/>
        <v>0</v>
      </c>
      <c r="G39" s="97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3">
        <f t="shared" si="11"/>
        <v>0</v>
      </c>
      <c r="Q39" s="975"/>
      <c r="R39" s="973">
        <f t="shared" si="13"/>
        <v>0</v>
      </c>
      <c r="S39" s="97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3">
        <f t="shared" si="10"/>
        <v>0</v>
      </c>
      <c r="E40" s="975"/>
      <c r="F40" s="973">
        <f t="shared" si="12"/>
        <v>0</v>
      </c>
      <c r="G40" s="97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3">
        <f t="shared" si="11"/>
        <v>0</v>
      </c>
      <c r="Q40" s="975"/>
      <c r="R40" s="973">
        <f t="shared" si="13"/>
        <v>0</v>
      </c>
      <c r="S40" s="97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3">
        <f t="shared" si="10"/>
        <v>0</v>
      </c>
      <c r="E41" s="975"/>
      <c r="F41" s="973">
        <f t="shared" si="12"/>
        <v>0</v>
      </c>
      <c r="G41" s="97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3">
        <f t="shared" si="11"/>
        <v>0</v>
      </c>
      <c r="Q41" s="975"/>
      <c r="R41" s="973">
        <f t="shared" si="13"/>
        <v>0</v>
      </c>
      <c r="S41" s="97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3">
        <f t="shared" si="10"/>
        <v>0</v>
      </c>
      <c r="E42" s="975"/>
      <c r="F42" s="973">
        <f t="shared" si="12"/>
        <v>0</v>
      </c>
      <c r="G42" s="97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3">
        <f t="shared" si="11"/>
        <v>0</v>
      </c>
      <c r="Q42" s="975"/>
      <c r="R42" s="973">
        <f t="shared" si="13"/>
        <v>0</v>
      </c>
      <c r="S42" s="97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3">
        <f t="shared" si="10"/>
        <v>0</v>
      </c>
      <c r="E43" s="975"/>
      <c r="F43" s="973">
        <f t="shared" si="12"/>
        <v>0</v>
      </c>
      <c r="G43" s="97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3">
        <f t="shared" si="11"/>
        <v>0</v>
      </c>
      <c r="Q43" s="975"/>
      <c r="R43" s="973">
        <f t="shared" si="13"/>
        <v>0</v>
      </c>
      <c r="S43" s="97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3">
        <f t="shared" si="10"/>
        <v>0</v>
      </c>
      <c r="E44" s="975"/>
      <c r="F44" s="973">
        <f t="shared" si="12"/>
        <v>0</v>
      </c>
      <c r="G44" s="97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3">
        <f t="shared" si="11"/>
        <v>0</v>
      </c>
      <c r="Q44" s="975"/>
      <c r="R44" s="973">
        <f t="shared" si="13"/>
        <v>0</v>
      </c>
      <c r="S44" s="97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3">
        <f t="shared" si="10"/>
        <v>0</v>
      </c>
      <c r="E45" s="975"/>
      <c r="F45" s="973">
        <f t="shared" si="12"/>
        <v>0</v>
      </c>
      <c r="G45" s="97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3">
        <f t="shared" si="11"/>
        <v>0</v>
      </c>
      <c r="Q45" s="975"/>
      <c r="R45" s="973">
        <f t="shared" si="13"/>
        <v>0</v>
      </c>
      <c r="S45" s="97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3">
        <f t="shared" si="10"/>
        <v>0</v>
      </c>
      <c r="E46" s="975"/>
      <c r="F46" s="973">
        <f t="shared" si="12"/>
        <v>0</v>
      </c>
      <c r="G46" s="97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3">
        <f t="shared" si="11"/>
        <v>0</v>
      </c>
      <c r="Q46" s="975"/>
      <c r="R46" s="973">
        <f t="shared" si="13"/>
        <v>0</v>
      </c>
      <c r="S46" s="97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3">
        <f t="shared" si="10"/>
        <v>0</v>
      </c>
      <c r="E47" s="975"/>
      <c r="F47" s="973">
        <f t="shared" si="12"/>
        <v>0</v>
      </c>
      <c r="G47" s="97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3">
        <f t="shared" si="11"/>
        <v>0</v>
      </c>
      <c r="Q47" s="975"/>
      <c r="R47" s="973">
        <f t="shared" si="13"/>
        <v>0</v>
      </c>
      <c r="S47" s="97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3">
        <f t="shared" si="10"/>
        <v>0</v>
      </c>
      <c r="E48" s="975"/>
      <c r="F48" s="973">
        <f t="shared" si="12"/>
        <v>0</v>
      </c>
      <c r="G48" s="974"/>
      <c r="H48" s="217"/>
      <c r="I48" s="878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3">
        <f t="shared" si="11"/>
        <v>0</v>
      </c>
      <c r="Q48" s="975"/>
      <c r="R48" s="973">
        <f t="shared" si="13"/>
        <v>0</v>
      </c>
      <c r="S48" s="974"/>
      <c r="T48" s="217"/>
      <c r="U48" s="878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7"/>
      <c r="F49" s="244">
        <f t="shared" si="12"/>
        <v>0</v>
      </c>
      <c r="G49" s="183"/>
      <c r="H49" s="121"/>
      <c r="I49" s="878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7"/>
      <c r="R49" s="244">
        <f t="shared" si="13"/>
        <v>0</v>
      </c>
      <c r="S49" s="183"/>
      <c r="T49" s="121"/>
      <c r="U49" s="878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7"/>
      <c r="F50" s="244">
        <f t="shared" si="12"/>
        <v>0</v>
      </c>
      <c r="G50" s="183"/>
      <c r="H50" s="121"/>
      <c r="I50" s="878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7"/>
      <c r="R50" s="244">
        <f t="shared" si="13"/>
        <v>0</v>
      </c>
      <c r="S50" s="183"/>
      <c r="T50" s="121"/>
      <c r="U50" s="878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7"/>
      <c r="F51" s="244">
        <f t="shared" si="12"/>
        <v>0</v>
      </c>
      <c r="G51" s="183"/>
      <c r="H51" s="121"/>
      <c r="I51" s="878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7"/>
      <c r="R51" s="244">
        <f t="shared" si="13"/>
        <v>0</v>
      </c>
      <c r="S51" s="183"/>
      <c r="T51" s="121"/>
      <c r="U51" s="878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7"/>
      <c r="F52" s="244">
        <f t="shared" si="12"/>
        <v>0</v>
      </c>
      <c r="G52" s="183"/>
      <c r="H52" s="121"/>
      <c r="I52" s="878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7"/>
      <c r="R52" s="244">
        <f t="shared" si="13"/>
        <v>0</v>
      </c>
      <c r="S52" s="183"/>
      <c r="T52" s="121"/>
      <c r="U52" s="878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7"/>
      <c r="F53" s="244">
        <f t="shared" si="12"/>
        <v>0</v>
      </c>
      <c r="G53" s="183"/>
      <c r="H53" s="121"/>
      <c r="I53" s="878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7"/>
      <c r="R53" s="244">
        <f t="shared" si="13"/>
        <v>0</v>
      </c>
      <c r="S53" s="183"/>
      <c r="T53" s="121"/>
      <c r="U53" s="878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7"/>
      <c r="F54" s="244">
        <f t="shared" si="12"/>
        <v>0</v>
      </c>
      <c r="G54" s="183"/>
      <c r="H54" s="121"/>
      <c r="I54" s="878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7"/>
      <c r="R54" s="244">
        <f t="shared" si="13"/>
        <v>0</v>
      </c>
      <c r="S54" s="183"/>
      <c r="T54" s="121"/>
      <c r="U54" s="878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7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7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7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7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7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7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7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7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7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7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7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7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17" t="s">
        <v>19</v>
      </c>
      <c r="D73" s="1118"/>
      <c r="E73" s="39">
        <f>E4+E5-F70+E6+E7</f>
        <v>30</v>
      </c>
      <c r="F73" s="6"/>
      <c r="G73" s="6"/>
      <c r="H73" s="17"/>
      <c r="I73" s="136"/>
      <c r="J73" s="74"/>
      <c r="O73" s="1117" t="s">
        <v>19</v>
      </c>
      <c r="P73" s="1118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5"/>
      <c r="B1" s="1125"/>
      <c r="C1" s="1125"/>
      <c r="D1" s="1125"/>
      <c r="E1" s="1125"/>
      <c r="F1" s="1125"/>
      <c r="G1" s="1125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30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31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126" t="s">
        <v>50</v>
      </c>
      <c r="J8" s="112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27"/>
      <c r="J9" s="1129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5"/>
      <c r="E12" s="92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5">
        <v>0</v>
      </c>
      <c r="E13" s="92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5">
        <v>0</v>
      </c>
      <c r="E14" s="92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5">
        <v>0</v>
      </c>
      <c r="E15" s="92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5">
        <v>0</v>
      </c>
      <c r="E16" s="92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5">
        <v>0</v>
      </c>
      <c r="E17" s="92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5">
        <v>0</v>
      </c>
      <c r="E18" s="923"/>
      <c r="F18" s="244">
        <f t="shared" si="0"/>
        <v>0</v>
      </c>
      <c r="G18" s="936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5">
        <v>0</v>
      </c>
      <c r="E19" s="92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5">
        <v>0</v>
      </c>
      <c r="E20" s="92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5">
        <v>0</v>
      </c>
      <c r="E21" s="92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0" t="s">
        <v>11</v>
      </c>
      <c r="D40" s="1111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1" t="s">
        <v>204</v>
      </c>
      <c r="B1" s="1091"/>
      <c r="C1" s="1091"/>
      <c r="D1" s="1091"/>
      <c r="E1" s="1091"/>
      <c r="F1" s="1091"/>
      <c r="G1" s="109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34" t="s">
        <v>67</v>
      </c>
      <c r="B5" s="1136" t="s">
        <v>113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35"/>
      <c r="B6" s="1137"/>
      <c r="C6" s="267"/>
      <c r="D6" s="336"/>
      <c r="E6" s="340"/>
      <c r="F6" s="341"/>
      <c r="G6" s="260"/>
      <c r="I6" s="1138" t="s">
        <v>3</v>
      </c>
      <c r="J6" s="113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33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134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135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145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157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161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166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149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177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180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186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189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191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193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89"/>
      <c r="E21" s="886"/>
      <c r="F21" s="761">
        <f t="shared" si="3"/>
        <v>0</v>
      </c>
      <c r="G21" s="762"/>
      <c r="H21" s="1008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89"/>
      <c r="E22" s="886"/>
      <c r="F22" s="761">
        <f t="shared" si="3"/>
        <v>0</v>
      </c>
      <c r="G22" s="762"/>
      <c r="H22" s="1008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89"/>
      <c r="E23" s="886"/>
      <c r="F23" s="761">
        <f t="shared" si="3"/>
        <v>0</v>
      </c>
      <c r="G23" s="762"/>
      <c r="H23" s="1008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89"/>
      <c r="E24" s="888"/>
      <c r="F24" s="761">
        <f t="shared" si="3"/>
        <v>0</v>
      </c>
      <c r="G24" s="762"/>
      <c r="H24" s="1008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89"/>
      <c r="E25" s="888"/>
      <c r="F25" s="761">
        <f t="shared" si="3"/>
        <v>0</v>
      </c>
      <c r="G25" s="762"/>
      <c r="H25" s="1008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89"/>
      <c r="E26" s="888"/>
      <c r="F26" s="761">
        <f t="shared" si="3"/>
        <v>0</v>
      </c>
      <c r="G26" s="762"/>
      <c r="H26" s="1008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89"/>
      <c r="E27" s="888"/>
      <c r="F27" s="761">
        <f t="shared" si="3"/>
        <v>0</v>
      </c>
      <c r="G27" s="762"/>
      <c r="H27" s="1008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89">
        <f t="shared" ref="D28:D42" si="4">C28*B28</f>
        <v>0</v>
      </c>
      <c r="E28" s="886"/>
      <c r="F28" s="761">
        <f t="shared" si="3"/>
        <v>0</v>
      </c>
      <c r="G28" s="743"/>
      <c r="H28" s="100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89">
        <f t="shared" si="4"/>
        <v>0</v>
      </c>
      <c r="E29" s="886"/>
      <c r="F29" s="761">
        <f t="shared" si="3"/>
        <v>0</v>
      </c>
      <c r="G29" s="743"/>
      <c r="H29" s="100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89">
        <f t="shared" si="4"/>
        <v>0</v>
      </c>
      <c r="E30" s="886"/>
      <c r="F30" s="761">
        <f t="shared" si="3"/>
        <v>0</v>
      </c>
      <c r="G30" s="743"/>
      <c r="H30" s="100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89">
        <f t="shared" si="4"/>
        <v>0</v>
      </c>
      <c r="E31" s="886"/>
      <c r="F31" s="761">
        <f t="shared" si="3"/>
        <v>0</v>
      </c>
      <c r="G31" s="743"/>
      <c r="H31" s="100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89">
        <f t="shared" si="4"/>
        <v>0</v>
      </c>
      <c r="E32" s="886"/>
      <c r="F32" s="761">
        <f t="shared" si="3"/>
        <v>0</v>
      </c>
      <c r="G32" s="743"/>
      <c r="H32" s="100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89">
        <f t="shared" si="4"/>
        <v>0</v>
      </c>
      <c r="E33" s="886"/>
      <c r="F33" s="761">
        <f t="shared" si="3"/>
        <v>0</v>
      </c>
      <c r="G33" s="762"/>
      <c r="H33" s="1008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89">
        <f t="shared" si="4"/>
        <v>0</v>
      </c>
      <c r="E34" s="886"/>
      <c r="F34" s="761">
        <f t="shared" si="3"/>
        <v>0</v>
      </c>
      <c r="G34" s="762"/>
      <c r="H34" s="1008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89">
        <f t="shared" si="4"/>
        <v>0</v>
      </c>
      <c r="E35" s="887"/>
      <c r="F35" s="761">
        <f t="shared" si="3"/>
        <v>0</v>
      </c>
      <c r="G35" s="762"/>
      <c r="H35" s="1008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89">
        <f t="shared" si="4"/>
        <v>0</v>
      </c>
      <c r="E36" s="887"/>
      <c r="F36" s="761">
        <f t="shared" si="3"/>
        <v>0</v>
      </c>
      <c r="G36" s="762"/>
      <c r="H36" s="1008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89">
        <f t="shared" si="4"/>
        <v>0</v>
      </c>
      <c r="E37" s="887"/>
      <c r="F37" s="761">
        <f t="shared" si="3"/>
        <v>0</v>
      </c>
      <c r="G37" s="762"/>
      <c r="H37" s="1008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89">
        <f t="shared" si="4"/>
        <v>0</v>
      </c>
      <c r="E38" s="887"/>
      <c r="F38" s="761">
        <f t="shared" si="3"/>
        <v>0</v>
      </c>
      <c r="G38" s="762"/>
      <c r="H38" s="1008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89">
        <f t="shared" si="4"/>
        <v>0</v>
      </c>
      <c r="E39" s="887"/>
      <c r="F39" s="761">
        <f t="shared" si="3"/>
        <v>0</v>
      </c>
      <c r="G39" s="762"/>
      <c r="H39" s="1008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89">
        <f t="shared" si="4"/>
        <v>0</v>
      </c>
      <c r="E40" s="887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89">
        <f t="shared" si="4"/>
        <v>0</v>
      </c>
      <c r="E41" s="887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89">
        <f t="shared" si="4"/>
        <v>0</v>
      </c>
      <c r="E42" s="887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0">
        <f>C43*B33</f>
        <v>0</v>
      </c>
      <c r="E43" s="1011"/>
      <c r="F43" s="1012">
        <f t="shared" si="3"/>
        <v>0</v>
      </c>
      <c r="G43" s="1013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10" t="s">
        <v>11</v>
      </c>
      <c r="D47" s="1111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6"/>
      <c r="B1" s="1086"/>
      <c r="C1" s="1086"/>
      <c r="D1" s="1086"/>
      <c r="E1" s="1086"/>
      <c r="F1" s="1086"/>
      <c r="G1" s="108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6"/>
      <c r="B5" s="1136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7"/>
      <c r="B6" s="1137"/>
      <c r="C6" s="267"/>
      <c r="D6" s="336"/>
      <c r="E6" s="340"/>
      <c r="F6" s="341"/>
      <c r="G6" s="260"/>
      <c r="I6" s="1138" t="s">
        <v>3</v>
      </c>
      <c r="J6" s="113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33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0" t="s">
        <v>11</v>
      </c>
      <c r="D33" s="1111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91" t="s">
        <v>209</v>
      </c>
      <c r="B1" s="1091"/>
      <c r="C1" s="1091"/>
      <c r="D1" s="1091"/>
      <c r="E1" s="1091"/>
      <c r="F1" s="1091"/>
      <c r="G1" s="1091"/>
      <c r="H1" s="100" t="s">
        <v>207</v>
      </c>
      <c r="L1" s="1091" t="str">
        <f>A1</f>
        <v>INVENTARIO    DEL MES DE  SEPTIEMBRE       2021</v>
      </c>
      <c r="M1" s="1091"/>
      <c r="N1" s="1091"/>
      <c r="O1" s="1091"/>
      <c r="P1" s="1091"/>
      <c r="Q1" s="1091"/>
      <c r="R1" s="1091"/>
      <c r="S1" s="100" t="s">
        <v>208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40" t="s">
        <v>67</v>
      </c>
      <c r="B5" s="1141" t="s">
        <v>115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40" t="s">
        <v>67</v>
      </c>
      <c r="M5" s="1141" t="s">
        <v>115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40"/>
      <c r="B6" s="1141"/>
      <c r="C6" s="510"/>
      <c r="D6" s="268"/>
      <c r="E6" s="580"/>
      <c r="F6" s="150"/>
      <c r="G6" s="327"/>
      <c r="H6" s="59">
        <f>E4+E5+E6+E7-G5</f>
        <v>1031.04</v>
      </c>
      <c r="L6" s="1140"/>
      <c r="M6" s="1141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44" t="s">
        <v>3</v>
      </c>
      <c r="J7" s="1142" t="s">
        <v>4</v>
      </c>
      <c r="L7" s="311"/>
      <c r="M7" s="920"/>
      <c r="N7" s="510"/>
      <c r="O7" s="268"/>
      <c r="P7" s="580"/>
      <c r="Q7" s="150"/>
      <c r="R7" s="260"/>
      <c r="T7" s="1144" t="s">
        <v>3</v>
      </c>
      <c r="U7" s="1142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5"/>
      <c r="J8" s="1143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5"/>
      <c r="U8" s="1143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10" t="s">
        <v>11</v>
      </c>
      <c r="D48" s="1111"/>
      <c r="E48" s="152">
        <f>E6+E5-F45</f>
        <v>1031.04</v>
      </c>
      <c r="L48" s="47"/>
      <c r="N48" s="1110" t="s">
        <v>11</v>
      </c>
      <c r="O48" s="1111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6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147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abSelected="1" workbookViewId="0">
      <pane ySplit="8" topLeftCell="A9" activePane="bottomLeft" state="frozen"/>
      <selection pane="bottomLeft" activeCell="H15" sqref="H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1" t="s">
        <v>201</v>
      </c>
      <c r="B1" s="1091"/>
      <c r="C1" s="1091"/>
      <c r="D1" s="1091"/>
      <c r="E1" s="1091"/>
      <c r="F1" s="1091"/>
      <c r="G1" s="1091"/>
      <c r="H1" s="11">
        <v>1</v>
      </c>
      <c r="K1" s="1091" t="str">
        <f>A1</f>
        <v>INVENTARIO DEL MES DE SEPTIEMBRE 2021</v>
      </c>
      <c r="L1" s="1091"/>
      <c r="M1" s="1091"/>
      <c r="N1" s="1091"/>
      <c r="O1" s="1091"/>
      <c r="P1" s="1091"/>
      <c r="Q1" s="1091"/>
      <c r="R1" s="11">
        <v>2</v>
      </c>
      <c r="U1" s="1086" t="s">
        <v>220</v>
      </c>
      <c r="V1" s="1086"/>
      <c r="W1" s="1086"/>
      <c r="X1" s="1086"/>
      <c r="Y1" s="1086"/>
      <c r="Z1" s="1086"/>
      <c r="AA1" s="1086"/>
      <c r="AB1" s="11">
        <v>3</v>
      </c>
      <c r="AE1" s="1086" t="str">
        <f>U1</f>
        <v>ENTRADA DEL MES DE OCTUBRE 2021</v>
      </c>
      <c r="AF1" s="1086"/>
      <c r="AG1" s="1086"/>
      <c r="AH1" s="1086"/>
      <c r="AI1" s="1086"/>
      <c r="AJ1" s="1086"/>
      <c r="AK1" s="1086"/>
      <c r="AL1" s="11">
        <v>4</v>
      </c>
    </row>
    <row r="2" spans="1:39" ht="15.75" thickBot="1" x14ac:dyDescent="0.3">
      <c r="C2" s="12"/>
      <c r="D2" s="12"/>
      <c r="F2" s="12"/>
      <c r="K2" t="s">
        <v>82</v>
      </c>
      <c r="M2" s="12"/>
      <c r="N2" s="12"/>
      <c r="P2" s="12"/>
      <c r="W2" s="12"/>
      <c r="X2" s="12"/>
      <c r="Z2" s="12"/>
      <c r="AE2" t="s">
        <v>82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44">
        <v>90</v>
      </c>
      <c r="X4" s="268">
        <v>44474</v>
      </c>
      <c r="Y4" s="280">
        <v>334.64</v>
      </c>
      <c r="Z4" s="274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106</v>
      </c>
      <c r="B5" s="1087" t="s">
        <v>107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116</v>
      </c>
      <c r="L5" s="1088" t="s">
        <v>108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106</v>
      </c>
      <c r="V5" s="1087" t="s">
        <v>107</v>
      </c>
      <c r="W5" s="1032">
        <v>92</v>
      </c>
      <c r="X5" s="296">
        <v>44488</v>
      </c>
      <c r="Y5" s="280">
        <v>139.91</v>
      </c>
      <c r="Z5" s="274">
        <v>12</v>
      </c>
      <c r="AA5" s="281"/>
      <c r="AE5" s="270" t="s">
        <v>116</v>
      </c>
      <c r="AF5" s="1088" t="s">
        <v>108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087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1172.3999999999999</v>
      </c>
      <c r="H6" s="7">
        <f>E6-G6+E7+E5-G5</f>
        <v>1.1368683772161603E-13</v>
      </c>
      <c r="K6" s="703"/>
      <c r="L6" s="1088"/>
      <c r="M6" s="666"/>
      <c r="N6" s="268"/>
      <c r="O6" s="288"/>
      <c r="P6" s="274"/>
      <c r="Q6" s="283">
        <f>P78</f>
        <v>387.1</v>
      </c>
      <c r="R6" s="7">
        <f>O6-Q6+O7+O5-Q5</f>
        <v>0</v>
      </c>
      <c r="U6" s="270"/>
      <c r="V6" s="1087"/>
      <c r="W6" s="666">
        <v>92</v>
      </c>
      <c r="X6" s="268">
        <v>44492</v>
      </c>
      <c r="Y6" s="288">
        <v>161.41</v>
      </c>
      <c r="Z6" s="274">
        <v>14</v>
      </c>
      <c r="AA6" s="283">
        <f>Z78</f>
        <v>0</v>
      </c>
      <c r="AB6" s="7">
        <f>Y6-AA6+Y7+Y5-AA5</f>
        <v>305.86</v>
      </c>
      <c r="AE6" s="703"/>
      <c r="AF6" s="1088"/>
      <c r="AG6" s="666">
        <v>89</v>
      </c>
      <c r="AH6" s="268">
        <v>44488</v>
      </c>
      <c r="AI6" s="288">
        <v>385.48</v>
      </c>
      <c r="AJ6" s="274">
        <v>30</v>
      </c>
      <c r="AK6" s="283">
        <f>AJ78</f>
        <v>0</v>
      </c>
      <c r="AL6" s="7">
        <f>AI6-AK6+AI7+AI5-AK5</f>
        <v>1243.3799999999999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1037">
        <v>92</v>
      </c>
      <c r="X7" s="268">
        <v>44495</v>
      </c>
      <c r="Y7" s="428">
        <v>4.54</v>
      </c>
      <c r="Z7" s="12">
        <v>0.8</v>
      </c>
      <c r="AA7" s="260"/>
      <c r="AE7" s="260"/>
      <c r="AF7" s="294"/>
      <c r="AG7" s="292">
        <v>89</v>
      </c>
      <c r="AH7" s="268">
        <v>44495</v>
      </c>
      <c r="AI7" s="280">
        <v>472.56</v>
      </c>
      <c r="AJ7" s="274">
        <v>37</v>
      </c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120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149</v>
      </c>
      <c r="R9" s="287">
        <v>90</v>
      </c>
      <c r="S9" s="297">
        <f>O6-P9+O5+O7</f>
        <v>128.88</v>
      </c>
      <c r="U9" s="81" t="s">
        <v>32</v>
      </c>
      <c r="V9" s="84">
        <f>Z6-W9+Z5+Z7</f>
        <v>26.8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305.86</v>
      </c>
      <c r="AE9" s="81" t="s">
        <v>32</v>
      </c>
      <c r="AF9" s="84">
        <f>AJ6-AG9+AJ5+AJ7</f>
        <v>97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1243.3799999999999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121</v>
      </c>
      <c r="H10" s="287">
        <v>95</v>
      </c>
      <c r="I10" s="297">
        <f>I9-F10</f>
        <v>678.86</v>
      </c>
      <c r="K10" s="219"/>
      <c r="L10" s="84">
        <f>L9-M10</f>
        <v>0</v>
      </c>
      <c r="M10" s="15">
        <v>10</v>
      </c>
      <c r="N10" s="1160">
        <v>128.88</v>
      </c>
      <c r="O10" s="1161">
        <v>44473</v>
      </c>
      <c r="P10" s="1160">
        <f t="shared" si="1"/>
        <v>128.88</v>
      </c>
      <c r="Q10" s="1162" t="s">
        <v>370</v>
      </c>
      <c r="R10" s="344">
        <v>90</v>
      </c>
      <c r="S10" s="297">
        <f>S9-P10</f>
        <v>0</v>
      </c>
      <c r="U10" s="219"/>
      <c r="V10" s="84">
        <f>V9-W10</f>
        <v>26.8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305.86</v>
      </c>
      <c r="AE10" s="219"/>
      <c r="AF10" s="84">
        <f>AF9-AG10</f>
        <v>97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1243.3799999999999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122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0</v>
      </c>
      <c r="M11" s="15"/>
      <c r="N11" s="1160"/>
      <c r="O11" s="1161"/>
      <c r="P11" s="1163">
        <f t="shared" si="1"/>
        <v>0</v>
      </c>
      <c r="Q11" s="1164"/>
      <c r="R11" s="1165"/>
      <c r="S11" s="1166">
        <f t="shared" ref="S11:S74" si="7">S10-P11</f>
        <v>0</v>
      </c>
      <c r="U11" s="206"/>
      <c r="V11" s="84">
        <f t="shared" ref="V11:V54" si="8">V10-W11</f>
        <v>26.8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305.86</v>
      </c>
      <c r="AE11" s="206"/>
      <c r="AF11" s="84">
        <f t="shared" ref="AF11:AF54" si="10">AF10-AG11</f>
        <v>97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1243.3799999999999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70">
        <v>44447</v>
      </c>
      <c r="F12" s="366">
        <f t="shared" si="0"/>
        <v>252.16</v>
      </c>
      <c r="G12" s="971" t="s">
        <v>131</v>
      </c>
      <c r="H12" s="326">
        <v>95</v>
      </c>
      <c r="I12" s="297">
        <f t="shared" si="5"/>
        <v>176.01000000000002</v>
      </c>
      <c r="K12" s="206"/>
      <c r="L12" s="84">
        <f t="shared" si="6"/>
        <v>0</v>
      </c>
      <c r="M12" s="15"/>
      <c r="N12" s="1160"/>
      <c r="O12" s="1161"/>
      <c r="P12" s="1163">
        <f t="shared" si="1"/>
        <v>0</v>
      </c>
      <c r="Q12" s="1164"/>
      <c r="R12" s="1165"/>
      <c r="S12" s="1166">
        <f t="shared" si="7"/>
        <v>0</v>
      </c>
      <c r="U12" s="206"/>
      <c r="V12" s="84">
        <f t="shared" si="8"/>
        <v>26.8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305.86</v>
      </c>
      <c r="AE12" s="206"/>
      <c r="AF12" s="84">
        <f t="shared" si="10"/>
        <v>97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1243.3799999999999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70">
        <v>44468</v>
      </c>
      <c r="F13" s="366">
        <f t="shared" si="0"/>
        <v>12.66</v>
      </c>
      <c r="G13" s="971" t="s">
        <v>184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0</v>
      </c>
      <c r="M13" s="15"/>
      <c r="N13" s="1160"/>
      <c r="O13" s="1161"/>
      <c r="P13" s="1163">
        <f t="shared" si="1"/>
        <v>0</v>
      </c>
      <c r="Q13" s="1164"/>
      <c r="R13" s="1165"/>
      <c r="S13" s="1166">
        <f t="shared" si="7"/>
        <v>0</v>
      </c>
      <c r="U13" s="83" t="s">
        <v>33</v>
      </c>
      <c r="V13" s="84">
        <f t="shared" si="8"/>
        <v>26.8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305.86</v>
      </c>
      <c r="AE13" s="83" t="s">
        <v>33</v>
      </c>
      <c r="AF13" s="84">
        <f t="shared" si="10"/>
        <v>97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1243.3799999999999</v>
      </c>
    </row>
    <row r="14" spans="1:39" x14ac:dyDescent="0.25">
      <c r="A14" s="74"/>
      <c r="B14" s="84">
        <f t="shared" si="4"/>
        <v>0</v>
      </c>
      <c r="C14" s="74">
        <v>13</v>
      </c>
      <c r="D14" s="1160">
        <v>163.35</v>
      </c>
      <c r="E14" s="1161">
        <v>44473</v>
      </c>
      <c r="F14" s="1160">
        <f t="shared" si="0"/>
        <v>163.35</v>
      </c>
      <c r="G14" s="1162" t="s">
        <v>370</v>
      </c>
      <c r="H14" s="344">
        <v>95</v>
      </c>
      <c r="I14" s="297">
        <f t="shared" si="5"/>
        <v>0</v>
      </c>
      <c r="K14" s="74"/>
      <c r="L14" s="84">
        <f t="shared" si="6"/>
        <v>0</v>
      </c>
      <c r="M14" s="15"/>
      <c r="N14" s="1160"/>
      <c r="O14" s="1161"/>
      <c r="P14" s="1160">
        <f t="shared" si="1"/>
        <v>0</v>
      </c>
      <c r="Q14" s="1162"/>
      <c r="R14" s="344"/>
      <c r="S14" s="297">
        <f t="shared" si="7"/>
        <v>0</v>
      </c>
      <c r="U14" s="74"/>
      <c r="V14" s="84">
        <f t="shared" si="8"/>
        <v>26.8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305.86</v>
      </c>
      <c r="AE14" s="74"/>
      <c r="AF14" s="84">
        <f t="shared" si="10"/>
        <v>97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1243.3799999999999</v>
      </c>
    </row>
    <row r="15" spans="1:39" x14ac:dyDescent="0.25">
      <c r="A15" s="74"/>
      <c r="B15" s="84">
        <f t="shared" si="4"/>
        <v>0</v>
      </c>
      <c r="C15" s="74"/>
      <c r="D15" s="1160"/>
      <c r="E15" s="1161"/>
      <c r="F15" s="1160">
        <f t="shared" si="0"/>
        <v>0</v>
      </c>
      <c r="G15" s="1162"/>
      <c r="H15" s="344"/>
      <c r="I15" s="297">
        <f t="shared" si="5"/>
        <v>0</v>
      </c>
      <c r="K15" s="74"/>
      <c r="L15" s="84">
        <f t="shared" si="6"/>
        <v>0</v>
      </c>
      <c r="M15" s="15"/>
      <c r="N15" s="1160"/>
      <c r="O15" s="1161"/>
      <c r="P15" s="1160">
        <f t="shared" si="1"/>
        <v>0</v>
      </c>
      <c r="Q15" s="1162"/>
      <c r="R15" s="344"/>
      <c r="S15" s="297">
        <f t="shared" si="7"/>
        <v>0</v>
      </c>
      <c r="U15" s="74"/>
      <c r="V15" s="84">
        <f t="shared" si="8"/>
        <v>26.8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305.86</v>
      </c>
      <c r="AE15" s="74"/>
      <c r="AF15" s="84">
        <f t="shared" si="10"/>
        <v>97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1243.3799999999999</v>
      </c>
    </row>
    <row r="16" spans="1:39" x14ac:dyDescent="0.25">
      <c r="B16" s="84">
        <f t="shared" si="4"/>
        <v>0</v>
      </c>
      <c r="C16" s="74"/>
      <c r="D16" s="1160"/>
      <c r="E16" s="1161"/>
      <c r="F16" s="1160">
        <f t="shared" si="0"/>
        <v>0</v>
      </c>
      <c r="G16" s="1162"/>
      <c r="H16" s="344"/>
      <c r="I16" s="297">
        <f t="shared" si="5"/>
        <v>0</v>
      </c>
      <c r="L16" s="84">
        <f t="shared" si="6"/>
        <v>0</v>
      </c>
      <c r="M16" s="15"/>
      <c r="N16" s="1160"/>
      <c r="O16" s="1161"/>
      <c r="P16" s="1160">
        <f t="shared" si="1"/>
        <v>0</v>
      </c>
      <c r="Q16" s="1162"/>
      <c r="R16" s="344"/>
      <c r="S16" s="297">
        <f t="shared" si="7"/>
        <v>0</v>
      </c>
      <c r="V16" s="84">
        <f t="shared" si="8"/>
        <v>26.8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305.86</v>
      </c>
      <c r="AF16" s="84">
        <f t="shared" si="10"/>
        <v>97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1243.3799999999999</v>
      </c>
    </row>
    <row r="17" spans="1:39" x14ac:dyDescent="0.25">
      <c r="B17" s="84">
        <f t="shared" si="4"/>
        <v>0</v>
      </c>
      <c r="C17" s="74"/>
      <c r="D17" s="1160"/>
      <c r="E17" s="1161"/>
      <c r="F17" s="1160">
        <f t="shared" si="0"/>
        <v>0</v>
      </c>
      <c r="G17" s="1162"/>
      <c r="H17" s="344"/>
      <c r="I17" s="297">
        <f t="shared" si="5"/>
        <v>0</v>
      </c>
      <c r="L17" s="84">
        <f t="shared" si="6"/>
        <v>0</v>
      </c>
      <c r="M17" s="15"/>
      <c r="N17" s="1160"/>
      <c r="O17" s="1161"/>
      <c r="P17" s="1160">
        <f t="shared" si="1"/>
        <v>0</v>
      </c>
      <c r="Q17" s="1162"/>
      <c r="R17" s="344"/>
      <c r="S17" s="297">
        <f t="shared" si="7"/>
        <v>0</v>
      </c>
      <c r="V17" s="84">
        <f t="shared" si="8"/>
        <v>26.8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305.86</v>
      </c>
      <c r="AF17" s="84">
        <f t="shared" si="10"/>
        <v>97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1243.3799999999999</v>
      </c>
    </row>
    <row r="18" spans="1:39" x14ac:dyDescent="0.25">
      <c r="A18" s="126"/>
      <c r="B18" s="84">
        <f t="shared" si="4"/>
        <v>0</v>
      </c>
      <c r="C18" s="74"/>
      <c r="D18" s="1160"/>
      <c r="E18" s="1161"/>
      <c r="F18" s="1160">
        <f t="shared" si="0"/>
        <v>0</v>
      </c>
      <c r="G18" s="1162"/>
      <c r="H18" s="344"/>
      <c r="I18" s="297">
        <f t="shared" si="5"/>
        <v>0</v>
      </c>
      <c r="K18" s="126"/>
      <c r="L18" s="84">
        <f t="shared" si="6"/>
        <v>0</v>
      </c>
      <c r="M18" s="15"/>
      <c r="N18" s="366"/>
      <c r="O18" s="970"/>
      <c r="P18" s="366">
        <f t="shared" si="1"/>
        <v>0</v>
      </c>
      <c r="Q18" s="971"/>
      <c r="R18" s="326"/>
      <c r="S18" s="297">
        <f t="shared" si="7"/>
        <v>0</v>
      </c>
      <c r="U18" s="126"/>
      <c r="V18" s="84">
        <f t="shared" si="8"/>
        <v>26.8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305.86</v>
      </c>
      <c r="AE18" s="126"/>
      <c r="AF18" s="84">
        <f t="shared" si="10"/>
        <v>97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1243.3799999999999</v>
      </c>
    </row>
    <row r="19" spans="1:39" x14ac:dyDescent="0.25">
      <c r="A19" s="126"/>
      <c r="B19" s="84">
        <f t="shared" si="4"/>
        <v>0</v>
      </c>
      <c r="C19" s="15"/>
      <c r="D19" s="1160"/>
      <c r="E19" s="1161"/>
      <c r="F19" s="1160">
        <f t="shared" si="0"/>
        <v>0</v>
      </c>
      <c r="G19" s="1162"/>
      <c r="H19" s="344"/>
      <c r="I19" s="297">
        <f t="shared" si="5"/>
        <v>0</v>
      </c>
      <c r="K19" s="126"/>
      <c r="L19" s="84">
        <f t="shared" si="6"/>
        <v>0</v>
      </c>
      <c r="M19" s="15"/>
      <c r="N19" s="366"/>
      <c r="O19" s="970"/>
      <c r="P19" s="366">
        <f t="shared" si="1"/>
        <v>0</v>
      </c>
      <c r="Q19" s="971"/>
      <c r="R19" s="326"/>
      <c r="S19" s="297">
        <f t="shared" si="7"/>
        <v>0</v>
      </c>
      <c r="U19" s="126"/>
      <c r="V19" s="84">
        <f t="shared" si="8"/>
        <v>26.8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305.86</v>
      </c>
      <c r="AE19" s="126"/>
      <c r="AF19" s="84">
        <f t="shared" si="10"/>
        <v>97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1243.3799999999999</v>
      </c>
    </row>
    <row r="20" spans="1:39" x14ac:dyDescent="0.25">
      <c r="A20" s="126"/>
      <c r="B20" s="84">
        <f t="shared" si="4"/>
        <v>0</v>
      </c>
      <c r="C20" s="15"/>
      <c r="D20" s="1160"/>
      <c r="E20" s="1161"/>
      <c r="F20" s="1160">
        <f t="shared" si="0"/>
        <v>0</v>
      </c>
      <c r="G20" s="1162"/>
      <c r="H20" s="344"/>
      <c r="I20" s="297">
        <f t="shared" si="5"/>
        <v>0</v>
      </c>
      <c r="K20" s="126"/>
      <c r="L20" s="84">
        <f t="shared" si="6"/>
        <v>0</v>
      </c>
      <c r="M20" s="15"/>
      <c r="N20" s="366"/>
      <c r="O20" s="970"/>
      <c r="P20" s="366">
        <f t="shared" si="1"/>
        <v>0</v>
      </c>
      <c r="Q20" s="971"/>
      <c r="R20" s="326"/>
      <c r="S20" s="297">
        <f t="shared" si="7"/>
        <v>0</v>
      </c>
      <c r="U20" s="126"/>
      <c r="V20" s="84">
        <f t="shared" si="8"/>
        <v>26.8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305.86</v>
      </c>
      <c r="AE20" s="126"/>
      <c r="AF20" s="84">
        <f t="shared" si="10"/>
        <v>97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1243.3799999999999</v>
      </c>
    </row>
    <row r="21" spans="1:39" x14ac:dyDescent="0.25">
      <c r="A21" s="126"/>
      <c r="B21" s="84">
        <f t="shared" si="4"/>
        <v>0</v>
      </c>
      <c r="C21" s="15"/>
      <c r="D21" s="366"/>
      <c r="E21" s="970"/>
      <c r="F21" s="366">
        <f t="shared" si="0"/>
        <v>0</v>
      </c>
      <c r="G21" s="971"/>
      <c r="H21" s="326"/>
      <c r="I21" s="297">
        <f t="shared" si="5"/>
        <v>0</v>
      </c>
      <c r="K21" s="126"/>
      <c r="L21" s="84">
        <f t="shared" si="6"/>
        <v>0</v>
      </c>
      <c r="M21" s="15"/>
      <c r="N21" s="366"/>
      <c r="O21" s="970"/>
      <c r="P21" s="366">
        <f t="shared" si="1"/>
        <v>0</v>
      </c>
      <c r="Q21" s="971"/>
      <c r="R21" s="326"/>
      <c r="S21" s="297">
        <f t="shared" si="7"/>
        <v>0</v>
      </c>
      <c r="U21" s="126"/>
      <c r="V21" s="84">
        <f t="shared" si="8"/>
        <v>26.8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305.86</v>
      </c>
      <c r="AE21" s="126"/>
      <c r="AF21" s="84">
        <f t="shared" si="10"/>
        <v>97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1243.3799999999999</v>
      </c>
    </row>
    <row r="22" spans="1:39" x14ac:dyDescent="0.25">
      <c r="A22" s="126"/>
      <c r="B22" s="303">
        <f t="shared" si="4"/>
        <v>0</v>
      </c>
      <c r="C22" s="15"/>
      <c r="D22" s="366"/>
      <c r="E22" s="970"/>
      <c r="F22" s="366">
        <f t="shared" si="0"/>
        <v>0</v>
      </c>
      <c r="G22" s="971"/>
      <c r="H22" s="326"/>
      <c r="I22" s="297">
        <f t="shared" si="5"/>
        <v>0</v>
      </c>
      <c r="K22" s="126"/>
      <c r="L22" s="303">
        <f t="shared" si="6"/>
        <v>0</v>
      </c>
      <c r="M22" s="15"/>
      <c r="N22" s="366"/>
      <c r="O22" s="970"/>
      <c r="P22" s="366">
        <f t="shared" si="1"/>
        <v>0</v>
      </c>
      <c r="Q22" s="971"/>
      <c r="R22" s="326"/>
      <c r="S22" s="297">
        <f t="shared" si="7"/>
        <v>0</v>
      </c>
      <c r="U22" s="126"/>
      <c r="V22" s="303">
        <f t="shared" si="8"/>
        <v>26.8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305.86</v>
      </c>
      <c r="AE22" s="126"/>
      <c r="AF22" s="303">
        <f t="shared" si="10"/>
        <v>97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1243.3799999999999</v>
      </c>
    </row>
    <row r="23" spans="1:39" x14ac:dyDescent="0.25">
      <c r="A23" s="127"/>
      <c r="B23" s="303">
        <f t="shared" si="4"/>
        <v>0</v>
      </c>
      <c r="C23" s="15"/>
      <c r="D23" s="366"/>
      <c r="E23" s="970"/>
      <c r="F23" s="366">
        <f t="shared" si="0"/>
        <v>0</v>
      </c>
      <c r="G23" s="971"/>
      <c r="H23" s="326"/>
      <c r="I23" s="297">
        <f t="shared" si="5"/>
        <v>0</v>
      </c>
      <c r="K23" s="127"/>
      <c r="L23" s="303">
        <f t="shared" si="6"/>
        <v>0</v>
      </c>
      <c r="M23" s="15"/>
      <c r="N23" s="366"/>
      <c r="O23" s="970"/>
      <c r="P23" s="366">
        <f t="shared" si="1"/>
        <v>0</v>
      </c>
      <c r="Q23" s="971"/>
      <c r="R23" s="326"/>
      <c r="S23" s="297">
        <f t="shared" si="7"/>
        <v>0</v>
      </c>
      <c r="U23" s="127"/>
      <c r="V23" s="303">
        <f t="shared" si="8"/>
        <v>26.8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305.86</v>
      </c>
      <c r="AE23" s="127"/>
      <c r="AF23" s="303">
        <f t="shared" si="10"/>
        <v>97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1243.3799999999999</v>
      </c>
    </row>
    <row r="24" spans="1:39" x14ac:dyDescent="0.25">
      <c r="A24" s="126"/>
      <c r="B24" s="303">
        <f t="shared" si="4"/>
        <v>0</v>
      </c>
      <c r="C24" s="15"/>
      <c r="D24" s="366"/>
      <c r="E24" s="970"/>
      <c r="F24" s="366">
        <f t="shared" si="0"/>
        <v>0</v>
      </c>
      <c r="G24" s="971"/>
      <c r="H24" s="326"/>
      <c r="I24" s="297">
        <f t="shared" si="5"/>
        <v>0</v>
      </c>
      <c r="K24" s="126"/>
      <c r="L24" s="303">
        <f t="shared" si="6"/>
        <v>0</v>
      </c>
      <c r="M24" s="15"/>
      <c r="N24" s="366"/>
      <c r="O24" s="970"/>
      <c r="P24" s="366">
        <f t="shared" si="1"/>
        <v>0</v>
      </c>
      <c r="Q24" s="971"/>
      <c r="R24" s="326"/>
      <c r="S24" s="297">
        <f t="shared" si="7"/>
        <v>0</v>
      </c>
      <c r="U24" s="126"/>
      <c r="V24" s="303">
        <f t="shared" si="8"/>
        <v>26.8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305.86</v>
      </c>
      <c r="AE24" s="126"/>
      <c r="AF24" s="303">
        <f t="shared" si="10"/>
        <v>97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1243.3799999999999</v>
      </c>
    </row>
    <row r="25" spans="1:39" x14ac:dyDescent="0.25">
      <c r="A25" s="126"/>
      <c r="B25" s="303">
        <f t="shared" si="4"/>
        <v>0</v>
      </c>
      <c r="C25" s="15"/>
      <c r="D25" s="366"/>
      <c r="E25" s="970"/>
      <c r="F25" s="366">
        <f t="shared" si="0"/>
        <v>0</v>
      </c>
      <c r="G25" s="971"/>
      <c r="H25" s="326"/>
      <c r="I25" s="297">
        <f t="shared" si="5"/>
        <v>0</v>
      </c>
      <c r="K25" s="126"/>
      <c r="L25" s="303">
        <f t="shared" si="6"/>
        <v>0</v>
      </c>
      <c r="M25" s="15"/>
      <c r="N25" s="366"/>
      <c r="O25" s="970"/>
      <c r="P25" s="366">
        <f t="shared" si="1"/>
        <v>0</v>
      </c>
      <c r="Q25" s="971"/>
      <c r="R25" s="326"/>
      <c r="S25" s="297">
        <f t="shared" si="7"/>
        <v>0</v>
      </c>
      <c r="U25" s="126"/>
      <c r="V25" s="303">
        <f t="shared" si="8"/>
        <v>26.8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305.86</v>
      </c>
      <c r="AE25" s="126"/>
      <c r="AF25" s="303">
        <f t="shared" si="10"/>
        <v>97</v>
      </c>
      <c r="AG25" s="15"/>
      <c r="AH25" s="366"/>
      <c r="AI25" s="970"/>
      <c r="AJ25" s="366">
        <f t="shared" si="3"/>
        <v>0</v>
      </c>
      <c r="AK25" s="971"/>
      <c r="AL25" s="326"/>
      <c r="AM25" s="297">
        <f t="shared" si="11"/>
        <v>1243.3799999999999</v>
      </c>
    </row>
    <row r="26" spans="1:39" x14ac:dyDescent="0.25">
      <c r="A26" s="126"/>
      <c r="B26" s="206">
        <f t="shared" si="4"/>
        <v>0</v>
      </c>
      <c r="C26" s="15"/>
      <c r="D26" s="366"/>
      <c r="E26" s="970"/>
      <c r="F26" s="366">
        <f t="shared" si="0"/>
        <v>0</v>
      </c>
      <c r="G26" s="971"/>
      <c r="H26" s="326"/>
      <c r="I26" s="297">
        <f t="shared" si="5"/>
        <v>0</v>
      </c>
      <c r="K26" s="126"/>
      <c r="L26" s="206">
        <f t="shared" si="6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0</v>
      </c>
      <c r="U26" s="126"/>
      <c r="V26" s="206">
        <f t="shared" si="8"/>
        <v>26.8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305.86</v>
      </c>
      <c r="AE26" s="126"/>
      <c r="AF26" s="206">
        <f t="shared" si="10"/>
        <v>97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1243.3799999999999</v>
      </c>
    </row>
    <row r="27" spans="1:39" x14ac:dyDescent="0.25">
      <c r="A27" s="126"/>
      <c r="B27" s="303">
        <f t="shared" si="4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0</v>
      </c>
      <c r="K27" s="126"/>
      <c r="L27" s="303">
        <f t="shared" si="6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0</v>
      </c>
      <c r="U27" s="126"/>
      <c r="V27" s="303">
        <f t="shared" si="8"/>
        <v>26.8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305.86</v>
      </c>
      <c r="AE27" s="126"/>
      <c r="AF27" s="303">
        <f t="shared" si="10"/>
        <v>97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1243.3799999999999</v>
      </c>
    </row>
    <row r="28" spans="1:39" x14ac:dyDescent="0.25">
      <c r="A28" s="126"/>
      <c r="B28" s="206">
        <f t="shared" si="4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0</v>
      </c>
      <c r="K28" s="126"/>
      <c r="L28" s="206">
        <f t="shared" si="6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0</v>
      </c>
      <c r="U28" s="126"/>
      <c r="V28" s="206">
        <f t="shared" si="8"/>
        <v>26.8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305.86</v>
      </c>
      <c r="AE28" s="126"/>
      <c r="AF28" s="206">
        <f t="shared" si="10"/>
        <v>97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1243.3799999999999</v>
      </c>
    </row>
    <row r="29" spans="1:39" x14ac:dyDescent="0.25">
      <c r="A29" s="126"/>
      <c r="B29" s="303">
        <f t="shared" si="4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0</v>
      </c>
      <c r="K29" s="126"/>
      <c r="L29" s="303">
        <f t="shared" si="6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0</v>
      </c>
      <c r="U29" s="126"/>
      <c r="V29" s="303">
        <f t="shared" si="8"/>
        <v>26.8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305.86</v>
      </c>
      <c r="AE29" s="126"/>
      <c r="AF29" s="303">
        <f t="shared" si="10"/>
        <v>97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1243.3799999999999</v>
      </c>
    </row>
    <row r="30" spans="1:39" x14ac:dyDescent="0.25">
      <c r="A30" s="126"/>
      <c r="B30" s="303">
        <f t="shared" si="4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0</v>
      </c>
      <c r="K30" s="126"/>
      <c r="L30" s="303">
        <f t="shared" si="6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0</v>
      </c>
      <c r="U30" s="126"/>
      <c r="V30" s="303">
        <f t="shared" si="8"/>
        <v>26.8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305.86</v>
      </c>
      <c r="AE30" s="126"/>
      <c r="AF30" s="303">
        <f t="shared" si="10"/>
        <v>97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1243.3799999999999</v>
      </c>
    </row>
    <row r="31" spans="1:39" x14ac:dyDescent="0.25">
      <c r="A31" s="126"/>
      <c r="B31" s="303">
        <f t="shared" si="4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0</v>
      </c>
      <c r="K31" s="126"/>
      <c r="L31" s="303">
        <f t="shared" si="6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0</v>
      </c>
      <c r="U31" s="126"/>
      <c r="V31" s="303">
        <f t="shared" si="8"/>
        <v>26.8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305.86</v>
      </c>
      <c r="AE31" s="126"/>
      <c r="AF31" s="303">
        <f t="shared" si="10"/>
        <v>97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1243.3799999999999</v>
      </c>
    </row>
    <row r="32" spans="1:39" x14ac:dyDescent="0.25">
      <c r="A32" s="126"/>
      <c r="B32" s="303">
        <f t="shared" si="4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0</v>
      </c>
      <c r="K32" s="126"/>
      <c r="L32" s="303">
        <f t="shared" si="6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0</v>
      </c>
      <c r="U32" s="126"/>
      <c r="V32" s="303">
        <f t="shared" si="8"/>
        <v>26.8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305.86</v>
      </c>
      <c r="AE32" s="126"/>
      <c r="AF32" s="303">
        <f t="shared" si="10"/>
        <v>97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1243.3799999999999</v>
      </c>
    </row>
    <row r="33" spans="1:39" x14ac:dyDescent="0.25">
      <c r="A33" s="126"/>
      <c r="B33" s="303">
        <f t="shared" si="4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0</v>
      </c>
      <c r="K33" s="126"/>
      <c r="L33" s="303">
        <f t="shared" si="6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0</v>
      </c>
      <c r="U33" s="126"/>
      <c r="V33" s="303">
        <f t="shared" si="8"/>
        <v>26.8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305.86</v>
      </c>
      <c r="AE33" s="126"/>
      <c r="AF33" s="303">
        <f t="shared" si="10"/>
        <v>97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1243.3799999999999</v>
      </c>
    </row>
    <row r="34" spans="1:39" x14ac:dyDescent="0.25">
      <c r="A34" s="126"/>
      <c r="B34" s="303">
        <f t="shared" si="4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0</v>
      </c>
      <c r="K34" s="126"/>
      <c r="L34" s="303">
        <f t="shared" si="6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0</v>
      </c>
      <c r="U34" s="126"/>
      <c r="V34" s="303">
        <f t="shared" si="8"/>
        <v>26.8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305.86</v>
      </c>
      <c r="AE34" s="126"/>
      <c r="AF34" s="303">
        <f t="shared" si="10"/>
        <v>97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1243.3799999999999</v>
      </c>
    </row>
    <row r="35" spans="1:39" x14ac:dyDescent="0.25">
      <c r="A35" s="126"/>
      <c r="B35" s="303">
        <f t="shared" si="4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0</v>
      </c>
      <c r="K35" s="126"/>
      <c r="L35" s="303">
        <f t="shared" si="6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0</v>
      </c>
      <c r="U35" s="126"/>
      <c r="V35" s="303">
        <f t="shared" si="8"/>
        <v>26.8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305.86</v>
      </c>
      <c r="AE35" s="126"/>
      <c r="AF35" s="303">
        <f t="shared" si="10"/>
        <v>97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1243.3799999999999</v>
      </c>
    </row>
    <row r="36" spans="1:3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0</v>
      </c>
      <c r="K36" s="126" t="s">
        <v>22</v>
      </c>
      <c r="L36" s="303">
        <f t="shared" si="6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0</v>
      </c>
      <c r="U36" s="126" t="s">
        <v>22</v>
      </c>
      <c r="V36" s="303">
        <f t="shared" si="8"/>
        <v>26.8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305.86</v>
      </c>
      <c r="AE36" s="126" t="s">
        <v>22</v>
      </c>
      <c r="AF36" s="303">
        <f t="shared" si="10"/>
        <v>97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1243.3799999999999</v>
      </c>
    </row>
    <row r="37" spans="1:39" x14ac:dyDescent="0.25">
      <c r="A37" s="127"/>
      <c r="B37" s="303">
        <f t="shared" si="4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0</v>
      </c>
      <c r="K37" s="127"/>
      <c r="L37" s="303">
        <f t="shared" si="6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0</v>
      </c>
      <c r="U37" s="127"/>
      <c r="V37" s="303">
        <f t="shared" si="8"/>
        <v>26.8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305.86</v>
      </c>
      <c r="AE37" s="127"/>
      <c r="AF37" s="303">
        <f t="shared" si="10"/>
        <v>97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1243.3799999999999</v>
      </c>
    </row>
    <row r="38" spans="1:39" x14ac:dyDescent="0.25">
      <c r="A38" s="126"/>
      <c r="B38" s="303">
        <f t="shared" si="4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0</v>
      </c>
      <c r="K38" s="126"/>
      <c r="L38" s="303">
        <f t="shared" si="6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0</v>
      </c>
      <c r="U38" s="126"/>
      <c r="V38" s="303">
        <f t="shared" si="8"/>
        <v>26.8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305.86</v>
      </c>
      <c r="AE38" s="126"/>
      <c r="AF38" s="303">
        <f t="shared" si="10"/>
        <v>97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1243.3799999999999</v>
      </c>
    </row>
    <row r="39" spans="1:39" x14ac:dyDescent="0.25">
      <c r="A39" s="126"/>
      <c r="B39" s="84">
        <f t="shared" si="4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0</v>
      </c>
      <c r="K39" s="126"/>
      <c r="L39" s="84">
        <f t="shared" si="6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0</v>
      </c>
      <c r="U39" s="126"/>
      <c r="V39" s="84">
        <f t="shared" si="8"/>
        <v>26.8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305.86</v>
      </c>
      <c r="AE39" s="126"/>
      <c r="AF39" s="84">
        <f t="shared" si="10"/>
        <v>97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1243.3799999999999</v>
      </c>
    </row>
    <row r="40" spans="1:39" x14ac:dyDescent="0.25">
      <c r="A40" s="126"/>
      <c r="B40" s="84">
        <f t="shared" si="4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0</v>
      </c>
      <c r="K40" s="126"/>
      <c r="L40" s="84">
        <f t="shared" si="6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0</v>
      </c>
      <c r="U40" s="126"/>
      <c r="V40" s="84">
        <f t="shared" si="8"/>
        <v>26.8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305.86</v>
      </c>
      <c r="AE40" s="126"/>
      <c r="AF40" s="84">
        <f t="shared" si="10"/>
        <v>97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1243.3799999999999</v>
      </c>
    </row>
    <row r="41" spans="1:39" x14ac:dyDescent="0.25">
      <c r="A41" s="126"/>
      <c r="B41" s="84">
        <f t="shared" si="4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0</v>
      </c>
      <c r="K41" s="126"/>
      <c r="L41" s="84">
        <f t="shared" si="6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0</v>
      </c>
      <c r="U41" s="126"/>
      <c r="V41" s="84">
        <f t="shared" si="8"/>
        <v>26.8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305.86</v>
      </c>
      <c r="AE41" s="126"/>
      <c r="AF41" s="84">
        <f t="shared" si="10"/>
        <v>97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1243.3799999999999</v>
      </c>
    </row>
    <row r="42" spans="1:39" x14ac:dyDescent="0.25">
      <c r="A42" s="126"/>
      <c r="B42" s="84">
        <f t="shared" si="4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0</v>
      </c>
      <c r="K42" s="126"/>
      <c r="L42" s="84">
        <f t="shared" si="6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0</v>
      </c>
      <c r="U42" s="126"/>
      <c r="V42" s="84">
        <f t="shared" si="8"/>
        <v>26.8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305.86</v>
      </c>
      <c r="AE42" s="126"/>
      <c r="AF42" s="84">
        <f t="shared" si="10"/>
        <v>97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1243.3799999999999</v>
      </c>
    </row>
    <row r="43" spans="1:39" x14ac:dyDescent="0.25">
      <c r="A43" s="126"/>
      <c r="B43" s="84">
        <f t="shared" si="4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0</v>
      </c>
      <c r="K43" s="126"/>
      <c r="L43" s="84">
        <f t="shared" si="6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0</v>
      </c>
      <c r="U43" s="126"/>
      <c r="V43" s="84">
        <f t="shared" si="8"/>
        <v>26.8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305.86</v>
      </c>
      <c r="AE43" s="126"/>
      <c r="AF43" s="84">
        <f t="shared" si="10"/>
        <v>97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1243.3799999999999</v>
      </c>
    </row>
    <row r="44" spans="1:39" x14ac:dyDescent="0.25">
      <c r="A44" s="126"/>
      <c r="B44" s="84">
        <f t="shared" si="4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0</v>
      </c>
      <c r="K44" s="126"/>
      <c r="L44" s="84">
        <f t="shared" si="6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0</v>
      </c>
      <c r="U44" s="126"/>
      <c r="V44" s="84">
        <f t="shared" si="8"/>
        <v>26.8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305.86</v>
      </c>
      <c r="AE44" s="126"/>
      <c r="AF44" s="84">
        <f t="shared" si="10"/>
        <v>97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1243.3799999999999</v>
      </c>
    </row>
    <row r="45" spans="1:39" x14ac:dyDescent="0.25">
      <c r="A45" s="126"/>
      <c r="B45" s="84">
        <f t="shared" si="4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0</v>
      </c>
      <c r="K45" s="126"/>
      <c r="L45" s="84">
        <f t="shared" si="6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0</v>
      </c>
      <c r="U45" s="126"/>
      <c r="V45" s="84">
        <f t="shared" si="8"/>
        <v>26.8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305.86</v>
      </c>
      <c r="AE45" s="126"/>
      <c r="AF45" s="84">
        <f t="shared" si="10"/>
        <v>97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1243.3799999999999</v>
      </c>
    </row>
    <row r="46" spans="1:39" x14ac:dyDescent="0.25">
      <c r="A46" s="126"/>
      <c r="B46" s="84">
        <f t="shared" si="4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0</v>
      </c>
      <c r="K46" s="126"/>
      <c r="L46" s="84">
        <f t="shared" si="6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0</v>
      </c>
      <c r="U46" s="126"/>
      <c r="V46" s="84">
        <f t="shared" si="8"/>
        <v>26.8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305.86</v>
      </c>
      <c r="AE46" s="126"/>
      <c r="AF46" s="84">
        <f t="shared" si="10"/>
        <v>97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1243.3799999999999</v>
      </c>
    </row>
    <row r="47" spans="1:39" x14ac:dyDescent="0.25">
      <c r="A47" s="126"/>
      <c r="B47" s="84">
        <f t="shared" si="4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0</v>
      </c>
      <c r="K47" s="126"/>
      <c r="L47" s="84">
        <f t="shared" si="6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0</v>
      </c>
      <c r="U47" s="126"/>
      <c r="V47" s="84">
        <f t="shared" si="8"/>
        <v>26.8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305.86</v>
      </c>
      <c r="AE47" s="126"/>
      <c r="AF47" s="84">
        <f t="shared" si="10"/>
        <v>97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1243.3799999999999</v>
      </c>
    </row>
    <row r="48" spans="1:39" x14ac:dyDescent="0.25">
      <c r="A48" s="126"/>
      <c r="B48" s="84">
        <f t="shared" si="4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0</v>
      </c>
      <c r="K48" s="126"/>
      <c r="L48" s="84">
        <f t="shared" si="6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0</v>
      </c>
      <c r="U48" s="126"/>
      <c r="V48" s="84">
        <f t="shared" si="8"/>
        <v>26.8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305.86</v>
      </c>
      <c r="AE48" s="126"/>
      <c r="AF48" s="84">
        <f t="shared" si="10"/>
        <v>97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1243.3799999999999</v>
      </c>
    </row>
    <row r="49" spans="1:39" x14ac:dyDescent="0.25">
      <c r="A49" s="126"/>
      <c r="B49" s="84">
        <f t="shared" si="4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0</v>
      </c>
      <c r="K49" s="126"/>
      <c r="L49" s="84">
        <f t="shared" si="6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0</v>
      </c>
      <c r="U49" s="126"/>
      <c r="V49" s="84">
        <f t="shared" si="8"/>
        <v>26.8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305.86</v>
      </c>
      <c r="AE49" s="126"/>
      <c r="AF49" s="84">
        <f t="shared" si="10"/>
        <v>97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1243.3799999999999</v>
      </c>
    </row>
    <row r="50" spans="1:39" x14ac:dyDescent="0.25">
      <c r="A50" s="126"/>
      <c r="B50" s="84">
        <f t="shared" si="4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0</v>
      </c>
      <c r="K50" s="126"/>
      <c r="L50" s="84">
        <f t="shared" si="6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0</v>
      </c>
      <c r="U50" s="126"/>
      <c r="V50" s="84">
        <f t="shared" si="8"/>
        <v>26.8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305.86</v>
      </c>
      <c r="AE50" s="126"/>
      <c r="AF50" s="84">
        <f t="shared" si="10"/>
        <v>97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1243.3799999999999</v>
      </c>
    </row>
    <row r="51" spans="1:39" x14ac:dyDescent="0.25">
      <c r="A51" s="126"/>
      <c r="B51" s="84">
        <f t="shared" si="4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0</v>
      </c>
      <c r="K51" s="126"/>
      <c r="L51" s="84">
        <f t="shared" si="6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0</v>
      </c>
      <c r="U51" s="126"/>
      <c r="V51" s="84">
        <f t="shared" si="8"/>
        <v>26.8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305.86</v>
      </c>
      <c r="AE51" s="126"/>
      <c r="AF51" s="84">
        <f t="shared" si="10"/>
        <v>97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1243.3799999999999</v>
      </c>
    </row>
    <row r="52" spans="1:39" x14ac:dyDescent="0.25">
      <c r="A52" s="126"/>
      <c r="B52" s="84">
        <f t="shared" si="4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0</v>
      </c>
      <c r="K52" s="126"/>
      <c r="L52" s="84">
        <f t="shared" si="6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0</v>
      </c>
      <c r="U52" s="126"/>
      <c r="V52" s="84">
        <f t="shared" si="8"/>
        <v>26.8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305.86</v>
      </c>
      <c r="AE52" s="126"/>
      <c r="AF52" s="84">
        <f t="shared" si="10"/>
        <v>97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1243.3799999999999</v>
      </c>
    </row>
    <row r="53" spans="1:39" x14ac:dyDescent="0.25">
      <c r="A53" s="126"/>
      <c r="B53" s="84">
        <f t="shared" si="4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0</v>
      </c>
      <c r="K53" s="126"/>
      <c r="L53" s="84">
        <f t="shared" si="6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0</v>
      </c>
      <c r="U53" s="126"/>
      <c r="V53" s="84">
        <f t="shared" si="8"/>
        <v>26.8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305.86</v>
      </c>
      <c r="AE53" s="126"/>
      <c r="AF53" s="84">
        <f t="shared" si="10"/>
        <v>97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1243.3799999999999</v>
      </c>
    </row>
    <row r="54" spans="1:39" x14ac:dyDescent="0.25">
      <c r="A54" s="126"/>
      <c r="B54" s="84">
        <f t="shared" si="4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0</v>
      </c>
      <c r="K54" s="126"/>
      <c r="L54" s="84">
        <f t="shared" si="6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0</v>
      </c>
      <c r="U54" s="126"/>
      <c r="V54" s="84">
        <f t="shared" si="8"/>
        <v>26.8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305.86</v>
      </c>
      <c r="AE54" s="126"/>
      <c r="AF54" s="84">
        <f t="shared" si="10"/>
        <v>97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1243.3799999999999</v>
      </c>
    </row>
    <row r="55" spans="1:3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0</v>
      </c>
      <c r="K55" s="126"/>
      <c r="L55" s="12">
        <f>L54-M55</f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0</v>
      </c>
      <c r="U55" s="126"/>
      <c r="V55" s="12">
        <f>V54-W55</f>
        <v>26.8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305.86</v>
      </c>
      <c r="AE55" s="126"/>
      <c r="AF55" s="12">
        <f>AF54-AG55</f>
        <v>97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1243.3799999999999</v>
      </c>
    </row>
    <row r="56" spans="1:39" x14ac:dyDescent="0.25">
      <c r="A56" s="126"/>
      <c r="B56" s="12">
        <f t="shared" ref="B56:B75" si="12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0</v>
      </c>
      <c r="K56" s="126"/>
      <c r="L56" s="12">
        <f t="shared" ref="L56:L75" si="13"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0</v>
      </c>
      <c r="U56" s="126"/>
      <c r="V56" s="12">
        <f t="shared" ref="V56:V75" si="14">V55-W56</f>
        <v>26.8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305.86</v>
      </c>
      <c r="AE56" s="126"/>
      <c r="AF56" s="12">
        <f t="shared" ref="AF56:AF75" si="15">AF55-AG56</f>
        <v>97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1243.3799999999999</v>
      </c>
    </row>
    <row r="57" spans="1:39" x14ac:dyDescent="0.25">
      <c r="A57" s="126"/>
      <c r="B57" s="12">
        <f t="shared" si="12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0</v>
      </c>
      <c r="K57" s="126"/>
      <c r="L57" s="12">
        <f t="shared" si="13"/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0</v>
      </c>
      <c r="U57" s="126"/>
      <c r="V57" s="12">
        <f t="shared" si="14"/>
        <v>26.8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305.86</v>
      </c>
      <c r="AE57" s="126"/>
      <c r="AF57" s="12">
        <f t="shared" si="15"/>
        <v>97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1243.3799999999999</v>
      </c>
    </row>
    <row r="58" spans="1:39" x14ac:dyDescent="0.25">
      <c r="A58" s="126"/>
      <c r="B58" s="12">
        <f t="shared" si="12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0</v>
      </c>
      <c r="K58" s="126"/>
      <c r="L58" s="12">
        <f t="shared" si="13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0</v>
      </c>
      <c r="U58" s="126"/>
      <c r="V58" s="12">
        <f t="shared" si="14"/>
        <v>26.8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305.86</v>
      </c>
      <c r="AE58" s="126"/>
      <c r="AF58" s="12">
        <f t="shared" si="15"/>
        <v>97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1243.3799999999999</v>
      </c>
    </row>
    <row r="59" spans="1:39" x14ac:dyDescent="0.25">
      <c r="A59" s="126"/>
      <c r="B59" s="12">
        <f t="shared" si="12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0</v>
      </c>
      <c r="K59" s="126"/>
      <c r="L59" s="12">
        <f t="shared" si="13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0</v>
      </c>
      <c r="U59" s="126"/>
      <c r="V59" s="12">
        <f t="shared" si="14"/>
        <v>26.8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305.86</v>
      </c>
      <c r="AE59" s="126"/>
      <c r="AF59" s="12">
        <f t="shared" si="15"/>
        <v>97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1243.3799999999999</v>
      </c>
    </row>
    <row r="60" spans="1:39" x14ac:dyDescent="0.25">
      <c r="A60" s="126"/>
      <c r="B60" s="12">
        <f t="shared" si="12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0</v>
      </c>
      <c r="K60" s="126"/>
      <c r="L60" s="12">
        <f t="shared" si="13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0</v>
      </c>
      <c r="U60" s="126"/>
      <c r="V60" s="12">
        <f t="shared" si="14"/>
        <v>26.8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305.86</v>
      </c>
      <c r="AE60" s="126"/>
      <c r="AF60" s="12">
        <f t="shared" si="15"/>
        <v>97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1243.3799999999999</v>
      </c>
    </row>
    <row r="61" spans="1:39" x14ac:dyDescent="0.25">
      <c r="A61" s="126"/>
      <c r="B61" s="12">
        <f t="shared" si="12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0</v>
      </c>
      <c r="K61" s="126"/>
      <c r="L61" s="12">
        <f t="shared" si="13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0</v>
      </c>
      <c r="U61" s="126"/>
      <c r="V61" s="12">
        <f t="shared" si="14"/>
        <v>26.8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305.86</v>
      </c>
      <c r="AE61" s="126"/>
      <c r="AF61" s="12">
        <f t="shared" si="15"/>
        <v>97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1243.3799999999999</v>
      </c>
    </row>
    <row r="62" spans="1:39" x14ac:dyDescent="0.25">
      <c r="A62" s="126"/>
      <c r="B62" s="12">
        <f t="shared" si="12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0</v>
      </c>
      <c r="K62" s="126"/>
      <c r="L62" s="12">
        <f t="shared" si="13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0</v>
      </c>
      <c r="U62" s="126"/>
      <c r="V62" s="12">
        <f t="shared" si="14"/>
        <v>26.8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305.86</v>
      </c>
      <c r="AE62" s="126"/>
      <c r="AF62" s="12">
        <f t="shared" si="15"/>
        <v>97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1243.3799999999999</v>
      </c>
    </row>
    <row r="63" spans="1:39" x14ac:dyDescent="0.25">
      <c r="A63" s="126"/>
      <c r="B63" s="12">
        <f t="shared" si="12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0</v>
      </c>
      <c r="K63" s="126"/>
      <c r="L63" s="12">
        <f t="shared" si="13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0</v>
      </c>
      <c r="U63" s="126"/>
      <c r="V63" s="12">
        <f t="shared" si="14"/>
        <v>26.8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305.86</v>
      </c>
      <c r="AE63" s="126"/>
      <c r="AF63" s="12">
        <f t="shared" si="15"/>
        <v>97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1243.3799999999999</v>
      </c>
    </row>
    <row r="64" spans="1:39" x14ac:dyDescent="0.25">
      <c r="A64" s="126"/>
      <c r="B64" s="12">
        <f t="shared" si="12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0</v>
      </c>
      <c r="K64" s="126"/>
      <c r="L64" s="12">
        <f t="shared" si="13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0</v>
      </c>
      <c r="U64" s="126"/>
      <c r="V64" s="12">
        <f t="shared" si="14"/>
        <v>26.8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305.86</v>
      </c>
      <c r="AE64" s="126"/>
      <c r="AF64" s="12">
        <f t="shared" si="15"/>
        <v>97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1243.3799999999999</v>
      </c>
    </row>
    <row r="65" spans="1:39" x14ac:dyDescent="0.25">
      <c r="A65" s="126"/>
      <c r="B65" s="12">
        <f t="shared" si="12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0</v>
      </c>
      <c r="K65" s="126"/>
      <c r="L65" s="12">
        <f t="shared" si="13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0</v>
      </c>
      <c r="U65" s="126"/>
      <c r="V65" s="12">
        <f t="shared" si="14"/>
        <v>26.8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305.86</v>
      </c>
      <c r="AE65" s="126"/>
      <c r="AF65" s="12">
        <f t="shared" si="15"/>
        <v>97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1243.3799999999999</v>
      </c>
    </row>
    <row r="66" spans="1:39" x14ac:dyDescent="0.25">
      <c r="A66" s="126"/>
      <c r="B66" s="12">
        <f t="shared" si="12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0</v>
      </c>
      <c r="K66" s="126"/>
      <c r="L66" s="12">
        <f t="shared" si="13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0</v>
      </c>
      <c r="U66" s="126"/>
      <c r="V66" s="12">
        <f t="shared" si="14"/>
        <v>26.8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305.86</v>
      </c>
      <c r="AE66" s="126"/>
      <c r="AF66" s="12">
        <f t="shared" si="15"/>
        <v>97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1243.3799999999999</v>
      </c>
    </row>
    <row r="67" spans="1:39" x14ac:dyDescent="0.25">
      <c r="A67" s="126"/>
      <c r="B67" s="12">
        <f t="shared" si="12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0</v>
      </c>
      <c r="K67" s="126"/>
      <c r="L67" s="12">
        <f t="shared" si="13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0</v>
      </c>
      <c r="U67" s="126"/>
      <c r="V67" s="12">
        <f t="shared" si="14"/>
        <v>26.8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97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1243.3799999999999</v>
      </c>
    </row>
    <row r="68" spans="1:39" x14ac:dyDescent="0.25">
      <c r="A68" s="126"/>
      <c r="B68" s="12">
        <f t="shared" si="12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0</v>
      </c>
      <c r="K68" s="126"/>
      <c r="L68" s="12">
        <f t="shared" si="13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0</v>
      </c>
      <c r="U68" s="126"/>
      <c r="V68" s="12">
        <f t="shared" si="14"/>
        <v>26.8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97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1243.3799999999999</v>
      </c>
    </row>
    <row r="69" spans="1:39" x14ac:dyDescent="0.25">
      <c r="A69" s="126"/>
      <c r="B69" s="12">
        <f t="shared" si="12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0</v>
      </c>
      <c r="K69" s="126"/>
      <c r="L69" s="12">
        <f t="shared" si="13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0</v>
      </c>
      <c r="U69" s="126"/>
      <c r="V69" s="12">
        <f t="shared" si="14"/>
        <v>26.8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97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1243.3799999999999</v>
      </c>
    </row>
    <row r="70" spans="1:39" x14ac:dyDescent="0.25">
      <c r="A70" s="126"/>
      <c r="B70" s="12">
        <f t="shared" si="12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0</v>
      </c>
      <c r="K70" s="126"/>
      <c r="L70" s="12">
        <f t="shared" si="13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0</v>
      </c>
      <c r="U70" s="126"/>
      <c r="V70" s="12">
        <f t="shared" si="14"/>
        <v>26.8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97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1243.3799999999999</v>
      </c>
    </row>
    <row r="71" spans="1:39" x14ac:dyDescent="0.25">
      <c r="A71" s="126"/>
      <c r="B71" s="12">
        <f t="shared" si="12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0</v>
      </c>
      <c r="K71" s="126"/>
      <c r="L71" s="12">
        <f t="shared" si="13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0</v>
      </c>
      <c r="U71" s="126"/>
      <c r="V71" s="12">
        <f t="shared" si="14"/>
        <v>26.8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97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1243.3799999999999</v>
      </c>
    </row>
    <row r="72" spans="1:39" x14ac:dyDescent="0.25">
      <c r="A72" s="126"/>
      <c r="B72" s="12">
        <f t="shared" si="12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0</v>
      </c>
      <c r="K72" s="126"/>
      <c r="L72" s="12">
        <f t="shared" si="13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0</v>
      </c>
      <c r="U72" s="126"/>
      <c r="V72" s="12">
        <f t="shared" si="14"/>
        <v>26.8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97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1243.3799999999999</v>
      </c>
    </row>
    <row r="73" spans="1:39" x14ac:dyDescent="0.25">
      <c r="A73" s="126"/>
      <c r="B73" s="12">
        <f t="shared" si="12"/>
        <v>0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0</v>
      </c>
      <c r="K73" s="126"/>
      <c r="L73" s="12">
        <f t="shared" si="13"/>
        <v>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0</v>
      </c>
      <c r="U73" s="126"/>
      <c r="V73" s="12">
        <f t="shared" si="14"/>
        <v>26.8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97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1243.3799999999999</v>
      </c>
    </row>
    <row r="74" spans="1:39" x14ac:dyDescent="0.25">
      <c r="A74" s="126"/>
      <c r="B74" s="12">
        <f t="shared" si="12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0</v>
      </c>
      <c r="K74" s="126"/>
      <c r="L74" s="12">
        <f t="shared" si="13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0</v>
      </c>
      <c r="U74" s="126"/>
      <c r="V74" s="12">
        <f t="shared" si="14"/>
        <v>26.8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97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1243.3799999999999</v>
      </c>
    </row>
    <row r="75" spans="1:39" x14ac:dyDescent="0.25">
      <c r="A75" s="126"/>
      <c r="B75" s="12">
        <f t="shared" si="12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0</v>
      </c>
      <c r="K75" s="126"/>
      <c r="L75" s="12">
        <f t="shared" si="13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0</v>
      </c>
      <c r="U75" s="126"/>
      <c r="V75" s="12">
        <f t="shared" si="14"/>
        <v>26.8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97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1243.3799999999999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1243.3799999999999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26.8</v>
      </c>
      <c r="AH81" s="45" t="s">
        <v>4</v>
      </c>
      <c r="AI81" s="57">
        <f>AJ5+AJ6-AG78+AJ7</f>
        <v>97</v>
      </c>
    </row>
    <row r="82" spans="3:36" ht="15.75" thickBot="1" x14ac:dyDescent="0.3"/>
    <row r="83" spans="3:36" ht="15.75" thickBot="1" x14ac:dyDescent="0.3">
      <c r="C83" s="1089" t="s">
        <v>11</v>
      </c>
      <c r="D83" s="1090"/>
      <c r="E83" s="58">
        <f>E5+E6-F78+E7</f>
        <v>2.2737367544323206E-13</v>
      </c>
      <c r="F83" s="74"/>
      <c r="M83" s="1089" t="s">
        <v>11</v>
      </c>
      <c r="N83" s="1090"/>
      <c r="O83" s="58">
        <f>O5+O6-P78+O7</f>
        <v>0</v>
      </c>
      <c r="P83" s="74"/>
      <c r="W83" s="1089" t="s">
        <v>11</v>
      </c>
      <c r="X83" s="1090"/>
      <c r="Y83" s="58">
        <f>Y5+Y6-Z78+Y7</f>
        <v>305.86</v>
      </c>
      <c r="Z83" s="74"/>
      <c r="AG83" s="1089" t="s">
        <v>11</v>
      </c>
      <c r="AH83" s="1090"/>
      <c r="AI83" s="58">
        <f>AI5+AI6-AJ78+AI7</f>
        <v>1243.3799999999999</v>
      </c>
      <c r="AJ83" s="74"/>
    </row>
  </sheetData>
  <sortState ref="W4:Z7">
    <sortCondition ref="X4:X7"/>
  </sortState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8" t="s">
        <v>73</v>
      </c>
      <c r="C4" s="104"/>
      <c r="D4" s="141"/>
      <c r="E4" s="87"/>
      <c r="F4" s="74"/>
      <c r="G4" s="607"/>
    </row>
    <row r="5" spans="1:9" x14ac:dyDescent="0.25">
      <c r="A5" s="76"/>
      <c r="B5" s="1149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0" t="s">
        <v>114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5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8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0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0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0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0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1" t="s">
        <v>210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83" t="s">
        <v>53</v>
      </c>
      <c r="B5" s="1152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83"/>
      <c r="B6" s="1152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83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84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86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87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88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89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90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85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91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92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93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94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95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96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97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9" t="s">
        <v>11</v>
      </c>
      <c r="D60" s="109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6"/>
      <c r="B1" s="1086"/>
      <c r="C1" s="1086"/>
      <c r="D1" s="1086"/>
      <c r="E1" s="1086"/>
      <c r="F1" s="1086"/>
      <c r="G1" s="1086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54"/>
      <c r="B5" s="1108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55"/>
      <c r="B6" s="1109"/>
      <c r="C6" s="510"/>
      <c r="D6" s="268"/>
      <c r="E6" s="523"/>
      <c r="F6" s="341"/>
      <c r="I6" s="1138" t="s">
        <v>3</v>
      </c>
      <c r="J6" s="1132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56"/>
      <c r="J7" s="1153"/>
    </row>
    <row r="8" spans="1:11" ht="16.5" thickBot="1" x14ac:dyDescent="0.3">
      <c r="A8" s="583"/>
      <c r="B8" s="577"/>
      <c r="C8" s="510"/>
      <c r="D8" s="268"/>
      <c r="E8" s="584"/>
      <c r="F8" s="341"/>
      <c r="I8" s="1156"/>
      <c r="J8" s="1153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9"/>
      <c r="J9" s="1153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10" t="s">
        <v>11</v>
      </c>
      <c r="D49" s="1111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6" t="s">
        <v>295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0" t="s">
        <v>300</v>
      </c>
      <c r="C4" s="104"/>
      <c r="D4" s="141"/>
      <c r="E4" s="87"/>
      <c r="F4" s="74"/>
      <c r="G4" s="862"/>
    </row>
    <row r="5" spans="1:9" x14ac:dyDescent="0.25">
      <c r="A5" s="76" t="s">
        <v>111</v>
      </c>
      <c r="B5" s="1151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20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20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20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20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20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20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20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8" t="s">
        <v>21</v>
      </c>
      <c r="E33" s="859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60" t="s">
        <v>4</v>
      </c>
      <c r="E34" s="861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0" t="s">
        <v>79</v>
      </c>
      <c r="C4" s="104"/>
      <c r="D4" s="141"/>
      <c r="E4" s="87"/>
      <c r="F4" s="74"/>
      <c r="G4" s="628"/>
    </row>
    <row r="5" spans="1:9" x14ac:dyDescent="0.25">
      <c r="A5" s="76"/>
      <c r="B5" s="115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6"/>
      <c r="B1" s="1086"/>
      <c r="C1" s="1086"/>
      <c r="D1" s="1086"/>
      <c r="E1" s="1086"/>
      <c r="F1" s="1086"/>
      <c r="G1" s="108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57" t="s">
        <v>112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58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59"/>
      <c r="C6" s="267"/>
      <c r="D6" s="265"/>
      <c r="E6" s="502"/>
      <c r="F6" s="289"/>
      <c r="G6" s="260"/>
      <c r="H6" s="260"/>
      <c r="I6" s="1138" t="s">
        <v>3</v>
      </c>
      <c r="J6" s="113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53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10" t="s">
        <v>11</v>
      </c>
      <c r="D47" s="1111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83"/>
  <sheetViews>
    <sheetView topLeftCell="G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86" t="s">
        <v>220</v>
      </c>
      <c r="B1" s="1086"/>
      <c r="C1" s="1086"/>
      <c r="D1" s="1086"/>
      <c r="E1" s="1086"/>
      <c r="F1" s="1086"/>
      <c r="G1" s="1086"/>
      <c r="H1" s="11">
        <v>1</v>
      </c>
      <c r="K1" s="1086" t="s">
        <v>220</v>
      </c>
      <c r="L1" s="1086"/>
      <c r="M1" s="1086"/>
      <c r="N1" s="1086"/>
      <c r="O1" s="1086"/>
      <c r="P1" s="1086"/>
      <c r="Q1" s="108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x14ac:dyDescent="0.25">
      <c r="A5" s="270" t="s">
        <v>111</v>
      </c>
      <c r="B5" s="1083" t="s">
        <v>293</v>
      </c>
      <c r="C5" s="744">
        <v>100</v>
      </c>
      <c r="D5" s="268">
        <v>44494</v>
      </c>
      <c r="E5" s="280">
        <v>100</v>
      </c>
      <c r="F5" s="274">
        <v>10</v>
      </c>
      <c r="G5" s="281"/>
      <c r="K5" s="270" t="s">
        <v>111</v>
      </c>
      <c r="L5" s="1092" t="s">
        <v>294</v>
      </c>
      <c r="M5" s="744">
        <v>85</v>
      </c>
      <c r="N5" s="268">
        <v>44494</v>
      </c>
      <c r="O5" s="280">
        <v>100</v>
      </c>
      <c r="P5" s="274">
        <v>10</v>
      </c>
      <c r="Q5" s="281"/>
    </row>
    <row r="6" spans="1:19" x14ac:dyDescent="0.25">
      <c r="A6" s="270"/>
      <c r="B6" s="1083"/>
      <c r="C6" s="666"/>
      <c r="D6" s="268"/>
      <c r="E6" s="288"/>
      <c r="F6" s="274"/>
      <c r="G6" s="283">
        <f>F78</f>
        <v>0</v>
      </c>
      <c r="H6" s="7">
        <f>E6-G6+E7+E5-G5</f>
        <v>100</v>
      </c>
      <c r="K6" s="270"/>
      <c r="L6" s="1092"/>
      <c r="M6" s="666"/>
      <c r="N6" s="268"/>
      <c r="O6" s="288"/>
      <c r="P6" s="274"/>
      <c r="Q6" s="283">
        <f>P78</f>
        <v>0</v>
      </c>
      <c r="R6" s="7">
        <f>O6-Q6+O7+O5-Q5</f>
        <v>100</v>
      </c>
    </row>
    <row r="7" spans="1:1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/>
      <c r="D9" s="285"/>
      <c r="E9" s="318"/>
      <c r="F9" s="285"/>
      <c r="G9" s="286"/>
      <c r="H9" s="287"/>
      <c r="I9" s="297">
        <f>E6-F9+E5+E7</f>
        <v>100</v>
      </c>
      <c r="K9" s="81" t="s">
        <v>32</v>
      </c>
      <c r="L9" s="84">
        <f>P6-M9+P5+P7</f>
        <v>10</v>
      </c>
      <c r="M9" s="15"/>
      <c r="N9" s="285"/>
      <c r="O9" s="318"/>
      <c r="P9" s="285"/>
      <c r="Q9" s="286"/>
      <c r="R9" s="287"/>
      <c r="S9" s="297">
        <f>O6-P9+O5+O7</f>
        <v>100</v>
      </c>
    </row>
    <row r="10" spans="1:19" x14ac:dyDescent="0.25">
      <c r="A10" s="219"/>
      <c r="B10" s="84">
        <f>B9-C10</f>
        <v>10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100</v>
      </c>
      <c r="K10" s="219"/>
      <c r="L10" s="84">
        <f>L9-M10</f>
        <v>10</v>
      </c>
      <c r="M10" s="74"/>
      <c r="N10" s="285"/>
      <c r="O10" s="318"/>
      <c r="P10" s="285">
        <f t="shared" ref="P10:P73" si="1">N10</f>
        <v>0</v>
      </c>
      <c r="Q10" s="286"/>
      <c r="R10" s="287"/>
      <c r="S10" s="297">
        <f>S9-P10</f>
        <v>100</v>
      </c>
    </row>
    <row r="11" spans="1:19" x14ac:dyDescent="0.25">
      <c r="A11" s="206"/>
      <c r="B11" s="84">
        <f t="shared" ref="B11:B54" si="2">B10-C11</f>
        <v>10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3">I10-F11</f>
        <v>100</v>
      </c>
      <c r="K11" s="206"/>
      <c r="L11" s="84">
        <f t="shared" ref="L11:L54" si="4">L10-M11</f>
        <v>10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5">S10-P11</f>
        <v>100</v>
      </c>
    </row>
    <row r="12" spans="1:19" x14ac:dyDescent="0.25">
      <c r="A12" s="206"/>
      <c r="B12" s="84">
        <f t="shared" si="2"/>
        <v>10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3"/>
        <v>100</v>
      </c>
      <c r="K12" s="206"/>
      <c r="L12" s="84">
        <f t="shared" si="4"/>
        <v>10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5"/>
        <v>100</v>
      </c>
    </row>
    <row r="13" spans="1:19" x14ac:dyDescent="0.25">
      <c r="A13" s="83" t="s">
        <v>33</v>
      </c>
      <c r="B13" s="84">
        <f t="shared" si="2"/>
        <v>10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3"/>
        <v>100</v>
      </c>
      <c r="K13" s="83" t="s">
        <v>33</v>
      </c>
      <c r="L13" s="84">
        <f t="shared" si="4"/>
        <v>10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5"/>
        <v>100</v>
      </c>
    </row>
    <row r="14" spans="1:19" x14ac:dyDescent="0.25">
      <c r="A14" s="74"/>
      <c r="B14" s="84">
        <f t="shared" si="2"/>
        <v>10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3"/>
        <v>100</v>
      </c>
      <c r="K14" s="74"/>
      <c r="L14" s="84">
        <f t="shared" si="4"/>
        <v>10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5"/>
        <v>100</v>
      </c>
    </row>
    <row r="15" spans="1:19" x14ac:dyDescent="0.25">
      <c r="A15" s="74"/>
      <c r="B15" s="84">
        <f t="shared" si="2"/>
        <v>10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3"/>
        <v>100</v>
      </c>
      <c r="K15" s="74"/>
      <c r="L15" s="84">
        <f t="shared" si="4"/>
        <v>10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5"/>
        <v>100</v>
      </c>
    </row>
    <row r="16" spans="1:19" x14ac:dyDescent="0.25">
      <c r="B16" s="84">
        <f t="shared" si="2"/>
        <v>10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3"/>
        <v>100</v>
      </c>
      <c r="L16" s="84">
        <f t="shared" si="4"/>
        <v>10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5"/>
        <v>100</v>
      </c>
    </row>
    <row r="17" spans="1:19" x14ac:dyDescent="0.25">
      <c r="B17" s="84">
        <f t="shared" si="2"/>
        <v>10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3"/>
        <v>100</v>
      </c>
      <c r="L17" s="84">
        <f t="shared" si="4"/>
        <v>10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5"/>
        <v>100</v>
      </c>
    </row>
    <row r="18" spans="1:19" x14ac:dyDescent="0.25">
      <c r="A18" s="126"/>
      <c r="B18" s="84">
        <f t="shared" si="2"/>
        <v>10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3"/>
        <v>100</v>
      </c>
      <c r="K18" s="126"/>
      <c r="L18" s="84">
        <f t="shared" si="4"/>
        <v>10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5"/>
        <v>100</v>
      </c>
    </row>
    <row r="19" spans="1:19" x14ac:dyDescent="0.25">
      <c r="A19" s="126"/>
      <c r="B19" s="84">
        <f t="shared" si="2"/>
        <v>10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3"/>
        <v>100</v>
      </c>
      <c r="K19" s="126"/>
      <c r="L19" s="84">
        <f t="shared" si="4"/>
        <v>10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100</v>
      </c>
    </row>
    <row r="20" spans="1:19" x14ac:dyDescent="0.25">
      <c r="A20" s="126"/>
      <c r="B20" s="84">
        <f t="shared" si="2"/>
        <v>10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3"/>
        <v>100</v>
      </c>
      <c r="K20" s="126"/>
      <c r="L20" s="84">
        <f t="shared" si="4"/>
        <v>10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100</v>
      </c>
    </row>
    <row r="21" spans="1:19" x14ac:dyDescent="0.25">
      <c r="A21" s="126"/>
      <c r="B21" s="84">
        <f t="shared" si="2"/>
        <v>10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3"/>
        <v>100</v>
      </c>
      <c r="K21" s="126"/>
      <c r="L21" s="84">
        <f t="shared" si="4"/>
        <v>10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100</v>
      </c>
    </row>
    <row r="22" spans="1:19" x14ac:dyDescent="0.25">
      <c r="A22" s="126"/>
      <c r="B22" s="303">
        <f t="shared" si="2"/>
        <v>10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3"/>
        <v>100</v>
      </c>
      <c r="K22" s="126"/>
      <c r="L22" s="303">
        <f t="shared" si="4"/>
        <v>10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100</v>
      </c>
    </row>
    <row r="23" spans="1:19" x14ac:dyDescent="0.25">
      <c r="A23" s="127"/>
      <c r="B23" s="303">
        <f t="shared" si="2"/>
        <v>10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3"/>
        <v>100</v>
      </c>
      <c r="K23" s="127"/>
      <c r="L23" s="303">
        <f t="shared" si="4"/>
        <v>10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100</v>
      </c>
    </row>
    <row r="24" spans="1:19" x14ac:dyDescent="0.25">
      <c r="A24" s="126"/>
      <c r="B24" s="303">
        <f t="shared" si="2"/>
        <v>10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3"/>
        <v>100</v>
      </c>
      <c r="K24" s="126"/>
      <c r="L24" s="303">
        <f t="shared" si="4"/>
        <v>10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100</v>
      </c>
    </row>
    <row r="25" spans="1:19" x14ac:dyDescent="0.25">
      <c r="A25" s="126"/>
      <c r="B25" s="303">
        <f t="shared" si="2"/>
        <v>10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3"/>
        <v>100</v>
      </c>
      <c r="K25" s="126"/>
      <c r="L25" s="303">
        <f t="shared" si="4"/>
        <v>10</v>
      </c>
      <c r="M25" s="15"/>
      <c r="N25" s="285"/>
      <c r="O25" s="318"/>
      <c r="P25" s="285">
        <f t="shared" si="1"/>
        <v>0</v>
      </c>
      <c r="Q25" s="286" t="s">
        <v>22</v>
      </c>
      <c r="R25" s="287"/>
      <c r="S25" s="297">
        <f t="shared" si="5"/>
        <v>100</v>
      </c>
    </row>
    <row r="26" spans="1:19" x14ac:dyDescent="0.25">
      <c r="A26" s="126"/>
      <c r="B26" s="206">
        <f t="shared" si="2"/>
        <v>10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3"/>
        <v>100</v>
      </c>
      <c r="K26" s="126"/>
      <c r="L26" s="206">
        <f t="shared" si="4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100</v>
      </c>
    </row>
    <row r="27" spans="1:19" x14ac:dyDescent="0.25">
      <c r="A27" s="126"/>
      <c r="B27" s="303">
        <f t="shared" si="2"/>
        <v>10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3"/>
        <v>100</v>
      </c>
      <c r="K27" s="126"/>
      <c r="L27" s="303">
        <f t="shared" si="4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100</v>
      </c>
    </row>
    <row r="28" spans="1:19" x14ac:dyDescent="0.25">
      <c r="A28" s="126"/>
      <c r="B28" s="206">
        <f t="shared" si="2"/>
        <v>10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3"/>
        <v>100</v>
      </c>
      <c r="K28" s="126"/>
      <c r="L28" s="206">
        <f t="shared" si="4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100</v>
      </c>
    </row>
    <row r="29" spans="1:19" x14ac:dyDescent="0.25">
      <c r="A29" s="126"/>
      <c r="B29" s="303">
        <f t="shared" si="2"/>
        <v>10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3"/>
        <v>100</v>
      </c>
      <c r="K29" s="126"/>
      <c r="L29" s="303">
        <f t="shared" si="4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100</v>
      </c>
    </row>
    <row r="30" spans="1:19" x14ac:dyDescent="0.25">
      <c r="A30" s="126"/>
      <c r="B30" s="303">
        <f t="shared" si="2"/>
        <v>10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3"/>
        <v>100</v>
      </c>
      <c r="K30" s="126"/>
      <c r="L30" s="303">
        <f t="shared" si="4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100</v>
      </c>
    </row>
    <row r="31" spans="1:19" x14ac:dyDescent="0.25">
      <c r="A31" s="126"/>
      <c r="B31" s="303">
        <f t="shared" si="2"/>
        <v>10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3"/>
        <v>100</v>
      </c>
      <c r="K31" s="126"/>
      <c r="L31" s="303">
        <f t="shared" si="4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100</v>
      </c>
    </row>
    <row r="32" spans="1:19" x14ac:dyDescent="0.25">
      <c r="A32" s="126"/>
      <c r="B32" s="303">
        <f t="shared" si="2"/>
        <v>10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100</v>
      </c>
      <c r="K32" s="126"/>
      <c r="L32" s="303">
        <f t="shared" si="4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100</v>
      </c>
    </row>
    <row r="33" spans="1:19" x14ac:dyDescent="0.25">
      <c r="A33" s="126"/>
      <c r="B33" s="303">
        <f t="shared" si="2"/>
        <v>10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100</v>
      </c>
      <c r="K33" s="126"/>
      <c r="L33" s="303">
        <f t="shared" si="4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100</v>
      </c>
    </row>
    <row r="34" spans="1:19" x14ac:dyDescent="0.25">
      <c r="A34" s="126"/>
      <c r="B34" s="303">
        <f t="shared" si="2"/>
        <v>10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100</v>
      </c>
      <c r="K34" s="126"/>
      <c r="L34" s="303">
        <f t="shared" si="4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100</v>
      </c>
    </row>
    <row r="35" spans="1:19" x14ac:dyDescent="0.25">
      <c r="A35" s="126"/>
      <c r="B35" s="303">
        <f t="shared" si="2"/>
        <v>10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100</v>
      </c>
      <c r="K35" s="126"/>
      <c r="L35" s="303">
        <f t="shared" si="4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100</v>
      </c>
    </row>
    <row r="36" spans="1:19" x14ac:dyDescent="0.25">
      <c r="A36" s="126" t="s">
        <v>22</v>
      </c>
      <c r="B36" s="303">
        <f t="shared" si="2"/>
        <v>10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100</v>
      </c>
      <c r="K36" s="126" t="s">
        <v>22</v>
      </c>
      <c r="L36" s="303">
        <f t="shared" si="4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100</v>
      </c>
    </row>
    <row r="37" spans="1:19" x14ac:dyDescent="0.25">
      <c r="A37" s="127"/>
      <c r="B37" s="303">
        <f t="shared" si="2"/>
        <v>10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100</v>
      </c>
      <c r="K37" s="127"/>
      <c r="L37" s="303">
        <f t="shared" si="4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100</v>
      </c>
    </row>
    <row r="38" spans="1:19" x14ac:dyDescent="0.25">
      <c r="A38" s="126"/>
      <c r="B38" s="303">
        <f t="shared" si="2"/>
        <v>10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100</v>
      </c>
      <c r="K38" s="126"/>
      <c r="L38" s="303">
        <f t="shared" si="4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100</v>
      </c>
    </row>
    <row r="39" spans="1:19" x14ac:dyDescent="0.25">
      <c r="A39" s="126"/>
      <c r="B39" s="84">
        <f t="shared" si="2"/>
        <v>10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100</v>
      </c>
      <c r="K39" s="126"/>
      <c r="L39" s="84">
        <f t="shared" si="4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100</v>
      </c>
    </row>
    <row r="40" spans="1:19" x14ac:dyDescent="0.25">
      <c r="A40" s="126"/>
      <c r="B40" s="84">
        <f t="shared" si="2"/>
        <v>10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100</v>
      </c>
      <c r="K40" s="126"/>
      <c r="L40" s="84">
        <f t="shared" si="4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100</v>
      </c>
    </row>
    <row r="41" spans="1:19" x14ac:dyDescent="0.25">
      <c r="A41" s="126"/>
      <c r="B41" s="84">
        <f t="shared" si="2"/>
        <v>10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100</v>
      </c>
      <c r="K41" s="126"/>
      <c r="L41" s="84">
        <f t="shared" si="4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100</v>
      </c>
    </row>
    <row r="42" spans="1:19" x14ac:dyDescent="0.25">
      <c r="A42" s="126"/>
      <c r="B42" s="84">
        <f t="shared" si="2"/>
        <v>10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100</v>
      </c>
      <c r="K42" s="126"/>
      <c r="L42" s="84">
        <f t="shared" si="4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100</v>
      </c>
    </row>
    <row r="43" spans="1:19" x14ac:dyDescent="0.25">
      <c r="A43" s="126"/>
      <c r="B43" s="84">
        <f t="shared" si="2"/>
        <v>10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100</v>
      </c>
      <c r="K43" s="126"/>
      <c r="L43" s="84">
        <f t="shared" si="4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100</v>
      </c>
    </row>
    <row r="44" spans="1:19" x14ac:dyDescent="0.25">
      <c r="A44" s="126"/>
      <c r="B44" s="84">
        <f t="shared" si="2"/>
        <v>10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100</v>
      </c>
      <c r="K44" s="126"/>
      <c r="L44" s="84">
        <f t="shared" si="4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100</v>
      </c>
    </row>
    <row r="45" spans="1:19" x14ac:dyDescent="0.25">
      <c r="A45" s="126"/>
      <c r="B45" s="84">
        <f t="shared" si="2"/>
        <v>10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100</v>
      </c>
      <c r="K45" s="126"/>
      <c r="L45" s="84">
        <f t="shared" si="4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100</v>
      </c>
    </row>
    <row r="46" spans="1:19" x14ac:dyDescent="0.25">
      <c r="A46" s="126"/>
      <c r="B46" s="84">
        <f t="shared" si="2"/>
        <v>10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100</v>
      </c>
      <c r="K46" s="126"/>
      <c r="L46" s="84">
        <f t="shared" si="4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100</v>
      </c>
    </row>
    <row r="47" spans="1:19" x14ac:dyDescent="0.25">
      <c r="A47" s="126"/>
      <c r="B47" s="84">
        <f t="shared" si="2"/>
        <v>10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100</v>
      </c>
      <c r="K47" s="126"/>
      <c r="L47" s="84">
        <f t="shared" si="4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100</v>
      </c>
    </row>
    <row r="48" spans="1:19" x14ac:dyDescent="0.25">
      <c r="A48" s="126"/>
      <c r="B48" s="84">
        <f t="shared" si="2"/>
        <v>10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100</v>
      </c>
      <c r="K48" s="126"/>
      <c r="L48" s="84">
        <f t="shared" si="4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100</v>
      </c>
    </row>
    <row r="49" spans="1:19" x14ac:dyDescent="0.25">
      <c r="A49" s="126"/>
      <c r="B49" s="84">
        <f t="shared" si="2"/>
        <v>10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100</v>
      </c>
      <c r="K49" s="126"/>
      <c r="L49" s="84">
        <f t="shared" si="4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100</v>
      </c>
    </row>
    <row r="50" spans="1:19" x14ac:dyDescent="0.25">
      <c r="A50" s="126"/>
      <c r="B50" s="84">
        <f t="shared" si="2"/>
        <v>10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100</v>
      </c>
      <c r="K50" s="126"/>
      <c r="L50" s="84">
        <f t="shared" si="4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100</v>
      </c>
    </row>
    <row r="51" spans="1:19" x14ac:dyDescent="0.25">
      <c r="A51" s="126"/>
      <c r="B51" s="84">
        <f t="shared" si="2"/>
        <v>10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100</v>
      </c>
      <c r="K51" s="126"/>
      <c r="L51" s="84">
        <f t="shared" si="4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100</v>
      </c>
    </row>
    <row r="52" spans="1:19" x14ac:dyDescent="0.25">
      <c r="A52" s="126"/>
      <c r="B52" s="84">
        <f t="shared" si="2"/>
        <v>10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100</v>
      </c>
      <c r="K52" s="126"/>
      <c r="L52" s="84">
        <f t="shared" si="4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100</v>
      </c>
    </row>
    <row r="53" spans="1:19" x14ac:dyDescent="0.25">
      <c r="A53" s="126"/>
      <c r="B53" s="84">
        <f t="shared" si="2"/>
        <v>10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100</v>
      </c>
      <c r="K53" s="126"/>
      <c r="L53" s="84">
        <f t="shared" si="4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100</v>
      </c>
    </row>
    <row r="54" spans="1:19" x14ac:dyDescent="0.25">
      <c r="A54" s="126"/>
      <c r="B54" s="84">
        <f t="shared" si="2"/>
        <v>10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100</v>
      </c>
      <c r="K54" s="126"/>
      <c r="L54" s="84">
        <f t="shared" si="4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100</v>
      </c>
    </row>
    <row r="55" spans="1:19" x14ac:dyDescent="0.25">
      <c r="A55" s="126"/>
      <c r="B55" s="12">
        <f>B54-C55</f>
        <v>10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100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100</v>
      </c>
    </row>
    <row r="56" spans="1:19" x14ac:dyDescent="0.25">
      <c r="A56" s="126"/>
      <c r="B56" s="12">
        <f t="shared" ref="B56:B75" si="6">B55-C56</f>
        <v>10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100</v>
      </c>
      <c r="K56" s="126"/>
      <c r="L56" s="12">
        <f t="shared" ref="L56:L75" si="7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100</v>
      </c>
    </row>
    <row r="57" spans="1:19" x14ac:dyDescent="0.25">
      <c r="A57" s="126"/>
      <c r="B57" s="12">
        <f t="shared" si="6"/>
        <v>10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100</v>
      </c>
      <c r="K57" s="126"/>
      <c r="L57" s="12">
        <f t="shared" si="7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100</v>
      </c>
    </row>
    <row r="58" spans="1:19" x14ac:dyDescent="0.25">
      <c r="A58" s="126"/>
      <c r="B58" s="12">
        <f t="shared" si="6"/>
        <v>10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100</v>
      </c>
      <c r="K58" s="126"/>
      <c r="L58" s="12">
        <f t="shared" si="7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100</v>
      </c>
    </row>
    <row r="59" spans="1:19" x14ac:dyDescent="0.25">
      <c r="A59" s="126"/>
      <c r="B59" s="12">
        <f t="shared" si="6"/>
        <v>10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100</v>
      </c>
      <c r="K59" s="126"/>
      <c r="L59" s="12">
        <f t="shared" si="7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100</v>
      </c>
    </row>
    <row r="60" spans="1:19" x14ac:dyDescent="0.25">
      <c r="A60" s="126"/>
      <c r="B60" s="12">
        <f t="shared" si="6"/>
        <v>10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100</v>
      </c>
      <c r="K60" s="126"/>
      <c r="L60" s="12">
        <f t="shared" si="7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100</v>
      </c>
    </row>
    <row r="61" spans="1:19" x14ac:dyDescent="0.25">
      <c r="A61" s="126"/>
      <c r="B61" s="12">
        <f t="shared" si="6"/>
        <v>10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100</v>
      </c>
      <c r="K61" s="126"/>
      <c r="L61" s="12">
        <f t="shared" si="7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100</v>
      </c>
    </row>
    <row r="62" spans="1:19" x14ac:dyDescent="0.25">
      <c r="A62" s="126"/>
      <c r="B62" s="12">
        <f t="shared" si="6"/>
        <v>10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100</v>
      </c>
      <c r="K62" s="126"/>
      <c r="L62" s="12">
        <f t="shared" si="7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100</v>
      </c>
    </row>
    <row r="63" spans="1:19" x14ac:dyDescent="0.25">
      <c r="A63" s="126"/>
      <c r="B63" s="12">
        <f t="shared" si="6"/>
        <v>10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100</v>
      </c>
      <c r="K63" s="126"/>
      <c r="L63" s="12">
        <f t="shared" si="7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100</v>
      </c>
    </row>
    <row r="64" spans="1:19" x14ac:dyDescent="0.25">
      <c r="A64" s="126"/>
      <c r="B64" s="12">
        <f t="shared" si="6"/>
        <v>10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100</v>
      </c>
      <c r="K64" s="126"/>
      <c r="L64" s="12">
        <f t="shared" si="7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100</v>
      </c>
    </row>
    <row r="65" spans="1:19" x14ac:dyDescent="0.25">
      <c r="A65" s="126"/>
      <c r="B65" s="12">
        <f t="shared" si="6"/>
        <v>10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100</v>
      </c>
      <c r="K65" s="126"/>
      <c r="L65" s="12">
        <f t="shared" si="7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100</v>
      </c>
    </row>
    <row r="66" spans="1:19" x14ac:dyDescent="0.25">
      <c r="A66" s="126"/>
      <c r="B66" s="12">
        <f t="shared" si="6"/>
        <v>10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100</v>
      </c>
      <c r="K66" s="126"/>
      <c r="L66" s="12">
        <f t="shared" si="7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100</v>
      </c>
    </row>
    <row r="67" spans="1:19" x14ac:dyDescent="0.25">
      <c r="A67" s="126"/>
      <c r="B67" s="12">
        <f t="shared" si="6"/>
        <v>10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3"/>
        <v>100</v>
      </c>
      <c r="K67" s="126"/>
      <c r="L67" s="12">
        <f t="shared" si="7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5"/>
        <v>100</v>
      </c>
    </row>
    <row r="68" spans="1:19" x14ac:dyDescent="0.25">
      <c r="A68" s="126"/>
      <c r="B68" s="12">
        <f t="shared" si="6"/>
        <v>10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3"/>
        <v>100</v>
      </c>
      <c r="K68" s="126"/>
      <c r="L68" s="12">
        <f t="shared" si="7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5"/>
        <v>100</v>
      </c>
    </row>
    <row r="69" spans="1:19" x14ac:dyDescent="0.25">
      <c r="A69" s="126"/>
      <c r="B69" s="12">
        <f t="shared" si="6"/>
        <v>10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100</v>
      </c>
      <c r="K69" s="126"/>
      <c r="L69" s="12">
        <f t="shared" si="7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100</v>
      </c>
    </row>
    <row r="70" spans="1:19" x14ac:dyDescent="0.25">
      <c r="A70" s="126"/>
      <c r="B70" s="12">
        <f t="shared" si="6"/>
        <v>10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100</v>
      </c>
      <c r="K70" s="126"/>
      <c r="L70" s="12">
        <f t="shared" si="7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100</v>
      </c>
    </row>
    <row r="71" spans="1:19" x14ac:dyDescent="0.25">
      <c r="A71" s="126"/>
      <c r="B71" s="12">
        <f t="shared" si="6"/>
        <v>10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100</v>
      </c>
      <c r="K71" s="126"/>
      <c r="L71" s="12">
        <f t="shared" si="7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100</v>
      </c>
    </row>
    <row r="72" spans="1:19" x14ac:dyDescent="0.25">
      <c r="A72" s="126"/>
      <c r="B72" s="12">
        <f t="shared" si="6"/>
        <v>10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100</v>
      </c>
      <c r="K72" s="126"/>
      <c r="L72" s="12">
        <f t="shared" si="7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100</v>
      </c>
    </row>
    <row r="73" spans="1:19" x14ac:dyDescent="0.25">
      <c r="A73" s="126"/>
      <c r="B73" s="12">
        <f t="shared" si="6"/>
        <v>10</v>
      </c>
      <c r="C73" s="15"/>
      <c r="D73" s="60"/>
      <c r="E73" s="240"/>
      <c r="F73" s="70">
        <f t="shared" ref="F73" si="8">D73</f>
        <v>0</v>
      </c>
      <c r="G73" s="71"/>
      <c r="H73" s="72"/>
      <c r="I73" s="107">
        <f t="shared" si="3"/>
        <v>100</v>
      </c>
      <c r="K73" s="126"/>
      <c r="L73" s="12">
        <f t="shared" si="7"/>
        <v>10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100</v>
      </c>
    </row>
    <row r="74" spans="1:19" x14ac:dyDescent="0.25">
      <c r="A74" s="126"/>
      <c r="B74" s="12">
        <f t="shared" si="6"/>
        <v>10</v>
      </c>
      <c r="C74" s="15"/>
      <c r="D74" s="60"/>
      <c r="E74" s="240"/>
      <c r="F74" s="70">
        <f>D74</f>
        <v>0</v>
      </c>
      <c r="G74" s="71"/>
      <c r="H74" s="72"/>
      <c r="I74" s="107">
        <f t="shared" si="3"/>
        <v>100</v>
      </c>
      <c r="K74" s="126"/>
      <c r="L74" s="12">
        <f t="shared" si="7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5"/>
        <v>100</v>
      </c>
    </row>
    <row r="75" spans="1:19" x14ac:dyDescent="0.25">
      <c r="A75" s="126"/>
      <c r="B75" s="12">
        <f t="shared" si="6"/>
        <v>10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9">I74-F75</f>
        <v>100</v>
      </c>
      <c r="K75" s="126"/>
      <c r="L75" s="12">
        <f t="shared" si="7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0">S74-P75</f>
        <v>100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9"/>
        <v>100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0"/>
        <v>100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10</v>
      </c>
      <c r="N81" s="45" t="s">
        <v>4</v>
      </c>
      <c r="O81" s="57">
        <f>P5+P6-M78+P7</f>
        <v>10</v>
      </c>
    </row>
    <row r="82" spans="3:16" ht="15.75" thickBot="1" x14ac:dyDescent="0.3"/>
    <row r="83" spans="3:16" ht="15.75" thickBot="1" x14ac:dyDescent="0.3">
      <c r="C83" s="1089" t="s">
        <v>11</v>
      </c>
      <c r="D83" s="1090"/>
      <c r="E83" s="58">
        <f>E5+E6-F78+E7</f>
        <v>100</v>
      </c>
      <c r="F83" s="74"/>
      <c r="M83" s="1089" t="s">
        <v>11</v>
      </c>
      <c r="N83" s="1090"/>
      <c r="O83" s="58">
        <f>O5+O6-P78+O7</f>
        <v>100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1" t="s">
        <v>212</v>
      </c>
      <c r="B1" s="1091"/>
      <c r="C1" s="1091"/>
      <c r="D1" s="1091"/>
      <c r="E1" s="1091"/>
      <c r="F1" s="1091"/>
      <c r="G1" s="1091"/>
      <c r="H1" s="11">
        <v>1</v>
      </c>
      <c r="K1" s="1086" t="s">
        <v>220</v>
      </c>
      <c r="L1" s="1086"/>
      <c r="M1" s="1086"/>
      <c r="N1" s="1086"/>
      <c r="O1" s="1086"/>
      <c r="P1" s="1086"/>
      <c r="Q1" s="1086"/>
      <c r="R1" s="11">
        <v>2</v>
      </c>
      <c r="U1" s="1086" t="s">
        <v>220</v>
      </c>
      <c r="V1" s="1086"/>
      <c r="W1" s="1086"/>
      <c r="X1" s="1086"/>
      <c r="Y1" s="1086"/>
      <c r="Z1" s="1086"/>
      <c r="AA1" s="1086"/>
      <c r="AB1" s="11">
        <v>3</v>
      </c>
      <c r="AE1" s="1086" t="s">
        <v>220</v>
      </c>
      <c r="AF1" s="1086"/>
      <c r="AG1" s="1086"/>
      <c r="AH1" s="1086"/>
      <c r="AI1" s="1086"/>
      <c r="AJ1" s="1086"/>
      <c r="AK1" s="108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097" t="s">
        <v>119</v>
      </c>
      <c r="C4" s="349"/>
      <c r="D4" s="268"/>
      <c r="E4" s="924"/>
      <c r="F4" s="263"/>
      <c r="G4" s="166"/>
      <c r="H4" s="166"/>
      <c r="K4" s="813"/>
      <c r="L4" s="1097" t="s">
        <v>119</v>
      </c>
      <c r="M4" s="349"/>
      <c r="N4" s="268"/>
      <c r="O4" s="924"/>
      <c r="P4" s="263"/>
      <c r="Q4" s="166"/>
      <c r="R4" s="166"/>
      <c r="U4" s="813"/>
      <c r="V4" s="1093" t="s">
        <v>252</v>
      </c>
      <c r="W4" s="349"/>
      <c r="X4" s="268"/>
      <c r="Y4" s="924"/>
      <c r="Z4" s="263"/>
      <c r="AA4" s="166"/>
      <c r="AB4" s="166"/>
      <c r="AE4" s="813"/>
      <c r="AF4" s="1095" t="s">
        <v>251</v>
      </c>
      <c r="AG4" s="349"/>
      <c r="AH4" s="268"/>
      <c r="AI4" s="924"/>
      <c r="AJ4" s="263"/>
      <c r="AK4" s="166"/>
      <c r="AL4" s="166"/>
    </row>
    <row r="5" spans="1:39" ht="15" customHeight="1" x14ac:dyDescent="0.25">
      <c r="A5" s="1082" t="s">
        <v>68</v>
      </c>
      <c r="B5" s="1098"/>
      <c r="C5" s="666">
        <v>135</v>
      </c>
      <c r="D5" s="268">
        <v>44449</v>
      </c>
      <c r="E5" s="924">
        <v>2719.84</v>
      </c>
      <c r="F5" s="263">
        <v>90</v>
      </c>
      <c r="G5" s="281"/>
      <c r="K5" s="1082" t="s">
        <v>68</v>
      </c>
      <c r="L5" s="1098"/>
      <c r="M5" s="666">
        <v>142</v>
      </c>
      <c r="N5" s="268">
        <v>44476</v>
      </c>
      <c r="O5" s="924">
        <v>976.92</v>
      </c>
      <c r="P5" s="263">
        <v>34</v>
      </c>
      <c r="Q5" s="281"/>
      <c r="U5" s="1082" t="s">
        <v>249</v>
      </c>
      <c r="V5" s="1094"/>
      <c r="W5" s="349">
        <v>137</v>
      </c>
      <c r="X5" s="268">
        <v>44479</v>
      </c>
      <c r="Y5" s="924">
        <v>4874.42</v>
      </c>
      <c r="Z5" s="263">
        <v>163</v>
      </c>
      <c r="AA5" s="281"/>
      <c r="AE5" s="1082" t="s">
        <v>250</v>
      </c>
      <c r="AF5" s="1096"/>
      <c r="AG5" s="349">
        <v>135</v>
      </c>
      <c r="AH5" s="268">
        <v>44480</v>
      </c>
      <c r="AI5" s="924">
        <v>615.84</v>
      </c>
      <c r="AJ5" s="263">
        <v>20</v>
      </c>
      <c r="AK5" s="281"/>
    </row>
    <row r="6" spans="1:39" x14ac:dyDescent="0.25">
      <c r="A6" s="1082"/>
      <c r="B6" s="1098"/>
      <c r="C6" s="687">
        <v>135</v>
      </c>
      <c r="D6" s="268">
        <v>44457</v>
      </c>
      <c r="E6" s="925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82"/>
      <c r="L6" s="1098"/>
      <c r="M6" s="687">
        <v>142</v>
      </c>
      <c r="N6" s="268">
        <v>44488</v>
      </c>
      <c r="O6" s="925">
        <v>7999.7309999999998</v>
      </c>
      <c r="P6" s="74">
        <v>245</v>
      </c>
      <c r="Q6" s="283">
        <f>P79</f>
        <v>0</v>
      </c>
      <c r="R6" s="7">
        <f>O6-Q6+O7+O5-Q5+O4</f>
        <v>11615.411</v>
      </c>
      <c r="U6" s="1082"/>
      <c r="V6" s="1094"/>
      <c r="W6" s="687"/>
      <c r="X6" s="268"/>
      <c r="Y6" s="925"/>
      <c r="Z6" s="74"/>
      <c r="AA6" s="283">
        <f>Z79</f>
        <v>0</v>
      </c>
      <c r="AB6" s="7">
        <f>Y6-AA6+Y7+Y5-AA5+Y4</f>
        <v>4874.42</v>
      </c>
      <c r="AE6" s="1082"/>
      <c r="AF6" s="1096"/>
      <c r="AG6" s="687"/>
      <c r="AH6" s="268"/>
      <c r="AI6" s="925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4">
        <v>205.81</v>
      </c>
      <c r="F7" s="263">
        <v>7</v>
      </c>
      <c r="G7" s="260"/>
      <c r="K7" s="813"/>
      <c r="L7" s="294"/>
      <c r="M7" s="305">
        <v>142</v>
      </c>
      <c r="N7" s="296">
        <v>44491</v>
      </c>
      <c r="O7" s="924">
        <v>2638.76</v>
      </c>
      <c r="P7" s="263">
        <v>86</v>
      </c>
      <c r="Q7" s="260"/>
      <c r="U7" s="813"/>
      <c r="V7" s="294"/>
      <c r="W7" s="305"/>
      <c r="X7" s="296"/>
      <c r="Y7" s="924"/>
      <c r="Z7" s="263"/>
      <c r="AA7" s="260"/>
      <c r="AE7" s="813"/>
      <c r="AF7" s="294"/>
      <c r="AG7" s="305"/>
      <c r="AH7" s="296"/>
      <c r="AI7" s="924"/>
      <c r="AJ7" s="263"/>
      <c r="AK7" s="260"/>
    </row>
    <row r="8" spans="1:39" ht="15.75" thickBot="1" x14ac:dyDescent="0.3">
      <c r="A8" s="813"/>
      <c r="B8" s="294"/>
      <c r="C8" s="305"/>
      <c r="D8" s="296"/>
      <c r="E8" s="924"/>
      <c r="F8" s="263"/>
      <c r="G8" s="260"/>
      <c r="K8" s="813"/>
      <c r="L8" s="294"/>
      <c r="M8" s="305"/>
      <c r="N8" s="296"/>
      <c r="O8" s="924"/>
      <c r="P8" s="263"/>
      <c r="Q8" s="260"/>
      <c r="U8" s="813"/>
      <c r="V8" s="294"/>
      <c r="W8" s="305"/>
      <c r="X8" s="296"/>
      <c r="Y8" s="924"/>
      <c r="Z8" s="263"/>
      <c r="AA8" s="260"/>
      <c r="AE8" s="813"/>
      <c r="AF8" s="294"/>
      <c r="AG8" s="305"/>
      <c r="AH8" s="296"/>
      <c r="AI8" s="924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133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365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11615.411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137</v>
      </c>
      <c r="H11" s="287">
        <v>138</v>
      </c>
      <c r="I11" s="297">
        <f>I10-F11</f>
        <v>5928.19</v>
      </c>
      <c r="K11" s="219"/>
      <c r="L11" s="84">
        <f>L10-M11</f>
        <v>365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11615.411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138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365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11615.411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139</v>
      </c>
      <c r="H13" s="287">
        <v>138</v>
      </c>
      <c r="I13" s="484">
        <f t="shared" si="5"/>
        <v>5753.4599999999991</v>
      </c>
      <c r="K13" s="206"/>
      <c r="L13" s="84">
        <f t="shared" si="6"/>
        <v>365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11615.411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140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365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11615.411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141</v>
      </c>
      <c r="H15" s="287">
        <v>138</v>
      </c>
      <c r="I15" s="484">
        <f t="shared" si="5"/>
        <v>4073.1099999999992</v>
      </c>
      <c r="K15" s="74"/>
      <c r="L15" s="84">
        <f t="shared" si="6"/>
        <v>365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11615.411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151</v>
      </c>
      <c r="H16" s="287">
        <v>138</v>
      </c>
      <c r="I16" s="297">
        <f t="shared" si="5"/>
        <v>3326.2799999999993</v>
      </c>
      <c r="K16" s="74"/>
      <c r="L16" s="84">
        <f t="shared" si="6"/>
        <v>365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11615.411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157</v>
      </c>
      <c r="H17" s="287">
        <v>138</v>
      </c>
      <c r="I17" s="297">
        <f t="shared" si="5"/>
        <v>3159.9999999999991</v>
      </c>
      <c r="L17" s="84">
        <f t="shared" si="6"/>
        <v>365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11615.411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158</v>
      </c>
      <c r="H18" s="287">
        <v>138</v>
      </c>
      <c r="I18" s="297">
        <f t="shared" si="5"/>
        <v>2501.6999999999989</v>
      </c>
      <c r="L18" s="84">
        <f t="shared" si="6"/>
        <v>365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11615.411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159</v>
      </c>
      <c r="H19" s="287">
        <v>138</v>
      </c>
      <c r="I19" s="297">
        <f t="shared" si="5"/>
        <v>2052.1899999999987</v>
      </c>
      <c r="K19" s="126"/>
      <c r="L19" s="84">
        <f>L18-M19</f>
        <v>365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11615.411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160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365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11615.411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149</v>
      </c>
      <c r="H21" s="287">
        <v>138</v>
      </c>
      <c r="I21" s="297">
        <f t="shared" si="5"/>
        <v>1075.9599999999987</v>
      </c>
      <c r="K21" s="126"/>
      <c r="L21" s="84">
        <f t="shared" si="13"/>
        <v>365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11615.411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169</v>
      </c>
      <c r="H22" s="287">
        <v>138</v>
      </c>
      <c r="I22" s="297">
        <f t="shared" si="5"/>
        <v>1047.5699999999986</v>
      </c>
      <c r="K22" s="126"/>
      <c r="L22" s="84">
        <f t="shared" si="13"/>
        <v>365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11615.411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171</v>
      </c>
      <c r="H23" s="287">
        <v>138</v>
      </c>
      <c r="I23" s="297">
        <f t="shared" si="5"/>
        <v>991.41999999999859</v>
      </c>
      <c r="K23" s="126"/>
      <c r="L23" s="303">
        <f t="shared" si="13"/>
        <v>365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11615.411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181</v>
      </c>
      <c r="H24" s="287">
        <v>138</v>
      </c>
      <c r="I24" s="297">
        <f t="shared" si="5"/>
        <v>203.79999999999859</v>
      </c>
      <c r="K24" s="127"/>
      <c r="L24" s="303">
        <f t="shared" si="13"/>
        <v>365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11615.411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70"/>
      <c r="F25" s="366">
        <f t="shared" si="0"/>
        <v>0</v>
      </c>
      <c r="G25" s="971"/>
      <c r="H25" s="326"/>
      <c r="I25" s="297">
        <f t="shared" si="5"/>
        <v>203.79999999999859</v>
      </c>
      <c r="K25" s="126"/>
      <c r="L25" s="303">
        <f t="shared" si="13"/>
        <v>365</v>
      </c>
      <c r="M25" s="15"/>
      <c r="N25" s="366"/>
      <c r="O25" s="970"/>
      <c r="P25" s="366">
        <f t="shared" si="1"/>
        <v>0</v>
      </c>
      <c r="Q25" s="971"/>
      <c r="R25" s="326"/>
      <c r="S25" s="297">
        <f t="shared" si="7"/>
        <v>11615.411</v>
      </c>
      <c r="U25" s="126"/>
      <c r="V25" s="303">
        <f t="shared" si="14"/>
        <v>163</v>
      </c>
      <c r="W25" s="15"/>
      <c r="X25" s="366"/>
      <c r="Y25" s="970"/>
      <c r="Z25" s="366">
        <f t="shared" si="2"/>
        <v>0</v>
      </c>
      <c r="AA25" s="971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70"/>
      <c r="AJ25" s="366">
        <f t="shared" si="3"/>
        <v>0</v>
      </c>
      <c r="AK25" s="971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70"/>
      <c r="F26" s="366">
        <f t="shared" si="0"/>
        <v>0</v>
      </c>
      <c r="G26" s="971"/>
      <c r="H26" s="326"/>
      <c r="I26" s="297">
        <f t="shared" si="5"/>
        <v>203.79999999999859</v>
      </c>
      <c r="K26" s="126"/>
      <c r="L26" s="303">
        <f t="shared" si="13"/>
        <v>365</v>
      </c>
      <c r="M26" s="15"/>
      <c r="N26" s="366"/>
      <c r="O26" s="970"/>
      <c r="P26" s="366">
        <f t="shared" si="1"/>
        <v>0</v>
      </c>
      <c r="Q26" s="971"/>
      <c r="R26" s="326"/>
      <c r="S26" s="297">
        <f t="shared" si="7"/>
        <v>11615.411</v>
      </c>
      <c r="U26" s="126"/>
      <c r="V26" s="303">
        <f t="shared" si="14"/>
        <v>163</v>
      </c>
      <c r="W26" s="15"/>
      <c r="X26" s="366"/>
      <c r="Y26" s="970"/>
      <c r="Z26" s="366">
        <f t="shared" si="2"/>
        <v>0</v>
      </c>
      <c r="AA26" s="971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70"/>
      <c r="AJ26" s="366">
        <f t="shared" si="3"/>
        <v>0</v>
      </c>
      <c r="AK26" s="971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70"/>
      <c r="F27" s="366">
        <f t="shared" si="0"/>
        <v>0</v>
      </c>
      <c r="G27" s="971"/>
      <c r="H27" s="326"/>
      <c r="I27" s="297">
        <f t="shared" si="5"/>
        <v>203.79999999999859</v>
      </c>
      <c r="K27" s="126"/>
      <c r="L27" s="206">
        <f t="shared" si="13"/>
        <v>365</v>
      </c>
      <c r="M27" s="15"/>
      <c r="N27" s="366"/>
      <c r="O27" s="970"/>
      <c r="P27" s="366">
        <f t="shared" si="1"/>
        <v>0</v>
      </c>
      <c r="Q27" s="971"/>
      <c r="R27" s="326"/>
      <c r="S27" s="297">
        <f t="shared" si="7"/>
        <v>11615.411</v>
      </c>
      <c r="U27" s="126"/>
      <c r="V27" s="206">
        <f t="shared" si="14"/>
        <v>163</v>
      </c>
      <c r="W27" s="15"/>
      <c r="X27" s="366"/>
      <c r="Y27" s="970"/>
      <c r="Z27" s="366">
        <f t="shared" si="2"/>
        <v>0</v>
      </c>
      <c r="AA27" s="971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70"/>
      <c r="AJ27" s="366">
        <f t="shared" si="3"/>
        <v>0</v>
      </c>
      <c r="AK27" s="971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70"/>
      <c r="F28" s="366">
        <f t="shared" si="0"/>
        <v>0</v>
      </c>
      <c r="G28" s="971"/>
      <c r="H28" s="326"/>
      <c r="I28" s="297">
        <f t="shared" si="5"/>
        <v>203.79999999999859</v>
      </c>
      <c r="K28" s="126"/>
      <c r="L28" s="303">
        <f t="shared" si="13"/>
        <v>365</v>
      </c>
      <c r="M28" s="15"/>
      <c r="N28" s="366"/>
      <c r="O28" s="970"/>
      <c r="P28" s="366">
        <f t="shared" si="1"/>
        <v>0</v>
      </c>
      <c r="Q28" s="971"/>
      <c r="R28" s="326"/>
      <c r="S28" s="297">
        <f t="shared" si="7"/>
        <v>11615.411</v>
      </c>
      <c r="U28" s="126"/>
      <c r="V28" s="303">
        <f t="shared" si="14"/>
        <v>163</v>
      </c>
      <c r="W28" s="15"/>
      <c r="X28" s="366"/>
      <c r="Y28" s="970"/>
      <c r="Z28" s="366">
        <f t="shared" si="2"/>
        <v>0</v>
      </c>
      <c r="AA28" s="971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70"/>
      <c r="AJ28" s="366">
        <f t="shared" si="3"/>
        <v>0</v>
      </c>
      <c r="AK28" s="971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70"/>
      <c r="F29" s="366">
        <f t="shared" si="0"/>
        <v>0</v>
      </c>
      <c r="G29" s="971"/>
      <c r="H29" s="326"/>
      <c r="I29" s="297">
        <f t="shared" si="5"/>
        <v>203.79999999999859</v>
      </c>
      <c r="K29" s="126"/>
      <c r="L29" s="206">
        <f t="shared" si="13"/>
        <v>365</v>
      </c>
      <c r="M29" s="15"/>
      <c r="N29" s="366"/>
      <c r="O29" s="970"/>
      <c r="P29" s="366">
        <f t="shared" si="1"/>
        <v>0</v>
      </c>
      <c r="Q29" s="971"/>
      <c r="R29" s="326"/>
      <c r="S29" s="297">
        <f t="shared" si="7"/>
        <v>11615.411</v>
      </c>
      <c r="U29" s="126"/>
      <c r="V29" s="206">
        <f t="shared" si="14"/>
        <v>163</v>
      </c>
      <c r="W29" s="15"/>
      <c r="X29" s="366"/>
      <c r="Y29" s="970"/>
      <c r="Z29" s="366">
        <f t="shared" si="2"/>
        <v>0</v>
      </c>
      <c r="AA29" s="971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70"/>
      <c r="AJ29" s="366">
        <f t="shared" si="3"/>
        <v>0</v>
      </c>
      <c r="AK29" s="971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70"/>
      <c r="F30" s="366">
        <f t="shared" si="0"/>
        <v>0</v>
      </c>
      <c r="G30" s="971"/>
      <c r="H30" s="326"/>
      <c r="I30" s="297">
        <f t="shared" si="5"/>
        <v>203.79999999999859</v>
      </c>
      <c r="K30" s="126"/>
      <c r="L30" s="303">
        <f t="shared" si="13"/>
        <v>365</v>
      </c>
      <c r="M30" s="15"/>
      <c r="N30" s="366"/>
      <c r="O30" s="970"/>
      <c r="P30" s="366">
        <f t="shared" si="1"/>
        <v>0</v>
      </c>
      <c r="Q30" s="971"/>
      <c r="R30" s="326"/>
      <c r="S30" s="297">
        <f t="shared" si="7"/>
        <v>11615.411</v>
      </c>
      <c r="U30" s="126"/>
      <c r="V30" s="303">
        <f t="shared" si="14"/>
        <v>163</v>
      </c>
      <c r="W30" s="15"/>
      <c r="X30" s="366"/>
      <c r="Y30" s="970"/>
      <c r="Z30" s="366">
        <f t="shared" si="2"/>
        <v>0</v>
      </c>
      <c r="AA30" s="971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70"/>
      <c r="AJ30" s="366">
        <f t="shared" si="3"/>
        <v>0</v>
      </c>
      <c r="AK30" s="971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70"/>
      <c r="F31" s="366">
        <f t="shared" si="0"/>
        <v>0</v>
      </c>
      <c r="G31" s="971"/>
      <c r="H31" s="326"/>
      <c r="I31" s="297">
        <f t="shared" si="5"/>
        <v>203.79999999999859</v>
      </c>
      <c r="K31" s="126"/>
      <c r="L31" s="303">
        <f t="shared" si="13"/>
        <v>365</v>
      </c>
      <c r="M31" s="15"/>
      <c r="N31" s="366"/>
      <c r="O31" s="970"/>
      <c r="P31" s="366">
        <f t="shared" si="1"/>
        <v>0</v>
      </c>
      <c r="Q31" s="971"/>
      <c r="R31" s="326"/>
      <c r="S31" s="297">
        <f t="shared" si="7"/>
        <v>11615.411</v>
      </c>
      <c r="U31" s="126"/>
      <c r="V31" s="303">
        <f t="shared" si="14"/>
        <v>163</v>
      </c>
      <c r="W31" s="15"/>
      <c r="X31" s="366"/>
      <c r="Y31" s="970"/>
      <c r="Z31" s="366">
        <f t="shared" si="2"/>
        <v>0</v>
      </c>
      <c r="AA31" s="971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70"/>
      <c r="AJ31" s="366">
        <f t="shared" si="3"/>
        <v>0</v>
      </c>
      <c r="AK31" s="971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365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11615.411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365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11615.411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365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11615.411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365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11615.411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365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11615.411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365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11615.411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365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11615.411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365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11615.411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365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11615.411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365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11615.411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365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11615.411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365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11615.411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365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11615.411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365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11615.411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365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11615.411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365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11615.411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365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11615.411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365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11615.411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365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11615.411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365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11615.411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365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11615.411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365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11615.411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365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11615.411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365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11615.411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365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11615.411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365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11615.411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365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11615.411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365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11615.411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365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11615.411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365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11615.411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365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11615.411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365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11615.411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365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11615.411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365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11615.411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365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11615.411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365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11615.411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365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11615.411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365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11615.411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365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11615.411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365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11615.411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365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11615.411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365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11615.411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365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11615.411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365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11615.411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365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11615.411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11615.411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365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089" t="s">
        <v>11</v>
      </c>
      <c r="D84" s="1090"/>
      <c r="E84" s="58">
        <f>E5+E6-F79+E7</f>
        <v>203.79999999999978</v>
      </c>
      <c r="F84" s="74"/>
      <c r="M84" s="1089" t="s">
        <v>11</v>
      </c>
      <c r="N84" s="1090"/>
      <c r="O84" s="58">
        <f>O5+O6-P79+O7</f>
        <v>11615.411</v>
      </c>
      <c r="P84" s="74"/>
      <c r="W84" s="1089" t="s">
        <v>11</v>
      </c>
      <c r="X84" s="1090"/>
      <c r="Y84" s="58">
        <f>Y5+Y6-Z79+Y7</f>
        <v>4874.42</v>
      </c>
      <c r="Z84" s="74"/>
      <c r="AG84" s="1089" t="s">
        <v>11</v>
      </c>
      <c r="AH84" s="1090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1"/>
      <c r="B5" s="1083"/>
      <c r="C5" s="292"/>
      <c r="D5" s="268"/>
      <c r="E5" s="280"/>
      <c r="F5" s="274"/>
      <c r="G5" s="281"/>
    </row>
    <row r="6" spans="1:9" x14ac:dyDescent="0.25">
      <c r="A6" s="1081"/>
      <c r="B6" s="1083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81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89" t="s">
        <v>11</v>
      </c>
      <c r="D83" s="109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83"/>
      <c r="B5" s="1096" t="s">
        <v>105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83"/>
      <c r="B6" s="1096"/>
      <c r="C6" s="863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9" t="s">
        <v>11</v>
      </c>
      <c r="D40" s="109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86" t="s">
        <v>127</v>
      </c>
      <c r="B1" s="1086"/>
      <c r="C1" s="1086"/>
      <c r="D1" s="1086"/>
      <c r="E1" s="1086"/>
      <c r="F1" s="1086"/>
      <c r="G1" s="108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59"/>
      <c r="B5" s="892" t="s">
        <v>109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3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0"/>
      <c r="B8" s="961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5" t="s">
        <v>21</v>
      </c>
      <c r="E38" s="1076"/>
      <c r="F38" s="147">
        <f>E4+E5-F36+E6</f>
        <v>0</v>
      </c>
    </row>
    <row r="39" spans="1:9" ht="15.75" thickBot="1" x14ac:dyDescent="0.3">
      <c r="A39" s="129"/>
      <c r="D39" s="957" t="s">
        <v>4</v>
      </c>
      <c r="E39" s="958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6" t="s">
        <v>295</v>
      </c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83" t="s">
        <v>296</v>
      </c>
      <c r="B5" s="1099" t="s">
        <v>297</v>
      </c>
      <c r="C5" s="299">
        <v>82</v>
      </c>
      <c r="D5" s="300">
        <v>44494</v>
      </c>
      <c r="E5" s="291">
        <v>50</v>
      </c>
      <c r="F5" s="263">
        <v>5</v>
      </c>
      <c r="G5" s="298">
        <f>F40</f>
        <v>0</v>
      </c>
      <c r="H5" s="7">
        <f>E5-G5+E4+E6</f>
        <v>50</v>
      </c>
    </row>
    <row r="6" spans="1:10" ht="15.75" customHeight="1" thickBot="1" x14ac:dyDescent="0.3">
      <c r="A6" s="1083"/>
      <c r="B6" s="110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2"/>
      <c r="F8" s="297">
        <f t="shared" ref="F8:F15" si="0">D8</f>
        <v>0</v>
      </c>
      <c r="G8" s="286"/>
      <c r="H8" s="836"/>
      <c r="I8" s="904">
        <f>E4+E5+E6-F8</f>
        <v>50</v>
      </c>
      <c r="J8" s="837">
        <f>H8*F8</f>
        <v>0</v>
      </c>
    </row>
    <row r="9" spans="1:10" ht="15.75" x14ac:dyDescent="0.25">
      <c r="B9" s="206">
        <f>B8-C9</f>
        <v>5</v>
      </c>
      <c r="C9" s="838"/>
      <c r="D9" s="418">
        <v>0</v>
      </c>
      <c r="E9" s="354"/>
      <c r="F9" s="905">
        <f t="shared" si="0"/>
        <v>0</v>
      </c>
      <c r="G9" s="286"/>
      <c r="H9" s="309"/>
      <c r="I9" s="906">
        <f>I8-F9</f>
        <v>50</v>
      </c>
      <c r="J9" s="842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38"/>
      <c r="D10" s="418">
        <f t="shared" ref="D10:D18" si="3">C10*B10</f>
        <v>0</v>
      </c>
      <c r="E10" s="354"/>
      <c r="F10" s="905">
        <f t="shared" si="0"/>
        <v>0</v>
      </c>
      <c r="G10" s="286"/>
      <c r="H10" s="309"/>
      <c r="I10" s="906">
        <f t="shared" ref="I10:I38" si="4">I9-F10</f>
        <v>50</v>
      </c>
      <c r="J10" s="903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38"/>
      <c r="D11" s="418">
        <f t="shared" si="3"/>
        <v>0</v>
      </c>
      <c r="E11" s="354"/>
      <c r="F11" s="905">
        <f t="shared" si="0"/>
        <v>0</v>
      </c>
      <c r="G11" s="286"/>
      <c r="H11" s="309"/>
      <c r="I11" s="906">
        <f t="shared" si="4"/>
        <v>50</v>
      </c>
      <c r="J11" s="903">
        <f t="shared" si="1"/>
        <v>0</v>
      </c>
    </row>
    <row r="12" spans="1:10" ht="15.75" x14ac:dyDescent="0.25">
      <c r="B12" s="206">
        <f t="shared" si="2"/>
        <v>5</v>
      </c>
      <c r="C12" s="838"/>
      <c r="D12" s="418">
        <f t="shared" si="3"/>
        <v>0</v>
      </c>
      <c r="E12" s="354"/>
      <c r="F12" s="905">
        <f t="shared" si="0"/>
        <v>0</v>
      </c>
      <c r="G12" s="286"/>
      <c r="H12" s="309"/>
      <c r="I12" s="906">
        <f t="shared" si="4"/>
        <v>50</v>
      </c>
      <c r="J12" s="903">
        <f t="shared" si="1"/>
        <v>0</v>
      </c>
    </row>
    <row r="13" spans="1:10" ht="15.75" x14ac:dyDescent="0.25">
      <c r="A13" s="19"/>
      <c r="B13" s="206">
        <f t="shared" si="2"/>
        <v>5</v>
      </c>
      <c r="C13" s="839"/>
      <c r="D13" s="418">
        <f t="shared" si="3"/>
        <v>0</v>
      </c>
      <c r="E13" s="354"/>
      <c r="F13" s="905">
        <f t="shared" si="0"/>
        <v>0</v>
      </c>
      <c r="G13" s="286"/>
      <c r="H13" s="309"/>
      <c r="I13" s="906">
        <f t="shared" si="4"/>
        <v>50</v>
      </c>
      <c r="J13" s="903">
        <f t="shared" si="1"/>
        <v>0</v>
      </c>
    </row>
    <row r="14" spans="1:10" ht="15.75" x14ac:dyDescent="0.25">
      <c r="B14" s="206">
        <f t="shared" si="2"/>
        <v>5</v>
      </c>
      <c r="C14" s="838"/>
      <c r="D14" s="418">
        <f t="shared" si="3"/>
        <v>0</v>
      </c>
      <c r="E14" s="354"/>
      <c r="F14" s="840">
        <f t="shared" si="0"/>
        <v>0</v>
      </c>
      <c r="G14" s="286"/>
      <c r="H14" s="309"/>
      <c r="I14" s="906">
        <f t="shared" si="4"/>
        <v>50</v>
      </c>
      <c r="J14" s="842">
        <f t="shared" si="1"/>
        <v>0</v>
      </c>
    </row>
    <row r="15" spans="1:10" ht="15.75" x14ac:dyDescent="0.25">
      <c r="B15" s="206">
        <f t="shared" si="2"/>
        <v>5</v>
      </c>
      <c r="C15" s="838"/>
      <c r="D15" s="418">
        <f t="shared" si="3"/>
        <v>0</v>
      </c>
      <c r="E15" s="354"/>
      <c r="F15" s="840">
        <f t="shared" si="0"/>
        <v>0</v>
      </c>
      <c r="G15" s="71"/>
      <c r="H15" s="716"/>
      <c r="I15" s="907">
        <f t="shared" si="4"/>
        <v>50</v>
      </c>
      <c r="J15" s="842">
        <f t="shared" si="1"/>
        <v>0</v>
      </c>
    </row>
    <row r="16" spans="1:10" ht="15.75" x14ac:dyDescent="0.25">
      <c r="B16" s="206">
        <f t="shared" si="2"/>
        <v>5</v>
      </c>
      <c r="C16" s="838"/>
      <c r="D16" s="418">
        <f t="shared" si="3"/>
        <v>0</v>
      </c>
      <c r="E16" s="354"/>
      <c r="F16" s="840">
        <f>D16</f>
        <v>0</v>
      </c>
      <c r="G16" s="71"/>
      <c r="H16" s="716"/>
      <c r="I16" s="907">
        <f t="shared" si="4"/>
        <v>50</v>
      </c>
      <c r="J16" s="842">
        <f t="shared" si="1"/>
        <v>0</v>
      </c>
    </row>
    <row r="17" spans="1:10" ht="15.75" x14ac:dyDescent="0.25">
      <c r="B17" s="206">
        <f t="shared" si="2"/>
        <v>5</v>
      </c>
      <c r="C17" s="838"/>
      <c r="D17" s="418">
        <f t="shared" si="3"/>
        <v>0</v>
      </c>
      <c r="E17" s="354"/>
      <c r="F17" s="840">
        <f>D17</f>
        <v>0</v>
      </c>
      <c r="G17" s="71"/>
      <c r="H17" s="716"/>
      <c r="I17" s="907">
        <f t="shared" si="4"/>
        <v>50</v>
      </c>
      <c r="J17" s="842">
        <f t="shared" si="1"/>
        <v>0</v>
      </c>
    </row>
    <row r="18" spans="1:10" ht="15.75" x14ac:dyDescent="0.25">
      <c r="B18" s="206">
        <f t="shared" si="2"/>
        <v>5</v>
      </c>
      <c r="C18" s="838"/>
      <c r="D18" s="418">
        <f t="shared" si="3"/>
        <v>0</v>
      </c>
      <c r="E18" s="354"/>
      <c r="F18" s="840">
        <f t="shared" ref="F18:F39" si="5">D18</f>
        <v>0</v>
      </c>
      <c r="G18" s="71"/>
      <c r="H18" s="716"/>
      <c r="I18" s="907">
        <f t="shared" si="4"/>
        <v>50</v>
      </c>
      <c r="J18" s="842">
        <f t="shared" si="1"/>
        <v>0</v>
      </c>
    </row>
    <row r="19" spans="1:10" ht="15.75" x14ac:dyDescent="0.25">
      <c r="B19" s="206">
        <f t="shared" si="2"/>
        <v>5</v>
      </c>
      <c r="C19" s="838"/>
      <c r="D19" s="418">
        <f t="shared" ref="D19:D39" si="6">C19*B19</f>
        <v>0</v>
      </c>
      <c r="E19" s="354"/>
      <c r="F19" s="840">
        <f t="shared" si="5"/>
        <v>0</v>
      </c>
      <c r="G19" s="286"/>
      <c r="H19" s="309"/>
      <c r="I19" s="906">
        <f t="shared" si="4"/>
        <v>50</v>
      </c>
      <c r="J19" s="842">
        <f t="shared" si="1"/>
        <v>0</v>
      </c>
    </row>
    <row r="20" spans="1:10" ht="15.75" x14ac:dyDescent="0.25">
      <c r="B20" s="206">
        <f t="shared" si="2"/>
        <v>5</v>
      </c>
      <c r="C20" s="838"/>
      <c r="D20" s="418">
        <f t="shared" si="6"/>
        <v>0</v>
      </c>
      <c r="E20" s="354"/>
      <c r="F20" s="840">
        <f t="shared" si="5"/>
        <v>0</v>
      </c>
      <c r="G20" s="286"/>
      <c r="H20" s="309"/>
      <c r="I20" s="906">
        <f t="shared" si="4"/>
        <v>50</v>
      </c>
      <c r="J20" s="842">
        <f t="shared" si="1"/>
        <v>0</v>
      </c>
    </row>
    <row r="21" spans="1:10" ht="15.75" x14ac:dyDescent="0.25">
      <c r="B21" s="206">
        <f t="shared" si="2"/>
        <v>5</v>
      </c>
      <c r="C21" s="838"/>
      <c r="D21" s="418">
        <f t="shared" si="6"/>
        <v>0</v>
      </c>
      <c r="E21" s="354"/>
      <c r="F21" s="840">
        <f t="shared" si="5"/>
        <v>0</v>
      </c>
      <c r="G21" s="286"/>
      <c r="H21" s="309"/>
      <c r="I21" s="906">
        <f t="shared" si="4"/>
        <v>50</v>
      </c>
      <c r="J21" s="842">
        <f t="shared" si="1"/>
        <v>0</v>
      </c>
    </row>
    <row r="22" spans="1:10" ht="15.75" x14ac:dyDescent="0.25">
      <c r="B22" s="206">
        <f t="shared" si="2"/>
        <v>5</v>
      </c>
      <c r="C22" s="838"/>
      <c r="D22" s="418">
        <f t="shared" si="6"/>
        <v>0</v>
      </c>
      <c r="E22" s="354"/>
      <c r="F22" s="840">
        <f t="shared" si="5"/>
        <v>0</v>
      </c>
      <c r="G22" s="286"/>
      <c r="H22" s="309"/>
      <c r="I22" s="906">
        <f t="shared" si="4"/>
        <v>50</v>
      </c>
      <c r="J22" s="842">
        <f t="shared" si="1"/>
        <v>0</v>
      </c>
    </row>
    <row r="23" spans="1:10" ht="15.75" x14ac:dyDescent="0.25">
      <c r="B23" s="206">
        <f t="shared" si="2"/>
        <v>5</v>
      </c>
      <c r="C23" s="838"/>
      <c r="D23" s="418">
        <f t="shared" si="6"/>
        <v>0</v>
      </c>
      <c r="E23" s="354"/>
      <c r="F23" s="840">
        <f t="shared" si="5"/>
        <v>0</v>
      </c>
      <c r="G23" s="286"/>
      <c r="H23" s="309"/>
      <c r="I23" s="906">
        <f t="shared" si="4"/>
        <v>50</v>
      </c>
      <c r="J23" s="842">
        <f t="shared" si="1"/>
        <v>0</v>
      </c>
    </row>
    <row r="24" spans="1:10" ht="15.75" x14ac:dyDescent="0.25">
      <c r="B24" s="206">
        <f t="shared" si="2"/>
        <v>5</v>
      </c>
      <c r="C24" s="838"/>
      <c r="D24" s="418">
        <f t="shared" si="6"/>
        <v>0</v>
      </c>
      <c r="E24" s="354"/>
      <c r="F24" s="840">
        <f t="shared" si="5"/>
        <v>0</v>
      </c>
      <c r="G24" s="286"/>
      <c r="H24" s="309"/>
      <c r="I24" s="906">
        <f t="shared" si="4"/>
        <v>50</v>
      </c>
      <c r="J24" s="842">
        <f t="shared" si="1"/>
        <v>0</v>
      </c>
    </row>
    <row r="25" spans="1:10" ht="15.75" x14ac:dyDescent="0.25">
      <c r="B25" s="206">
        <f t="shared" si="2"/>
        <v>5</v>
      </c>
      <c r="C25" s="838"/>
      <c r="D25" s="418">
        <f t="shared" si="6"/>
        <v>0</v>
      </c>
      <c r="E25" s="354"/>
      <c r="F25" s="840">
        <f t="shared" si="5"/>
        <v>0</v>
      </c>
      <c r="G25" s="286"/>
      <c r="H25" s="309"/>
      <c r="I25" s="906">
        <f t="shared" si="4"/>
        <v>50</v>
      </c>
      <c r="J25" s="842">
        <f t="shared" si="1"/>
        <v>0</v>
      </c>
    </row>
    <row r="26" spans="1:10" ht="15.75" x14ac:dyDescent="0.25">
      <c r="B26" s="206">
        <f t="shared" si="2"/>
        <v>5</v>
      </c>
      <c r="C26" s="838"/>
      <c r="D26" s="418">
        <f t="shared" si="6"/>
        <v>0</v>
      </c>
      <c r="E26" s="354"/>
      <c r="F26" s="840">
        <f t="shared" si="5"/>
        <v>0</v>
      </c>
      <c r="G26" s="71"/>
      <c r="H26" s="716"/>
      <c r="I26" s="907">
        <f t="shared" si="4"/>
        <v>50</v>
      </c>
      <c r="J26" s="842">
        <f t="shared" si="1"/>
        <v>0</v>
      </c>
    </row>
    <row r="27" spans="1:10" ht="15.75" x14ac:dyDescent="0.25">
      <c r="B27" s="206">
        <f t="shared" si="2"/>
        <v>5</v>
      </c>
      <c r="C27" s="838"/>
      <c r="D27" s="418">
        <f t="shared" si="6"/>
        <v>0</v>
      </c>
      <c r="E27" s="354"/>
      <c r="F27" s="840">
        <f t="shared" si="5"/>
        <v>0</v>
      </c>
      <c r="G27" s="71"/>
      <c r="H27" s="716"/>
      <c r="I27" s="907">
        <f t="shared" si="4"/>
        <v>50</v>
      </c>
      <c r="J27" s="842">
        <f t="shared" si="1"/>
        <v>0</v>
      </c>
    </row>
    <row r="28" spans="1:10" ht="15.75" x14ac:dyDescent="0.25">
      <c r="B28" s="206">
        <f t="shared" si="2"/>
        <v>5</v>
      </c>
      <c r="C28" s="838"/>
      <c r="D28" s="418">
        <f t="shared" si="6"/>
        <v>0</v>
      </c>
      <c r="E28" s="354"/>
      <c r="F28" s="840">
        <f t="shared" si="5"/>
        <v>0</v>
      </c>
      <c r="G28" s="71"/>
      <c r="H28" s="716"/>
      <c r="I28" s="907">
        <f t="shared" si="4"/>
        <v>50</v>
      </c>
      <c r="J28" s="842">
        <f t="shared" si="1"/>
        <v>0</v>
      </c>
    </row>
    <row r="29" spans="1:10" ht="15.75" x14ac:dyDescent="0.25">
      <c r="A29" s="47"/>
      <c r="B29" s="206">
        <f t="shared" si="2"/>
        <v>5</v>
      </c>
      <c r="C29" s="838"/>
      <c r="D29" s="418">
        <f t="shared" si="6"/>
        <v>0</v>
      </c>
      <c r="E29" s="354"/>
      <c r="F29" s="840">
        <f t="shared" si="5"/>
        <v>0</v>
      </c>
      <c r="G29" s="71"/>
      <c r="H29" s="716"/>
      <c r="I29" s="907">
        <f t="shared" si="4"/>
        <v>50</v>
      </c>
      <c r="J29" s="842">
        <f t="shared" si="1"/>
        <v>0</v>
      </c>
    </row>
    <row r="30" spans="1:10" ht="15.75" x14ac:dyDescent="0.25">
      <c r="A30" s="47"/>
      <c r="B30" s="206">
        <f t="shared" si="2"/>
        <v>5</v>
      </c>
      <c r="C30" s="838"/>
      <c r="D30" s="418">
        <f t="shared" si="6"/>
        <v>0</v>
      </c>
      <c r="E30" s="354"/>
      <c r="F30" s="840">
        <f t="shared" si="5"/>
        <v>0</v>
      </c>
      <c r="G30" s="71"/>
      <c r="H30" s="716"/>
      <c r="I30" s="907">
        <f t="shared" si="4"/>
        <v>50</v>
      </c>
      <c r="J30" s="842">
        <f t="shared" si="1"/>
        <v>0</v>
      </c>
    </row>
    <row r="31" spans="1:10" ht="15.75" x14ac:dyDescent="0.25">
      <c r="A31" s="47"/>
      <c r="B31" s="206">
        <f t="shared" si="2"/>
        <v>5</v>
      </c>
      <c r="C31" s="838"/>
      <c r="D31" s="418">
        <f t="shared" si="6"/>
        <v>0</v>
      </c>
      <c r="E31" s="354"/>
      <c r="F31" s="840">
        <f t="shared" si="5"/>
        <v>0</v>
      </c>
      <c r="G31" s="71"/>
      <c r="H31" s="716"/>
      <c r="I31" s="907">
        <f t="shared" si="4"/>
        <v>50</v>
      </c>
      <c r="J31" s="842">
        <f t="shared" si="1"/>
        <v>0</v>
      </c>
    </row>
    <row r="32" spans="1:10" ht="15.75" x14ac:dyDescent="0.25">
      <c r="A32" s="47"/>
      <c r="B32" s="206">
        <f t="shared" si="2"/>
        <v>5</v>
      </c>
      <c r="C32" s="838"/>
      <c r="D32" s="418">
        <f t="shared" si="6"/>
        <v>0</v>
      </c>
      <c r="E32" s="354"/>
      <c r="F32" s="840">
        <f t="shared" si="5"/>
        <v>0</v>
      </c>
      <c r="G32" s="71"/>
      <c r="H32" s="716"/>
      <c r="I32" s="907">
        <f t="shared" si="4"/>
        <v>50</v>
      </c>
      <c r="J32" s="842">
        <f t="shared" si="1"/>
        <v>0</v>
      </c>
    </row>
    <row r="33" spans="1:10" ht="15.75" x14ac:dyDescent="0.25">
      <c r="A33" s="47"/>
      <c r="B33" s="206">
        <f t="shared" si="2"/>
        <v>5</v>
      </c>
      <c r="C33" s="838"/>
      <c r="D33" s="418">
        <f t="shared" si="6"/>
        <v>0</v>
      </c>
      <c r="E33" s="354"/>
      <c r="F33" s="840">
        <f t="shared" si="5"/>
        <v>0</v>
      </c>
      <c r="G33" s="71"/>
      <c r="H33" s="716"/>
      <c r="I33" s="907">
        <f t="shared" si="4"/>
        <v>50</v>
      </c>
      <c r="J33" s="842">
        <f t="shared" si="1"/>
        <v>0</v>
      </c>
    </row>
    <row r="34" spans="1:10" ht="15.75" x14ac:dyDescent="0.25">
      <c r="A34" s="47"/>
      <c r="B34" s="206">
        <f t="shared" si="2"/>
        <v>5</v>
      </c>
      <c r="C34" s="838"/>
      <c r="D34" s="418">
        <f t="shared" si="6"/>
        <v>0</v>
      </c>
      <c r="E34" s="354"/>
      <c r="F34" s="840">
        <f t="shared" si="5"/>
        <v>0</v>
      </c>
      <c r="G34" s="71"/>
      <c r="H34" s="716"/>
      <c r="I34" s="907">
        <f t="shared" si="4"/>
        <v>50</v>
      </c>
      <c r="J34" s="842">
        <f t="shared" si="1"/>
        <v>0</v>
      </c>
    </row>
    <row r="35" spans="1:10" ht="15.75" x14ac:dyDescent="0.25">
      <c r="A35" s="47"/>
      <c r="B35" s="206">
        <f t="shared" si="2"/>
        <v>5</v>
      </c>
      <c r="C35" s="838"/>
      <c r="D35" s="418">
        <f t="shared" si="6"/>
        <v>0</v>
      </c>
      <c r="E35" s="354"/>
      <c r="F35" s="840">
        <f t="shared" si="5"/>
        <v>0</v>
      </c>
      <c r="G35" s="71"/>
      <c r="H35" s="716"/>
      <c r="I35" s="841">
        <f t="shared" si="4"/>
        <v>50</v>
      </c>
      <c r="J35" s="842">
        <f t="shared" si="1"/>
        <v>0</v>
      </c>
    </row>
    <row r="36" spans="1:10" ht="15.75" x14ac:dyDescent="0.25">
      <c r="A36" s="47"/>
      <c r="B36" s="206">
        <f t="shared" si="2"/>
        <v>5</v>
      </c>
      <c r="C36" s="838"/>
      <c r="D36" s="418">
        <f t="shared" si="6"/>
        <v>0</v>
      </c>
      <c r="E36" s="354"/>
      <c r="F36" s="840">
        <f t="shared" si="5"/>
        <v>0</v>
      </c>
      <c r="G36" s="71"/>
      <c r="H36" s="716"/>
      <c r="I36" s="841">
        <f t="shared" si="4"/>
        <v>50</v>
      </c>
      <c r="J36" s="842">
        <f t="shared" si="1"/>
        <v>0</v>
      </c>
    </row>
    <row r="37" spans="1:10" ht="15.75" x14ac:dyDescent="0.25">
      <c r="A37" s="47"/>
      <c r="B37" s="206">
        <f t="shared" si="2"/>
        <v>5</v>
      </c>
      <c r="C37" s="838"/>
      <c r="D37" s="418">
        <f t="shared" si="6"/>
        <v>0</v>
      </c>
      <c r="E37" s="354"/>
      <c r="F37" s="840">
        <f t="shared" si="5"/>
        <v>0</v>
      </c>
      <c r="G37" s="71"/>
      <c r="H37" s="716"/>
      <c r="I37" s="841">
        <f t="shared" si="4"/>
        <v>50</v>
      </c>
      <c r="J37" s="842">
        <f t="shared" si="1"/>
        <v>0</v>
      </c>
    </row>
    <row r="38" spans="1:10" ht="15.75" x14ac:dyDescent="0.25">
      <c r="A38" s="47"/>
      <c r="B38" s="206">
        <f t="shared" si="2"/>
        <v>5</v>
      </c>
      <c r="C38" s="838"/>
      <c r="D38" s="418">
        <f t="shared" si="6"/>
        <v>0</v>
      </c>
      <c r="E38" s="354"/>
      <c r="F38" s="840">
        <f t="shared" si="5"/>
        <v>0</v>
      </c>
      <c r="G38" s="71"/>
      <c r="H38" s="716"/>
      <c r="I38" s="841">
        <f t="shared" si="4"/>
        <v>50</v>
      </c>
      <c r="J38" s="842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4"/>
      <c r="J39" s="83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5" t="s">
        <v>21</v>
      </c>
      <c r="E42" s="1076"/>
      <c r="F42" s="147">
        <f>E4+E5-F40+E6</f>
        <v>50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 A M A R  O N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2021-11-04T18:21:45Z</dcterms:modified>
</cp:coreProperties>
</file>