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7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0" l="1"/>
  <c r="M18" i="10" l="1"/>
  <c r="M16" i="10" l="1"/>
  <c r="M14" i="10"/>
  <c r="M9" i="10" l="1"/>
  <c r="Q8" i="10" l="1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M8" i="10"/>
  <c r="M7" i="10"/>
  <c r="K77" i="11" l="1"/>
  <c r="N67" i="1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N4" i="1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4" i="11"/>
  <c r="N3" i="11"/>
  <c r="G3" i="11"/>
  <c r="K81" i="10"/>
  <c r="I75" i="10"/>
  <c r="F75" i="10"/>
  <c r="C75" i="10"/>
  <c r="R50" i="10"/>
  <c r="N49" i="10"/>
  <c r="Q47" i="10"/>
  <c r="Q46" i="10"/>
  <c r="Q45" i="10"/>
  <c r="Q44" i="10"/>
  <c r="P43" i="10"/>
  <c r="Q43" i="10" s="1"/>
  <c r="P42" i="10"/>
  <c r="Q42" i="10" s="1"/>
  <c r="P41" i="10"/>
  <c r="Q41" i="10" s="1"/>
  <c r="P40" i="10"/>
  <c r="P39" i="10"/>
  <c r="Q39" i="10" s="1"/>
  <c r="Q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0" i="8" l="1"/>
  <c r="C51" i="8"/>
  <c r="C52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D82" i="7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1" i="8"/>
  <c r="I75" i="8"/>
  <c r="F75" i="8"/>
  <c r="C75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5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7" i="8"/>
  <c r="F78" i="8" s="1"/>
  <c r="F81" i="8" s="1"/>
  <c r="K79" i="8" s="1"/>
  <c r="K83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<sst xmlns="http://schemas.openxmlformats.org/spreadsheetml/2006/main" count="858" uniqueCount="536">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</sst>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0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165" fontId="2" fillId="4" borderId="76" xfId="1" applyNumberFormat="1" applyFont="1" applyFill="1" applyBorder="1" applyAlignment="1">
      <alignment horizontal="center"/>
    </xf>
    <xf numFmtId="0" fontId="23" fillId="4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FF99CC"/>
      <color rgb="FF0000FF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F16" workbookViewId="0">
      <selection activeCell="O26" sqref="O26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502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Q3" s="469" t="s">
        <v>509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8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8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8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8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71">
        <v>0</v>
      </c>
      <c r="N17" s="43">
        <v>53215</v>
      </c>
      <c r="O17" s="470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70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0</v>
      </c>
      <c r="N20" s="43">
        <v>0</v>
      </c>
      <c r="P20" s="49">
        <f t="shared" si="0"/>
        <v>2391</v>
      </c>
      <c r="Q20" s="45">
        <f t="shared" si="1"/>
        <v>-96755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/>
      <c r="D21" s="47"/>
      <c r="E21" s="35">
        <v>45068</v>
      </c>
      <c r="F21" s="36"/>
      <c r="G21" s="37"/>
      <c r="H21" s="38">
        <v>45068</v>
      </c>
      <c r="I21" s="39"/>
      <c r="J21" s="40"/>
      <c r="K21" s="402"/>
      <c r="L21" s="55"/>
      <c r="M21" s="42">
        <v>0</v>
      </c>
      <c r="N21" s="43">
        <v>0</v>
      </c>
      <c r="P21" s="49">
        <f t="shared" si="0"/>
        <v>0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/>
      <c r="D22" s="47"/>
      <c r="E22" s="35">
        <v>45069</v>
      </c>
      <c r="F22" s="36"/>
      <c r="G22" s="37"/>
      <c r="H22" s="38">
        <v>45069</v>
      </c>
      <c r="I22" s="359"/>
      <c r="J22" s="40"/>
      <c r="K22" s="358"/>
      <c r="L22" s="62"/>
      <c r="M22" s="42">
        <v>0</v>
      </c>
      <c r="N22" s="43">
        <v>0</v>
      </c>
      <c r="P22" s="49">
        <f t="shared" si="0"/>
        <v>0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/>
      <c r="D23" s="47"/>
      <c r="E23" s="35">
        <v>45070</v>
      </c>
      <c r="F23" s="36"/>
      <c r="G23" s="37"/>
      <c r="H23" s="38">
        <v>45070</v>
      </c>
      <c r="I23" s="39"/>
      <c r="J23" s="64"/>
      <c r="K23" s="65"/>
      <c r="L23" s="55"/>
      <c r="M23" s="42">
        <v>0</v>
      </c>
      <c r="N23" s="43">
        <v>0</v>
      </c>
      <c r="P23" s="49">
        <f t="shared" si="0"/>
        <v>0</v>
      </c>
      <c r="Q23" s="45">
        <f t="shared" si="1"/>
        <v>0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/>
      <c r="D24" s="51"/>
      <c r="E24" s="35">
        <v>45071</v>
      </c>
      <c r="F24" s="36"/>
      <c r="G24" s="37"/>
      <c r="H24" s="38">
        <v>45071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1"/>
        <v>0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/>
      <c r="D25" s="47"/>
      <c r="E25" s="35">
        <v>45072</v>
      </c>
      <c r="F25" s="36"/>
      <c r="G25" s="37"/>
      <c r="H25" s="38">
        <v>45072</v>
      </c>
      <c r="I25" s="39"/>
      <c r="J25" s="64"/>
      <c r="K25" s="65"/>
      <c r="L25" s="68"/>
      <c r="M25" s="42">
        <v>0</v>
      </c>
      <c r="N25" s="43">
        <v>0</v>
      </c>
      <c r="P25" s="69">
        <f t="shared" si="0"/>
        <v>0</v>
      </c>
      <c r="Q25" s="45">
        <f t="shared" si="1"/>
        <v>0</v>
      </c>
      <c r="R25" s="46">
        <v>0</v>
      </c>
    </row>
    <row r="26" spans="1:19" ht="18" thickBot="1" x14ac:dyDescent="0.35">
      <c r="A26" s="31" t="s">
        <v>528</v>
      </c>
      <c r="B26" s="32">
        <v>45073</v>
      </c>
      <c r="C26" s="33"/>
      <c r="D26" s="47"/>
      <c r="E26" s="35">
        <v>45073</v>
      </c>
      <c r="F26" s="36"/>
      <c r="G26" s="37"/>
      <c r="H26" s="38">
        <v>45073</v>
      </c>
      <c r="I26" s="39"/>
      <c r="J26" s="40"/>
      <c r="K26" s="70"/>
      <c r="L26" s="71"/>
      <c r="M26" s="42">
        <v>0</v>
      </c>
      <c r="N26" s="43">
        <v>0</v>
      </c>
      <c r="P26" s="69">
        <f t="shared" si="0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/>
      <c r="D27" s="51"/>
      <c r="E27" s="35">
        <v>45074</v>
      </c>
      <c r="F27" s="36"/>
      <c r="G27" s="37"/>
      <c r="H27" s="38">
        <v>45074</v>
      </c>
      <c r="I27" s="39"/>
      <c r="J27" s="337"/>
      <c r="K27" s="345"/>
      <c r="L27" s="68"/>
      <c r="M27" s="42">
        <v>0</v>
      </c>
      <c r="N27" s="43">
        <v>0</v>
      </c>
      <c r="P27" s="69">
        <f t="shared" si="0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/>
      <c r="D28" s="51"/>
      <c r="E28" s="35">
        <v>45075</v>
      </c>
      <c r="F28" s="36"/>
      <c r="G28" s="37"/>
      <c r="H28" s="38">
        <v>45075</v>
      </c>
      <c r="I28" s="39"/>
      <c r="J28" s="338"/>
      <c r="K28" s="70"/>
      <c r="L28" s="68"/>
      <c r="M28" s="42">
        <v>0</v>
      </c>
      <c r="N28" s="43">
        <v>0</v>
      </c>
      <c r="P28" s="69">
        <f t="shared" si="0"/>
        <v>0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/>
      <c r="D29" s="76"/>
      <c r="E29" s="35">
        <v>45076</v>
      </c>
      <c r="F29" s="36"/>
      <c r="G29" s="37"/>
      <c r="H29" s="38">
        <v>45076</v>
      </c>
      <c r="I29" s="39"/>
      <c r="J29" s="339"/>
      <c r="K29" s="346"/>
      <c r="L29" s="68"/>
      <c r="M29" s="42">
        <v>0</v>
      </c>
      <c r="N29" s="43">
        <v>0</v>
      </c>
      <c r="P29" s="69">
        <f t="shared" si="0"/>
        <v>0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/>
      <c r="D30" s="76"/>
      <c r="E30" s="35">
        <v>45077</v>
      </c>
      <c r="F30" s="36"/>
      <c r="G30" s="37"/>
      <c r="H30" s="38">
        <v>45077</v>
      </c>
      <c r="I30" s="39"/>
      <c r="J30" s="338"/>
      <c r="K30" s="65"/>
      <c r="L30" s="49"/>
      <c r="M30" s="42">
        <v>0</v>
      </c>
      <c r="N30" s="43">
        <v>0</v>
      </c>
      <c r="P30" s="69">
        <f t="shared" si="0"/>
        <v>0</v>
      </c>
      <c r="Q30" s="45">
        <f t="shared" si="1"/>
        <v>0</v>
      </c>
      <c r="R30" s="46">
        <v>0</v>
      </c>
    </row>
    <row r="31" spans="1:19" ht="18" thickBot="1" x14ac:dyDescent="0.35">
      <c r="A31" s="31" t="s">
        <v>526</v>
      </c>
      <c r="B31" s="32">
        <v>45078</v>
      </c>
      <c r="C31" s="33"/>
      <c r="D31" s="79"/>
      <c r="E31" s="35">
        <v>45078</v>
      </c>
      <c r="F31" s="36"/>
      <c r="G31" s="37"/>
      <c r="H31" s="38">
        <v>45078</v>
      </c>
      <c r="I31" s="39"/>
      <c r="J31" s="338"/>
      <c r="K31" s="347"/>
      <c r="L31" s="68"/>
      <c r="M31" s="42">
        <v>0</v>
      </c>
      <c r="N31" s="43">
        <v>0</v>
      </c>
      <c r="P31" s="69">
        <f t="shared" si="0"/>
        <v>0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/>
      <c r="D32" s="305"/>
      <c r="E32" s="35">
        <v>45079</v>
      </c>
      <c r="F32" s="36"/>
      <c r="G32" s="37"/>
      <c r="H32" s="38">
        <v>45079</v>
      </c>
      <c r="I32" s="39"/>
      <c r="J32" s="367"/>
      <c r="K32" s="368"/>
      <c r="L32" s="369"/>
      <c r="M32" s="42">
        <v>0</v>
      </c>
      <c r="N32" s="43">
        <v>0</v>
      </c>
      <c r="O32" s="2" t="s">
        <v>10</v>
      </c>
      <c r="P32" s="69">
        <f t="shared" si="0"/>
        <v>0</v>
      </c>
      <c r="Q32" s="45">
        <f t="shared" si="1"/>
        <v>0</v>
      </c>
      <c r="R32" s="46">
        <v>0</v>
      </c>
    </row>
    <row r="33" spans="1:19" ht="18" thickBot="1" x14ac:dyDescent="0.35">
      <c r="A33" s="31" t="s">
        <v>528</v>
      </c>
      <c r="B33" s="32">
        <v>45080</v>
      </c>
      <c r="C33" s="33"/>
      <c r="D33" s="83"/>
      <c r="E33" s="35">
        <v>45080</v>
      </c>
      <c r="F33" s="36"/>
      <c r="G33" s="37"/>
      <c r="H33" s="38">
        <v>45080</v>
      </c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 t="s">
        <v>522</v>
      </c>
      <c r="B34" s="32">
        <v>45081</v>
      </c>
      <c r="C34" s="33"/>
      <c r="D34" s="83"/>
      <c r="E34" s="35">
        <v>45081</v>
      </c>
      <c r="F34" s="36"/>
      <c r="G34" s="37"/>
      <c r="H34" s="38">
        <v>45081</v>
      </c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 t="s">
        <v>523</v>
      </c>
      <c r="B35" s="32">
        <v>45082</v>
      </c>
      <c r="C35" s="86"/>
      <c r="D35" s="79"/>
      <c r="E35" s="35">
        <v>45082</v>
      </c>
      <c r="F35" s="36"/>
      <c r="G35" s="37"/>
      <c r="H35" s="38">
        <v>45082</v>
      </c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 t="s">
        <v>524</v>
      </c>
      <c r="B36" s="32">
        <v>45083</v>
      </c>
      <c r="C36" s="90"/>
      <c r="D36" s="364"/>
      <c r="E36" s="35">
        <v>45083</v>
      </c>
      <c r="F36" s="36"/>
      <c r="G36" s="92"/>
      <c r="H36" s="38">
        <v>45083</v>
      </c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f t="shared" si="0"/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1"/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/>
      <c r="C39" s="93"/>
      <c r="D39" s="94"/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f t="shared" si="0"/>
        <v>27485</v>
      </c>
      <c r="Q39" s="45">
        <f t="shared" si="1"/>
        <v>27485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f t="shared" si="0"/>
        <v>27070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453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f t="shared" si="0"/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338"/>
      <c r="K46" s="343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3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343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403"/>
      <c r="E49" s="104"/>
      <c r="F49" s="110"/>
      <c r="G49" s="37"/>
      <c r="H49" s="106"/>
      <c r="I49" s="103"/>
      <c r="J49" s="338"/>
      <c r="K49" s="343"/>
      <c r="L49" s="49"/>
      <c r="M49" s="494">
        <f>SUM(M5:M40)</f>
        <v>964605.5</v>
      </c>
      <c r="N49" s="494">
        <f>SUM(N5:N40)</f>
        <v>714520.15</v>
      </c>
      <c r="P49" s="111">
        <f>SUM(P5:P40)</f>
        <v>2118712.15</v>
      </c>
      <c r="Q49" s="506">
        <f>SUM(Q5:Q40)</f>
        <v>-64634.850000000006</v>
      </c>
      <c r="R49" s="46">
        <v>0</v>
      </c>
    </row>
    <row r="50" spans="1:18" ht="18" thickBot="1" x14ac:dyDescent="0.35">
      <c r="A50" s="31"/>
      <c r="B50" s="32"/>
      <c r="C50" s="93"/>
      <c r="D50" s="403"/>
      <c r="E50" s="104"/>
      <c r="F50" s="110"/>
      <c r="G50" s="37"/>
      <c r="H50" s="106"/>
      <c r="I50" s="103"/>
      <c r="J50" s="87"/>
      <c r="K50" s="343"/>
      <c r="L50" s="89"/>
      <c r="M50" s="495"/>
      <c r="N50" s="495"/>
      <c r="P50" s="44"/>
      <c r="Q50" s="507"/>
      <c r="R50" s="112">
        <f>SUM(R5:R49)</f>
        <v>1810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472">
        <f>M49+N49</f>
        <v>1679125.65</v>
      </c>
      <c r="N53" s="473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9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3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3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43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456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256643.5</v>
      </c>
      <c r="D75" s="142"/>
      <c r="E75" s="143" t="s">
        <v>12</v>
      </c>
      <c r="F75" s="144">
        <f>SUM(F5:F68)</f>
        <v>2154467</v>
      </c>
      <c r="G75" s="145"/>
      <c r="H75" s="143" t="s">
        <v>13</v>
      </c>
      <c r="I75" s="146">
        <f>SUM(I5:I68)</f>
        <v>53349</v>
      </c>
      <c r="J75" s="147"/>
      <c r="K75" s="148" t="s">
        <v>14</v>
      </c>
      <c r="L75" s="149">
        <f>SUM(L5:L73)-L26</f>
        <v>159298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212647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1685176.5</v>
      </c>
      <c r="I78" s="157"/>
      <c r="J78" s="158"/>
    </row>
    <row r="79" spans="1:17" ht="18.75" x14ac:dyDescent="0.3">
      <c r="D79" s="497" t="s">
        <v>17</v>
      </c>
      <c r="E79" s="497"/>
      <c r="F79" s="101">
        <v>0</v>
      </c>
      <c r="I79" s="498" t="s">
        <v>18</v>
      </c>
      <c r="J79" s="499"/>
      <c r="K79" s="500">
        <f>F81+F82+F83</f>
        <v>1685176.5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1685176.5</v>
      </c>
      <c r="H81" s="168"/>
      <c r="I81" s="169" t="s">
        <v>21</v>
      </c>
      <c r="J81" s="170"/>
      <c r="K81" s="501">
        <f>-C4</f>
        <v>-3065283.79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0</v>
      </c>
    </row>
    <row r="83" spans="2:14" ht="20.25" thickTop="1" thickBot="1" x14ac:dyDescent="0.35">
      <c r="C83" s="172"/>
      <c r="D83" s="489" t="s">
        <v>24</v>
      </c>
      <c r="E83" s="490"/>
      <c r="F83" s="173">
        <v>0</v>
      </c>
      <c r="I83" s="523" t="s">
        <v>25</v>
      </c>
      <c r="J83" s="524"/>
      <c r="K83" s="525">
        <f>K79+K81</f>
        <v>-1380107.29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workbookViewId="0">
      <selection activeCell="B3" sqref="B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/>
      <c r="E3" s="218"/>
      <c r="F3" s="217"/>
      <c r="G3" s="219">
        <f>D3-F3</f>
        <v>0</v>
      </c>
      <c r="I3" s="435"/>
      <c r="J3" s="290"/>
      <c r="K3" s="237"/>
      <c r="L3" s="218"/>
      <c r="M3" s="237"/>
      <c r="N3" s="221">
        <f>K3-M3</f>
        <v>0</v>
      </c>
    </row>
    <row r="4" spans="2:14" ht="18.75" x14ac:dyDescent="0.3">
      <c r="B4" s="222"/>
      <c r="C4" s="223"/>
      <c r="D4" s="101"/>
      <c r="E4" s="224"/>
      <c r="F4" s="101"/>
      <c r="G4" s="225">
        <f t="shared" ref="G4:G65" si="0">D4-F4</f>
        <v>0</v>
      </c>
      <c r="H4" s="226"/>
      <c r="I4" s="435"/>
      <c r="J4" s="290"/>
      <c r="K4" s="237"/>
      <c r="L4" s="218"/>
      <c r="M4" s="237"/>
      <c r="N4" s="227">
        <f>N3+K4-M4</f>
        <v>0</v>
      </c>
    </row>
    <row r="5" spans="2:14" ht="15.75" x14ac:dyDescent="0.25">
      <c r="B5" s="222"/>
      <c r="C5" s="223"/>
      <c r="D5" s="101"/>
      <c r="E5" s="224"/>
      <c r="F5" s="101"/>
      <c r="G5" s="225">
        <f t="shared" si="0"/>
        <v>0</v>
      </c>
      <c r="I5" s="435"/>
      <c r="J5" s="290"/>
      <c r="K5" s="237"/>
      <c r="L5" s="218"/>
      <c r="M5" s="237"/>
      <c r="N5" s="227">
        <f t="shared" ref="N5:N65" si="1">N4+K5-M5</f>
        <v>0</v>
      </c>
    </row>
    <row r="6" spans="2:14" ht="15.75" x14ac:dyDescent="0.25">
      <c r="B6" s="222"/>
      <c r="C6" s="223"/>
      <c r="D6" s="101"/>
      <c r="E6" s="224"/>
      <c r="F6" s="101"/>
      <c r="G6" s="225">
        <f t="shared" si="0"/>
        <v>0</v>
      </c>
      <c r="I6" s="435"/>
      <c r="J6" s="290"/>
      <c r="K6" s="237"/>
      <c r="L6" s="218"/>
      <c r="M6" s="237"/>
      <c r="N6" s="227">
        <f t="shared" si="1"/>
        <v>0</v>
      </c>
    </row>
    <row r="7" spans="2:14" ht="15.75" x14ac:dyDescent="0.25">
      <c r="B7" s="222"/>
      <c r="C7" s="223"/>
      <c r="D7" s="101"/>
      <c r="E7" s="224"/>
      <c r="F7" s="101"/>
      <c r="G7" s="225">
        <f t="shared" si="0"/>
        <v>0</v>
      </c>
      <c r="I7" s="435"/>
      <c r="J7" s="290"/>
      <c r="K7" s="237"/>
      <c r="L7" s="218"/>
      <c r="M7" s="237"/>
      <c r="N7" s="227">
        <f t="shared" si="1"/>
        <v>0</v>
      </c>
    </row>
    <row r="8" spans="2:14" ht="15.75" x14ac:dyDescent="0.25">
      <c r="B8" s="222"/>
      <c r="C8" s="223"/>
      <c r="D8" s="101"/>
      <c r="E8" s="224"/>
      <c r="F8" s="101"/>
      <c r="G8" s="225">
        <f t="shared" si="0"/>
        <v>0</v>
      </c>
      <c r="I8" s="435"/>
      <c r="J8" s="290"/>
      <c r="K8" s="237"/>
      <c r="L8" s="218"/>
      <c r="M8" s="237"/>
      <c r="N8" s="227">
        <f t="shared" si="1"/>
        <v>0</v>
      </c>
    </row>
    <row r="9" spans="2:14" ht="15.75" x14ac:dyDescent="0.25">
      <c r="B9" s="222"/>
      <c r="C9" s="223"/>
      <c r="D9" s="101"/>
      <c r="E9" s="224"/>
      <c r="F9" s="101"/>
      <c r="G9" s="225">
        <f t="shared" si="0"/>
        <v>0</v>
      </c>
      <c r="I9" s="435"/>
      <c r="J9" s="290"/>
      <c r="K9" s="237"/>
      <c r="L9" s="218"/>
      <c r="M9" s="237"/>
      <c r="N9" s="227">
        <f t="shared" si="1"/>
        <v>0</v>
      </c>
    </row>
    <row r="10" spans="2:14" ht="18.75" x14ac:dyDescent="0.3">
      <c r="B10" s="222"/>
      <c r="C10" s="223"/>
      <c r="D10" s="101"/>
      <c r="E10" s="224"/>
      <c r="F10" s="101"/>
      <c r="G10" s="225">
        <f t="shared" si="0"/>
        <v>0</v>
      </c>
      <c r="H10" s="226"/>
      <c r="I10" s="435"/>
      <c r="J10" s="290"/>
      <c r="K10" s="237"/>
      <c r="L10" s="218"/>
      <c r="M10" s="237"/>
      <c r="N10" s="227">
        <f t="shared" si="1"/>
        <v>0</v>
      </c>
    </row>
    <row r="11" spans="2:14" ht="15.75" x14ac:dyDescent="0.25">
      <c r="B11" s="222"/>
      <c r="C11" s="223"/>
      <c r="D11" s="101"/>
      <c r="E11" s="224"/>
      <c r="F11" s="101"/>
      <c r="G11" s="225">
        <f t="shared" si="0"/>
        <v>0</v>
      </c>
      <c r="I11" s="435"/>
      <c r="J11" s="290"/>
      <c r="K11" s="237"/>
      <c r="L11" s="218"/>
      <c r="M11" s="237"/>
      <c r="N11" s="227">
        <f t="shared" si="1"/>
        <v>0</v>
      </c>
    </row>
    <row r="12" spans="2:14" ht="15.75" x14ac:dyDescent="0.25">
      <c r="B12" s="222"/>
      <c r="C12" s="223"/>
      <c r="D12" s="101"/>
      <c r="E12" s="224"/>
      <c r="F12" s="101"/>
      <c r="G12" s="225">
        <f t="shared" si="0"/>
        <v>0</v>
      </c>
      <c r="I12" s="435"/>
      <c r="J12" s="290"/>
      <c r="K12" s="237"/>
      <c r="L12" s="218"/>
      <c r="M12" s="237"/>
      <c r="N12" s="227">
        <f t="shared" si="1"/>
        <v>0</v>
      </c>
    </row>
    <row r="13" spans="2:14" ht="15.75" x14ac:dyDescent="0.25">
      <c r="B13" s="222"/>
      <c r="C13" s="223"/>
      <c r="D13" s="101"/>
      <c r="E13" s="224"/>
      <c r="F13" s="101"/>
      <c r="G13" s="225">
        <f t="shared" si="0"/>
        <v>0</v>
      </c>
      <c r="I13" s="435"/>
      <c r="J13" s="290"/>
      <c r="K13" s="237"/>
      <c r="L13" s="218"/>
      <c r="M13" s="237"/>
      <c r="N13" s="227">
        <f t="shared" si="1"/>
        <v>0</v>
      </c>
    </row>
    <row r="14" spans="2:14" ht="15.75" x14ac:dyDescent="0.25">
      <c r="B14" s="222"/>
      <c r="C14" s="223"/>
      <c r="D14" s="101"/>
      <c r="E14" s="224"/>
      <c r="F14" s="101"/>
      <c r="G14" s="225">
        <f t="shared" si="0"/>
        <v>0</v>
      </c>
      <c r="I14" s="435"/>
      <c r="J14" s="290"/>
      <c r="K14" s="237"/>
      <c r="L14" s="218"/>
      <c r="M14" s="237"/>
      <c r="N14" s="227">
        <f t="shared" si="1"/>
        <v>0</v>
      </c>
    </row>
    <row r="15" spans="2:14" ht="15.75" x14ac:dyDescent="0.25">
      <c r="B15" s="222"/>
      <c r="C15" s="223"/>
      <c r="D15" s="101"/>
      <c r="E15" s="224"/>
      <c r="F15" s="101"/>
      <c r="G15" s="225">
        <f t="shared" si="0"/>
        <v>0</v>
      </c>
      <c r="I15" s="435"/>
      <c r="J15" s="290"/>
      <c r="K15" s="237"/>
      <c r="L15" s="218"/>
      <c r="M15" s="237"/>
      <c r="N15" s="227">
        <f t="shared" si="1"/>
        <v>0</v>
      </c>
    </row>
    <row r="16" spans="2:14" ht="15.75" x14ac:dyDescent="0.25">
      <c r="B16" s="222"/>
      <c r="C16" s="223"/>
      <c r="D16" s="101"/>
      <c r="E16" s="224"/>
      <c r="F16" s="101"/>
      <c r="G16" s="225">
        <f t="shared" si="0"/>
        <v>0</v>
      </c>
      <c r="I16" s="435"/>
      <c r="J16" s="290"/>
      <c r="K16" s="237"/>
      <c r="L16" s="218"/>
      <c r="M16" s="237"/>
      <c r="N16" s="227">
        <f t="shared" si="1"/>
        <v>0</v>
      </c>
    </row>
    <row r="17" spans="1:14" ht="15.75" x14ac:dyDescent="0.25">
      <c r="B17" s="222"/>
      <c r="C17" s="223"/>
      <c r="D17" s="101"/>
      <c r="E17" s="224"/>
      <c r="F17" s="101"/>
      <c r="G17" s="225">
        <f t="shared" si="0"/>
        <v>0</v>
      </c>
      <c r="I17" s="435"/>
      <c r="J17" s="290"/>
      <c r="K17" s="237"/>
      <c r="L17" s="218"/>
      <c r="M17" s="237"/>
      <c r="N17" s="227">
        <f t="shared" si="1"/>
        <v>0</v>
      </c>
    </row>
    <row r="18" spans="1:14" ht="15.75" x14ac:dyDescent="0.25">
      <c r="B18" s="222"/>
      <c r="C18" s="223"/>
      <c r="D18" s="101"/>
      <c r="E18" s="224"/>
      <c r="F18" s="101"/>
      <c r="G18" s="225">
        <f t="shared" si="0"/>
        <v>0</v>
      </c>
      <c r="I18" s="435"/>
      <c r="J18" s="290"/>
      <c r="K18" s="237"/>
      <c r="L18" s="218"/>
      <c r="M18" s="237"/>
      <c r="N18" s="227">
        <f t="shared" si="1"/>
        <v>0</v>
      </c>
    </row>
    <row r="19" spans="1:14" ht="15.75" x14ac:dyDescent="0.25">
      <c r="B19" s="222"/>
      <c r="C19" s="223"/>
      <c r="D19" s="101"/>
      <c r="E19" s="224"/>
      <c r="F19" s="101"/>
      <c r="G19" s="225">
        <f t="shared" si="0"/>
        <v>0</v>
      </c>
      <c r="I19" s="435"/>
      <c r="J19" s="290"/>
      <c r="K19" s="237"/>
      <c r="L19" s="218"/>
      <c r="M19" s="237"/>
      <c r="N19" s="227">
        <f t="shared" si="1"/>
        <v>0</v>
      </c>
    </row>
    <row r="20" spans="1:14" ht="15.75" x14ac:dyDescent="0.25">
      <c r="B20" s="222"/>
      <c r="C20" s="223"/>
      <c r="D20" s="101"/>
      <c r="E20" s="224"/>
      <c r="F20" s="101"/>
      <c r="G20" s="225">
        <f t="shared" si="0"/>
        <v>0</v>
      </c>
      <c r="I20" s="435"/>
      <c r="J20" s="290"/>
      <c r="K20" s="237"/>
      <c r="L20" s="218"/>
      <c r="M20" s="237"/>
      <c r="N20" s="227">
        <f t="shared" si="1"/>
        <v>0</v>
      </c>
    </row>
    <row r="21" spans="1:14" ht="15.75" x14ac:dyDescent="0.25">
      <c r="B21" s="222"/>
      <c r="C21" s="223"/>
      <c r="D21" s="101"/>
      <c r="E21" s="224"/>
      <c r="F21" s="101"/>
      <c r="G21" s="225">
        <f t="shared" si="0"/>
        <v>0</v>
      </c>
      <c r="I21" s="435"/>
      <c r="J21" s="290"/>
      <c r="K21" s="237"/>
      <c r="L21" s="218"/>
      <c r="M21" s="237"/>
      <c r="N21" s="227">
        <f t="shared" si="1"/>
        <v>0</v>
      </c>
    </row>
    <row r="22" spans="1:14" ht="18.75" x14ac:dyDescent="0.3">
      <c r="B22" s="222"/>
      <c r="C22" s="223"/>
      <c r="D22" s="101"/>
      <c r="E22" s="224"/>
      <c r="F22" s="101"/>
      <c r="G22" s="225">
        <f t="shared" si="0"/>
        <v>0</v>
      </c>
      <c r="H22" s="232"/>
      <c r="I22" s="435"/>
      <c r="J22" s="290"/>
      <c r="K22" s="237"/>
      <c r="L22" s="218"/>
      <c r="M22" s="237"/>
      <c r="N22" s="227">
        <f t="shared" si="1"/>
        <v>0</v>
      </c>
    </row>
    <row r="23" spans="1:14" ht="15.75" x14ac:dyDescent="0.25">
      <c r="B23" s="222"/>
      <c r="C23" s="223"/>
      <c r="D23" s="101"/>
      <c r="E23" s="224"/>
      <c r="F23" s="101"/>
      <c r="G23" s="225">
        <f t="shared" si="0"/>
        <v>0</v>
      </c>
      <c r="H23" s="233"/>
      <c r="I23" s="435"/>
      <c r="J23" s="290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22"/>
      <c r="C24" s="223"/>
      <c r="D24" s="101"/>
      <c r="E24" s="224"/>
      <c r="F24" s="101"/>
      <c r="G24" s="225">
        <f t="shared" si="0"/>
        <v>0</v>
      </c>
      <c r="H24" s="233"/>
      <c r="I24" s="435"/>
      <c r="J24" s="290"/>
      <c r="K24" s="237"/>
      <c r="L24" s="218"/>
      <c r="M24" s="237"/>
      <c r="N24" s="227">
        <f t="shared" si="1"/>
        <v>0</v>
      </c>
    </row>
    <row r="25" spans="1:14" ht="15.75" x14ac:dyDescent="0.25">
      <c r="B25" s="222"/>
      <c r="C25" s="223"/>
      <c r="D25" s="101"/>
      <c r="E25" s="224"/>
      <c r="F25" s="101"/>
      <c r="G25" s="225">
        <f t="shared" si="0"/>
        <v>0</v>
      </c>
      <c r="H25" s="234"/>
      <c r="I25" s="435"/>
      <c r="J25" s="290"/>
      <c r="K25" s="237"/>
      <c r="L25" s="218"/>
      <c r="M25" s="237"/>
      <c r="N25" s="227">
        <f t="shared" si="1"/>
        <v>0</v>
      </c>
    </row>
    <row r="26" spans="1:14" ht="15.75" x14ac:dyDescent="0.25">
      <c r="B26" s="222"/>
      <c r="C26" s="223"/>
      <c r="D26" s="101"/>
      <c r="E26" s="224"/>
      <c r="F26" s="101"/>
      <c r="G26" s="225">
        <f t="shared" si="0"/>
        <v>0</v>
      </c>
      <c r="H26" s="234"/>
      <c r="I26" s="435"/>
      <c r="J26" s="290"/>
      <c r="K26" s="237"/>
      <c r="L26" s="218"/>
      <c r="M26" s="237"/>
      <c r="N26" s="227">
        <f t="shared" si="1"/>
        <v>0</v>
      </c>
    </row>
    <row r="27" spans="1:14" ht="15.75" x14ac:dyDescent="0.25">
      <c r="B27" s="222"/>
      <c r="C27" s="223"/>
      <c r="D27" s="101"/>
      <c r="E27" s="224"/>
      <c r="F27" s="101"/>
      <c r="G27" s="225">
        <f t="shared" si="0"/>
        <v>0</v>
      </c>
      <c r="H27" s="234"/>
      <c r="I27" s="435"/>
      <c r="J27" s="290"/>
      <c r="K27" s="237"/>
      <c r="L27" s="218"/>
      <c r="M27" s="237"/>
      <c r="N27" s="227">
        <f t="shared" si="1"/>
        <v>0</v>
      </c>
    </row>
    <row r="28" spans="1:14" ht="15.75" x14ac:dyDescent="0.25">
      <c r="B28" s="222"/>
      <c r="C28" s="223"/>
      <c r="D28" s="101"/>
      <c r="E28" s="224"/>
      <c r="F28" s="101"/>
      <c r="G28" s="225">
        <f t="shared" si="0"/>
        <v>0</v>
      </c>
      <c r="H28" s="234"/>
      <c r="I28" s="435"/>
      <c r="J28" s="437"/>
      <c r="K28" s="237"/>
      <c r="L28" s="218"/>
      <c r="M28" s="237"/>
      <c r="N28" s="227">
        <f t="shared" si="1"/>
        <v>0</v>
      </c>
    </row>
    <row r="29" spans="1:14" ht="15.75" x14ac:dyDescent="0.25">
      <c r="B29" s="222"/>
      <c r="C29" s="223"/>
      <c r="D29" s="101"/>
      <c r="E29" s="224"/>
      <c r="F29" s="101"/>
      <c r="G29" s="225">
        <f t="shared" si="0"/>
        <v>0</v>
      </c>
      <c r="H29" s="234"/>
      <c r="I29" s="435"/>
      <c r="J29" s="437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435"/>
      <c r="J30" s="437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 s="436"/>
      <c r="J31" s="438"/>
      <c r="K31" s="150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 s="436"/>
      <c r="J32" s="438"/>
      <c r="K32" s="150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22"/>
      <c r="C34" s="223"/>
      <c r="D34" s="101"/>
      <c r="E34" s="224"/>
      <c r="F34" s="101"/>
      <c r="G34" s="225">
        <f t="shared" si="0"/>
        <v>0</v>
      </c>
      <c r="I34" s="436"/>
      <c r="J34" s="438"/>
      <c r="K34" s="150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4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4"/>
      <c r="C41" s="223"/>
      <c r="D41" s="405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4"/>
      <c r="C42" s="223"/>
      <c r="D42" s="405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0</v>
      </c>
      <c r="E67" s="261"/>
      <c r="F67" s="262">
        <f>SUM(F3:F66)</f>
        <v>0</v>
      </c>
      <c r="G67" s="263">
        <f>SUM(G3:G66)</f>
        <v>0</v>
      </c>
      <c r="I67" s="517" t="s">
        <v>35</v>
      </c>
      <c r="J67" s="518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26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483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484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494">
        <f>SUM(M5:M40)</f>
        <v>1399609.5</v>
      </c>
      <c r="N49" s="494">
        <f>SUM(N5:N40)</f>
        <v>910600</v>
      </c>
      <c r="P49" s="111">
        <f>SUM(P5:P40)</f>
        <v>3236981.46</v>
      </c>
      <c r="Q49" s="506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495"/>
      <c r="N50" s="495"/>
      <c r="P50" s="44"/>
      <c r="Q50" s="507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72">
        <f>M49+N49</f>
        <v>2310209.5</v>
      </c>
      <c r="N53" s="473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1552957.04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-123007.98000000021</v>
      </c>
      <c r="I78" s="157"/>
      <c r="J78" s="158"/>
    </row>
    <row r="79" spans="1:17" ht="18.75" x14ac:dyDescent="0.3">
      <c r="D79" s="497" t="s">
        <v>17</v>
      </c>
      <c r="E79" s="497"/>
      <c r="F79" s="101">
        <v>-1513561.68</v>
      </c>
      <c r="I79" s="498" t="s">
        <v>18</v>
      </c>
      <c r="J79" s="499"/>
      <c r="K79" s="500">
        <f>F81+F82+F83</f>
        <v>1950142.8099999996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01">
        <f>-C4</f>
        <v>-3445405.07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489" t="s">
        <v>24</v>
      </c>
      <c r="E83" s="490"/>
      <c r="F83" s="173">
        <v>3504178.07</v>
      </c>
      <c r="I83" s="491" t="s">
        <v>220</v>
      </c>
      <c r="J83" s="492"/>
      <c r="K83" s="493">
        <f>K79+K81</f>
        <v>-1495262.2600000002</v>
      </c>
      <c r="L83" s="4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17" t="s">
        <v>35</v>
      </c>
      <c r="J67" s="518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19"/>
      <c r="J68" s="520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120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483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484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494">
        <f>SUM(M5:M40)</f>
        <v>1964337.8699999999</v>
      </c>
      <c r="N49" s="494">
        <f>SUM(N5:N40)</f>
        <v>1314937</v>
      </c>
      <c r="P49" s="111">
        <f>SUM(P5:P40)</f>
        <v>3956557.8699999996</v>
      </c>
      <c r="Q49" s="506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495"/>
      <c r="N50" s="495"/>
      <c r="P50" s="44"/>
      <c r="Q50" s="507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72">
        <f>M49+N49</f>
        <v>3279274.87</v>
      </c>
      <c r="N53" s="473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526980.64000000013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1939381.5999999999</v>
      </c>
      <c r="I78" s="157"/>
      <c r="J78" s="158"/>
    </row>
    <row r="79" spans="1:17" ht="18.75" x14ac:dyDescent="0.3">
      <c r="D79" s="497" t="s">
        <v>17</v>
      </c>
      <c r="E79" s="497"/>
      <c r="F79" s="101">
        <v>-1830849.67</v>
      </c>
      <c r="I79" s="498" t="s">
        <v>18</v>
      </c>
      <c r="J79" s="499"/>
      <c r="K79" s="500">
        <f>F81+F82+F83</f>
        <v>3946521.55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01">
        <f>-C4</f>
        <v>-3504178.07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489" t="s">
        <v>24</v>
      </c>
      <c r="E83" s="490"/>
      <c r="F83" s="173">
        <v>3720574.62</v>
      </c>
      <c r="I83" s="523" t="s">
        <v>25</v>
      </c>
      <c r="J83" s="524"/>
      <c r="K83" s="525">
        <f>K79+K81</f>
        <v>442343.48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F39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17" t="s">
        <v>35</v>
      </c>
      <c r="J67" s="518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60" zoomScale="115" zoomScaleNormal="115" workbookViewId="0">
      <selection activeCell="G65" sqref="G6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238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494">
        <f>SUM(M5:M40)</f>
        <v>1803019.98</v>
      </c>
      <c r="N49" s="494">
        <f>SUM(N5:N40)</f>
        <v>1138524</v>
      </c>
      <c r="P49" s="111">
        <f>SUM(P5:P40)</f>
        <v>3684795.48</v>
      </c>
      <c r="Q49" s="506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495"/>
      <c r="N50" s="495"/>
      <c r="P50" s="44"/>
      <c r="Q50" s="507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72">
        <f>M49+N49</f>
        <v>2941543.98</v>
      </c>
      <c r="N53" s="473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646140.08000000031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1113109.92</v>
      </c>
      <c r="I78" s="157"/>
      <c r="J78" s="158"/>
    </row>
    <row r="79" spans="1:17" ht="18.75" x14ac:dyDescent="0.3">
      <c r="D79" s="497" t="s">
        <v>17</v>
      </c>
      <c r="E79" s="497"/>
      <c r="F79" s="101">
        <v>-1405309.97</v>
      </c>
      <c r="I79" s="498" t="s">
        <v>18</v>
      </c>
      <c r="J79" s="499"/>
      <c r="K79" s="500">
        <f>F81+F82+F83</f>
        <v>3400888.74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01">
        <f>-C4</f>
        <v>-3504178.07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489" t="s">
        <v>24</v>
      </c>
      <c r="E83" s="490"/>
      <c r="F83" s="173">
        <v>3567993.62</v>
      </c>
      <c r="I83" s="491" t="s">
        <v>220</v>
      </c>
      <c r="J83" s="492"/>
      <c r="K83" s="493">
        <f>K79+K81</f>
        <v>-103289.32999999961</v>
      </c>
      <c r="L83" s="493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19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>
        <v>45014</v>
      </c>
      <c r="C30" s="223" t="s">
        <v>367</v>
      </c>
      <c r="D30" s="101">
        <v>130884.16</v>
      </c>
      <c r="E30" s="224"/>
      <c r="F30" s="101"/>
      <c r="G30" s="225">
        <f t="shared" si="0"/>
        <v>130884.16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08"/>
      <c r="J36" s="509"/>
      <c r="K36" s="509"/>
      <c r="L36" s="510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08"/>
      <c r="J37" s="509"/>
      <c r="K37" s="509"/>
      <c r="L37" s="510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11" t="s">
        <v>35</v>
      </c>
      <c r="J40" s="512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13"/>
      <c r="J41" s="514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15"/>
      <c r="J42" s="516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1092155.53</v>
      </c>
      <c r="G67" s="263">
        <f>SUM(G3:G66)</f>
        <v>313154.44</v>
      </c>
      <c r="I67" s="517" t="s">
        <v>35</v>
      </c>
      <c r="J67" s="518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275"/>
      <c r="D75" s="108">
        <v>71981.7</v>
      </c>
      <c r="E75" s="276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275"/>
      <c r="D76" s="101">
        <v>16327.98</v>
      </c>
      <c r="E76" s="276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275"/>
      <c r="D77" s="101">
        <v>4721.6000000000004</v>
      </c>
      <c r="E77" s="276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275"/>
      <c r="D78" s="101">
        <v>2870.4</v>
      </c>
      <c r="E78" s="276"/>
      <c r="I78" s="423"/>
      <c r="J78" s="424"/>
      <c r="K78" s="425"/>
      <c r="L78" s="298"/>
      <c r="M78" s="299"/>
      <c r="N78"/>
    </row>
    <row r="79" spans="2:14" ht="15.75" x14ac:dyDescent="0.25">
      <c r="C79" s="275"/>
      <c r="D79" s="101">
        <v>62616.82</v>
      </c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392">
        <v>13706.8</v>
      </c>
      <c r="E80" s="276"/>
      <c r="I80"/>
      <c r="J80"/>
      <c r="K80"/>
      <c r="M80"/>
      <c r="N80"/>
    </row>
    <row r="81" spans="3:14" ht="15.75" x14ac:dyDescent="0.25">
      <c r="C81" s="271"/>
      <c r="D81" s="108">
        <v>0</v>
      </c>
      <c r="E81" s="276"/>
      <c r="I81"/>
      <c r="J81"/>
      <c r="K81"/>
      <c r="M81"/>
      <c r="N81"/>
    </row>
    <row r="82" spans="3:14" ht="15.75" x14ac:dyDescent="0.25">
      <c r="C82" s="271"/>
      <c r="D82" s="108">
        <f>SUM(D75:D81)</f>
        <v>172225.3</v>
      </c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5"/>
  <sheetViews>
    <sheetView workbookViewId="0">
      <pane xSplit="5" ySplit="4" topLeftCell="F32" activePane="bottomRight" state="frozen"/>
      <selection pane="topRight" activeCell="F1" sqref="F1"/>
      <selection pane="bottomLeft" activeCell="A5" sqref="A5"/>
      <selection pane="bottomRight" activeCell="F81" sqref="F81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476"/>
      <c r="C1" s="478" t="s">
        <v>368</v>
      </c>
      <c r="D1" s="479"/>
      <c r="E1" s="479"/>
      <c r="F1" s="479"/>
      <c r="G1" s="479"/>
      <c r="H1" s="479"/>
      <c r="I1" s="479"/>
      <c r="J1" s="479"/>
      <c r="K1" s="479"/>
      <c r="L1" s="479"/>
      <c r="M1" s="479"/>
    </row>
    <row r="2" spans="1:18" ht="16.5" thickBot="1" x14ac:dyDescent="0.3">
      <c r="B2" s="477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480" t="s">
        <v>0</v>
      </c>
      <c r="C3" s="481"/>
      <c r="D3" s="14"/>
      <c r="E3" s="15"/>
      <c r="F3" s="16"/>
      <c r="H3" s="482" t="s">
        <v>1</v>
      </c>
      <c r="I3" s="482"/>
      <c r="K3" s="18"/>
      <c r="L3" s="19"/>
      <c r="M3" s="20"/>
      <c r="P3" s="474" t="s">
        <v>2</v>
      </c>
      <c r="R3" s="528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485" t="s">
        <v>5</v>
      </c>
      <c r="F4" s="486"/>
      <c r="H4" s="487" t="s">
        <v>6</v>
      </c>
      <c r="I4" s="488"/>
      <c r="J4" s="25"/>
      <c r="K4" s="26"/>
      <c r="L4" s="27"/>
      <c r="M4" s="28" t="s">
        <v>7</v>
      </c>
      <c r="N4" s="29" t="s">
        <v>8</v>
      </c>
      <c r="P4" s="475"/>
      <c r="Q4" s="30" t="s">
        <v>9</v>
      </c>
      <c r="R4" s="529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45030</v>
      </c>
      <c r="C45" s="93">
        <v>200000</v>
      </c>
      <c r="D45" s="102" t="s">
        <v>232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45034</v>
      </c>
      <c r="C46" s="93">
        <v>193160.35</v>
      </c>
      <c r="D46" s="102" t="s">
        <v>232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45035</v>
      </c>
      <c r="C47" s="455">
        <v>8093</v>
      </c>
      <c r="D47" s="102" t="s">
        <v>460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45035</v>
      </c>
      <c r="C48" s="455">
        <v>13752</v>
      </c>
      <c r="D48" s="102" t="s">
        <v>460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45035</v>
      </c>
      <c r="C49" s="455">
        <v>1889</v>
      </c>
      <c r="D49" s="403" t="s">
        <v>461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494">
        <f>SUM(M5:M40)</f>
        <v>2051765.3</v>
      </c>
      <c r="N49" s="494">
        <f>SUM(N5:N40)</f>
        <v>1741324</v>
      </c>
      <c r="P49" s="111">
        <f>SUM(P5:P40)</f>
        <v>4831473.13</v>
      </c>
      <c r="Q49" s="506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f>8428+70</f>
        <v>8498</v>
      </c>
      <c r="D50" s="403" t="s">
        <v>462</v>
      </c>
      <c r="E50" s="104"/>
      <c r="F50" s="110"/>
      <c r="G50" s="37"/>
      <c r="H50" s="106"/>
      <c r="I50" s="103"/>
      <c r="J50" s="87"/>
      <c r="K50" s="343"/>
      <c r="L50" s="89"/>
      <c r="M50" s="495"/>
      <c r="N50" s="495"/>
      <c r="P50" s="44"/>
      <c r="Q50" s="507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f>8424+830</f>
        <v>9254</v>
      </c>
      <c r="D51" s="114" t="s">
        <v>463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f>2679+1477</f>
        <v>4156</v>
      </c>
      <c r="D52" s="114" t="s">
        <v>464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45044</v>
      </c>
      <c r="C53" s="93">
        <v>200000</v>
      </c>
      <c r="D53" s="114" t="s">
        <v>232</v>
      </c>
      <c r="E53" s="104"/>
      <c r="F53" s="110"/>
      <c r="G53" s="37"/>
      <c r="H53" s="106"/>
      <c r="I53" s="103"/>
      <c r="J53" s="338"/>
      <c r="K53" s="343"/>
      <c r="L53" s="49"/>
      <c r="M53" s="472">
        <f>M49+N49</f>
        <v>3793089.3</v>
      </c>
      <c r="N53" s="473"/>
      <c r="P53" s="44"/>
      <c r="Q53" s="19"/>
    </row>
    <row r="54" spans="1:18" ht="18" thickBot="1" x14ac:dyDescent="0.35">
      <c r="A54" s="31"/>
      <c r="B54" s="32">
        <v>45048</v>
      </c>
      <c r="C54" s="93">
        <v>406180</v>
      </c>
      <c r="D54" s="114" t="s">
        <v>232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45028</v>
      </c>
      <c r="K55" s="349" t="s">
        <v>331</v>
      </c>
      <c r="L55" s="49">
        <v>1856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45030</v>
      </c>
      <c r="K56" s="343" t="s">
        <v>496</v>
      </c>
      <c r="L56" s="84">
        <v>696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45034</v>
      </c>
      <c r="K57" s="343" t="s">
        <v>497</v>
      </c>
      <c r="L57" s="84">
        <v>3480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45037</v>
      </c>
      <c r="K58" s="343" t="s">
        <v>498</v>
      </c>
      <c r="L58" s="84">
        <v>28000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45042</v>
      </c>
      <c r="K59" s="343" t="s">
        <v>497</v>
      </c>
      <c r="L59" s="84">
        <v>3480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45042</v>
      </c>
      <c r="K60" s="343" t="s">
        <v>228</v>
      </c>
      <c r="L60" s="84">
        <v>1298.04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45049</v>
      </c>
      <c r="K61" s="456" t="s">
        <v>225</v>
      </c>
      <c r="L61" s="84">
        <v>1098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45051</v>
      </c>
      <c r="K62" s="350" t="s">
        <v>498</v>
      </c>
      <c r="L62" s="84">
        <v>28000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>
        <v>45051</v>
      </c>
      <c r="K63" s="343" t="s">
        <v>499</v>
      </c>
      <c r="L63" s="84">
        <v>850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457">
        <v>45051</v>
      </c>
      <c r="K64" s="458" t="s">
        <v>500</v>
      </c>
      <c r="L64" s="459">
        <v>47106.080000000002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1673930.35</v>
      </c>
      <c r="D75" s="142"/>
      <c r="E75" s="143" t="s">
        <v>12</v>
      </c>
      <c r="F75" s="144">
        <f>SUM(F5:F68)</f>
        <v>4898727</v>
      </c>
      <c r="G75" s="145"/>
      <c r="H75" s="143" t="s">
        <v>13</v>
      </c>
      <c r="I75" s="146">
        <f>SUM(I5:I68)</f>
        <v>94650</v>
      </c>
      <c r="J75" s="147"/>
      <c r="K75" s="148" t="s">
        <v>14</v>
      </c>
      <c r="L75" s="149">
        <f>SUM(L5:L73)-L26</f>
        <v>573822.46999999986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02" t="s">
        <v>15</v>
      </c>
      <c r="I77" s="503"/>
      <c r="J77" s="154"/>
      <c r="K77" s="504">
        <f>I75+L75</f>
        <v>668472.46999999986</v>
      </c>
      <c r="L77" s="505"/>
      <c r="M77" s="155"/>
      <c r="N77" s="155"/>
      <c r="P77" s="44"/>
      <c r="Q77" s="19"/>
    </row>
    <row r="78" spans="1:17" x14ac:dyDescent="0.25">
      <c r="D78" s="496" t="s">
        <v>16</v>
      </c>
      <c r="E78" s="496"/>
      <c r="F78" s="156">
        <f>F75-K77-C75</f>
        <v>2556324.1800000002</v>
      </c>
      <c r="I78" s="157"/>
      <c r="J78" s="158"/>
    </row>
    <row r="79" spans="1:17" ht="18.75" x14ac:dyDescent="0.3">
      <c r="D79" s="497" t="s">
        <v>17</v>
      </c>
      <c r="E79" s="497"/>
      <c r="F79" s="101">
        <v>-2021696.34</v>
      </c>
      <c r="I79" s="498" t="s">
        <v>18</v>
      </c>
      <c r="J79" s="499"/>
      <c r="K79" s="500">
        <f>F81+F82+F83</f>
        <v>3490138.63</v>
      </c>
      <c r="L79" s="500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-121598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413029.84000000008</v>
      </c>
      <c r="H81" s="168"/>
      <c r="I81" s="169" t="s">
        <v>21</v>
      </c>
      <c r="J81" s="170"/>
      <c r="K81" s="501">
        <f>-C4</f>
        <v>-3567993.62</v>
      </c>
      <c r="L81" s="500"/>
    </row>
    <row r="82" spans="2:14" ht="16.5" thickBot="1" x14ac:dyDescent="0.3">
      <c r="D82" s="171" t="s">
        <v>22</v>
      </c>
      <c r="E82" s="152" t="s">
        <v>23</v>
      </c>
      <c r="F82" s="101">
        <v>11825</v>
      </c>
    </row>
    <row r="83" spans="2:14" ht="20.25" thickTop="1" thickBot="1" x14ac:dyDescent="0.35">
      <c r="C83" s="172">
        <v>45051</v>
      </c>
      <c r="D83" s="489" t="s">
        <v>24</v>
      </c>
      <c r="E83" s="490"/>
      <c r="F83" s="173">
        <v>3065283.79</v>
      </c>
      <c r="I83" s="523" t="s">
        <v>25</v>
      </c>
      <c r="J83" s="524"/>
      <c r="K83" s="525">
        <f>K79+K81</f>
        <v>-77854.990000000224</v>
      </c>
      <c r="L83" s="525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J34" sqref="J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/>
      <c r="F3" s="217"/>
      <c r="G3" s="219">
        <f>D3-F3</f>
        <v>34903.599999999999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24"/>
      <c r="F4" s="101"/>
      <c r="G4" s="225">
        <f t="shared" ref="G4:G65" si="0">D4-F4</f>
        <v>16449.68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24"/>
      <c r="F5" s="101"/>
      <c r="G5" s="225">
        <f t="shared" si="0"/>
        <v>14657.2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24"/>
      <c r="F6" s="101"/>
      <c r="G6" s="225">
        <f t="shared" si="0"/>
        <v>45544.1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24"/>
      <c r="F7" s="101"/>
      <c r="G7" s="225">
        <f t="shared" si="0"/>
        <v>94764.46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24"/>
      <c r="F8" s="101"/>
      <c r="G8" s="225">
        <f t="shared" si="0"/>
        <v>23097.02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24"/>
      <c r="F9" s="101"/>
      <c r="G9" s="225">
        <f t="shared" si="0"/>
        <v>3175.2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24"/>
      <c r="F10" s="101"/>
      <c r="G10" s="225">
        <f t="shared" si="0"/>
        <v>73049.7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24"/>
      <c r="F11" s="101"/>
      <c r="G11" s="225">
        <f t="shared" si="0"/>
        <v>5922.8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24"/>
      <c r="F12" s="101"/>
      <c r="G12" s="225">
        <f t="shared" si="0"/>
        <v>136684.1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08"/>
      <c r="J36" s="509"/>
      <c r="K36" s="509"/>
      <c r="L36" s="510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08"/>
      <c r="J37" s="509"/>
      <c r="K37" s="509"/>
      <c r="L37" s="510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4">
        <v>45048</v>
      </c>
      <c r="C40" s="465" t="s">
        <v>501</v>
      </c>
      <c r="D40" s="466">
        <v>10162.64</v>
      </c>
      <c r="E40" s="467"/>
      <c r="F40" s="84"/>
      <c r="G40" s="101">
        <f t="shared" si="0"/>
        <v>10162.64</v>
      </c>
      <c r="I40" s="511" t="s">
        <v>35</v>
      </c>
      <c r="J40" s="512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13"/>
      <c r="J41" s="514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15"/>
      <c r="J42" s="516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0</v>
      </c>
      <c r="G67" s="263">
        <f>SUM(G3:G66)</f>
        <v>2021696.34</v>
      </c>
      <c r="I67" s="517" t="s">
        <v>35</v>
      </c>
      <c r="J67" s="518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21" t="s">
        <v>36</v>
      </c>
      <c r="I68" s="526"/>
      <c r="J68" s="527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22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60"/>
      <c r="C81" s="461"/>
      <c r="D81" s="108"/>
      <c r="E81" s="462"/>
      <c r="I81"/>
      <c r="J81"/>
      <c r="K81"/>
      <c r="M81"/>
      <c r="N81"/>
    </row>
    <row r="82" spans="2:14" ht="15.75" x14ac:dyDescent="0.25">
      <c r="B82" s="235"/>
      <c r="C82" s="463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2023-05-29T16:44:58Z</dcterms:modified>
</cp:coreProperties>
</file>