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38" l="1"/>
  <c r="Q30" i="38"/>
  <c r="Q33" i="38"/>
  <c r="Q32" i="38" l="1"/>
  <c r="Q133" i="38"/>
  <c r="T141" i="38"/>
  <c r="T142" i="38"/>
  <c r="T143" i="38"/>
  <c r="S141" i="38"/>
  <c r="S142" i="38"/>
  <c r="S143" i="38"/>
  <c r="I142" i="38"/>
  <c r="I141" i="38"/>
  <c r="Q29" i="38"/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60" i="38"/>
  <c r="I159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8" i="38"/>
  <c r="T158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I165" i="38" l="1"/>
  <c r="I164" i="38"/>
  <c r="I163" i="38"/>
  <c r="I156" i="38"/>
  <c r="I155" i="38"/>
  <c r="I154" i="38"/>
  <c r="I153" i="38"/>
  <c r="I16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/>
  <c r="T157" i="38" s="1"/>
  <c r="S146" i="38" l="1"/>
  <c r="T146" i="38" s="1"/>
  <c r="I146" i="38"/>
  <c r="S138" i="38"/>
  <c r="T138" i="38" s="1"/>
  <c r="S137" i="38"/>
  <c r="T137" i="38" s="1"/>
  <c r="S136" i="38"/>
  <c r="T136" i="38" s="1"/>
  <c r="I138" i="38"/>
  <c r="I137" i="38"/>
  <c r="I136" i="38"/>
  <c r="I152" i="38"/>
  <c r="S144" i="38" l="1"/>
  <c r="T144" i="38" s="1"/>
  <c r="I144" i="38"/>
  <c r="S114" i="38" l="1"/>
  <c r="T114" i="38" s="1"/>
  <c r="S135" i="38" l="1"/>
  <c r="T135" i="38" s="1"/>
  <c r="S139" i="38"/>
  <c r="T139" i="38" s="1"/>
  <c r="S140" i="38"/>
  <c r="T140" i="38" s="1"/>
  <c r="S145" i="38"/>
  <c r="T145" i="38" s="1"/>
  <c r="S147" i="38"/>
  <c r="T147" i="38" s="1"/>
  <c r="S148" i="38"/>
  <c r="T148" i="38" s="1"/>
  <c r="S149" i="38"/>
  <c r="T149" i="38" s="1"/>
  <c r="I139" i="38"/>
  <c r="I140" i="38"/>
  <c r="I14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I167" i="38"/>
  <c r="I150" i="38" l="1"/>
  <c r="S107" i="38" l="1"/>
  <c r="T107" i="38" s="1"/>
  <c r="I14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1" i="38" l="1"/>
  <c r="I170" i="38"/>
  <c r="I169" i="38"/>
  <c r="S21" i="38" l="1"/>
  <c r="BP5" i="1" l="1"/>
  <c r="H4" i="1" l="1"/>
  <c r="G4" i="1"/>
  <c r="F4" i="1"/>
  <c r="E4" i="1"/>
  <c r="D4" i="1"/>
  <c r="B4" i="1"/>
  <c r="I149" i="38" l="1"/>
  <c r="I182" i="38" l="1"/>
  <c r="I18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6" i="38" l="1"/>
  <c r="I175" i="38"/>
  <c r="I174" i="38"/>
  <c r="I172" i="38"/>
  <c r="I168" i="38"/>
  <c r="I16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3" i="38" l="1"/>
  <c r="I184" i="38"/>
  <c r="I185" i="38"/>
  <c r="I186" i="38"/>
  <c r="I187" i="38"/>
  <c r="I188" i="38"/>
  <c r="I189" i="38"/>
  <c r="I190" i="38"/>
  <c r="I191" i="38"/>
  <c r="I192" i="38"/>
  <c r="I193" i="38"/>
  <c r="I5" i="1" l="1"/>
  <c r="I93" i="38" l="1"/>
  <c r="I94" i="38"/>
  <c r="I95" i="38"/>
  <c r="I194" i="38" l="1"/>
  <c r="I195" i="38"/>
  <c r="I196" i="38"/>
  <c r="I197" i="38"/>
  <c r="I198" i="38"/>
  <c r="I199" i="38"/>
  <c r="I200" i="38"/>
  <c r="I201" i="38"/>
  <c r="I202" i="38"/>
  <c r="I203" i="38"/>
  <c r="I204" i="38"/>
  <c r="I205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7" i="38" l="1"/>
  <c r="AE1" i="1" l="1"/>
  <c r="F10" i="156" l="1"/>
  <c r="I15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9" i="38" l="1"/>
  <c r="FV5" i="1" l="1"/>
  <c r="EH5" i="1"/>
  <c r="DX5" i="1"/>
  <c r="I6" i="1"/>
  <c r="I151" i="38" l="1"/>
  <c r="I161" i="38"/>
  <c r="I177" i="38"/>
  <c r="I178" i="38"/>
  <c r="I18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6" i="38"/>
  <c r="M206" i="38"/>
  <c r="K206" i="38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6" i="38"/>
  <c r="I206" i="38"/>
  <c r="H20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<sst xmlns="http://schemas.openxmlformats.org/spreadsheetml/2006/main" count="4381" uniqueCount="757">
  <si>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</si>
  <si>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</si>
  <si>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</si>
  <si>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</si>
  <si>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</si>
  <si>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</si>
  <si>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</si>
  <si>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</si>
  <si>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</si>
  <si>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</si>
  <si>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</si>
  <si>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</si>
  <si>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</si>
  <si>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</si>
  <si>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</si>
  <si>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</si>
  <si>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</si>
  <si>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</si>
  <si>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</si>
  <si>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</si>
  <si>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</si>
  <si>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</si>
  <si>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</si>
  <si>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</si>
  <si>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</si>
  <si>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</si>
  <si>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</si>
  <si>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</si>
  <si>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</si>
  <si>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</si>
  <si>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</si>
  <si>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</si>
  <si>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</si>
  <si>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</si>
  <si>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</si>
  <si>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</si>
  <si>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</si>
  <si>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</si>
  <si>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</si>
  <si>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</si>
  <si>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</si>
  <si>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</si>
  <si>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</si>
  <si>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</si>
  <si>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</si>
  <si>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</si>
  <si>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</si>
  <si>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</si>
  <si>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</si>
  <si>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</si>
  <si>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</si>
  <si>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</si>
  <si>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</si>
  <si>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</si>
  <si>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</si>
  <si>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</si>
  <si>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</si>
  <si>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</si>
  <si>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</si>
  <si>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</si>
  <si>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</si>
  <si>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</si>
  <si>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</si>
  <si>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</si>
  <si>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</si>
  <si>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</si>
  <si>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</si>
  <si>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</si>
  <si>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</si>
  <si>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</si>
  <si>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</si>
  <si>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</si>
  <si>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</si>
  <si>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</si>
  <si>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</si>
  <si>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</si>
  <si>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</si>
  <si>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</si>
  <si>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</si>
  <si>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</si>
  <si>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</si>
  <si>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</si>
  <si>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</si>
  <si>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</si>
  <si>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</si>
  <si>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</si>
  <si>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</si>
  <si>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</si>
  <si>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</si>
  <si>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</si>
  <si>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</si>
  <si>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</si>
  <si>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</si>
  <si>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</si>
  <si>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</si>
  <si>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</si>
  <si>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</si>
  <si>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</si>
  <si>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</si>
  <si>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</si>
  <si>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</si>
  <si>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</si>
  <si>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</si>
  <si>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</si>
  <si>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</si>
  <si>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</si>
  <si>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</si>
  <si>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</si>
  <si>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</si>
  <si>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</si>
  <si>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</si>
  <si>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</si>
  <si>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</si>
  <si>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</si>
  <si>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</si>
  <si>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</si>
  <si>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</si>
  <si>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</si>
  <si>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</si>
  <si>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</si>
  <si>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</si>
  <si>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</si>
  <si>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</si>
  <si>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</si>
  <si>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</si>
  <si>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</si>
  <si>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</si>
  <si>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</si>
  <si>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</si>
  <si>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</si>
  <si>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</si>
  <si>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</si>
  <si>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</si>
  <si>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</si>
  <si>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</si>
  <si>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</si>
  <si>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</si>
  <si>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</si>
  <si>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</si>
  <si>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</si>
  <si>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</si>
  <si>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</si>
  <si>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</si>
  <si>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</si>
  <si>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</si>
  <si>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</si>
  <si>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</si>
  <si>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</si>
  <si>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</si>
  <si>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</si>
  <si>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</si>
  <si>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</si>
  <si>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</si>
  <si>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</si>
  <si>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</si>
  <si>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</si>
  <si>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</si>
  <si>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</si>
  <si>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</si>
  <si>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</si>
  <si>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</si>
  <si>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</si>
  <si>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</si>
  <si>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</si>
  <si>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</si>
  <si>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</si>
  <si>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</si>
  <si>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</si>
  <si>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</si>
  <si>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</si>
  <si>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</si>
  <si>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</si>
  <si>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</si>
  <si>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</si>
  <si>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</si>
  <si>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</si>
  <si>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</si>
  <si>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</si>
  <si>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</si>
  <si>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</si>
  <si>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</si>
  <si>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</si>
  <si>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</si>
  <si>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</si>
  <si>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</si>
  <si>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</si>
  <si>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</si>
  <si>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</si>
  <si>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</si>
  <si>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</si>
  <si>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</si>
  <si>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</si>
  <si>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</si>
  <si>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</si>
  <si>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</si>
  <si>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</si>
  <si>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</si>
  <si>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</si>
  <si>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</si>
  <si>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</si>
  <si>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</si>
  <si>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</si>
  <si>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</si>
  <si>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</si>
  <si>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</si>
  <si>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</si>
  <si>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</si>
  <si>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</si>
  <si>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</si>
  <si>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</si>
  <si>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</si>
  <si>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</si>
  <si>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</si>
  <si>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</si>
  <si>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</si>
  <si>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</si>
  <si>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</si>
  <si>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</si>
  <si>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</si>
  <si>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</si>
  <si>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</si>
  <si>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</si>
  <si>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</si>
  <si>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</si>
  <si>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</si>
  <si>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</si>
  <si>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</si>
  <si>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</si>
  <si>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</si>
  <si>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</si>
  <si>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</si>
  <si>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</si>
  <si>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</si>
  <si>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</si>
  <si>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</si>
  <si>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</si>
  <si>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</si>
  <si>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</si>
  <si>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</si>
  <si>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</si>
  <si>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</si>
  <si>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</si>
  <si>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</si>
  <si>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</si>
  <si>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</si>
  <si>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</si>
  <si>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</si>
  <si>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</si>
  <si>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</si>
  <si>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</si>
  <si>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</si>
  <si>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</si>
  <si>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</si>
  <si>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</si>
  <si>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</si>
  <si>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</si>
  <si>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</si>
  <si>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</si>
  <si>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</si>
  <si>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</si>
  <si>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</si>
  <si>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</si>
  <si>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</si>
  <si>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</si>
  <si>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</si>
  <si>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</si>
  <si>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</si>
  <si>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</si>
  <si>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</si>
  <si>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</si>
  <si>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</si>
  <si>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</si>
  <si>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</si>
  <si>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</si>
  <si>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</si>
  <si>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</si>
  <si>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</si>
  <si>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</si>
  <si>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</si>
  <si>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</si>
  <si>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</si>
  <si>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</si>
  <si>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</si>
  <si>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</si>
  <si>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</si>
  <si>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</si>
  <si>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</si>
  <si>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</si>
  <si>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</si>
  <si>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</si>
  <si>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</si>
  <si>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</si>
  <si>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</si>
  <si>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</si>
  <si>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</si>
  <si>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</si>
  <si>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</si>
  <si>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</si>
  <si>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</si>
  <si>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</si>
  <si>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</si>
  <si>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</si>
  <si>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</si>
  <si>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</si>
  <si>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</si>
  <si>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</si>
  <si>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</si>
  <si>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</si>
  <si>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</si>
  <si>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</si>
  <si>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</si>
  <si>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</si>
  <si>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</si>
  <si>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</si>
  <si>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</si>
  <si>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</si>
  <si>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</si>
  <si>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</si>
  <si>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</si>
  <si>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</si>
  <si>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</si>
  <si>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</si>
  <si>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</si>
  <si>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</si>
  <si>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</si>
  <si>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</si>
  <si>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</si>
  <si>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</si>
  <si>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</si>
  <si>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</si>
  <si>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</si>
  <si>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</si>
  <si>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</si>
  <si>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</si>
  <si>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</si>
  <si>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</si>
  <si>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</si>
  <si>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</si>
  <si>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</si>
  <si>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</si>
  <si>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</si>
  <si>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</si>
  <si>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</si>
  <si>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</si>
  <si>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</si>
  <si>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</si>
  <si>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</si>
  <si>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</si>
  <si>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</si>
  <si>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</si>
  <si>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</si>
  <si>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</si>
  <si>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</si>
  <si>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</si>
  <si>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</si>
  <si>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</si>
  <si>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</si>
  <si>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</si>
  <si>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</si>
  <si>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</si>
  <si>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</si>
  <si>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</si>
  <si>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</si>
  <si>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</si>
  <si>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</si>
  <si>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</si>
  <si>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</si>
  <si>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</si>
  <si>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</si>
  <si>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</si>
  <si>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</si>
  <si>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</si>
  <si>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</si>
  <si>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</si>
  <si>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</si>
  <si>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</si>
  <si>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</si>
  <si>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</si>
  <si>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</si>
  <si>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</si>
  <si>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</si>
  <si>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</si>
  <si>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</si>
  <si>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</si>
  <si>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</si>
  <si>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</si>
  <si>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</si>
  <si>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</si>
  <si>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</si>
  <si>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</si>
  <si>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</si>
  <si>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</si>
  <si>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</si>
  <si>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</si>
  <si>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</si>
  <si>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</si>
  <si>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</si>
  <si>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</si>
  <si>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</si>
  <si>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</si>
  <si>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</si>
  <si>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</si>
  <si>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</si>
  <si>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</si>
  <si>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</si>
  <si>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</si>
  <si>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</si>
  <si>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</si>
  <si>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</si>
  <si>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</si>
  <si>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</si>
  <si>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</si>
  <si>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</si>
  <si>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</si>
  <si>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</si>
  <si>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</si>
  <si>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</si>
  <si>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</si>
  <si>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</si>
  <si>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</si>
  <si>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</si>
  <si>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</si>
  <si>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</si>
  <si>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</si>
  <si>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</si>
  <si>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</si>
  <si>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</si>
  <si>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</si>
  <si>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</si>
  <si>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</si>
  <si>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</si>
  <si>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</si>
  <si>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</si>
  <si>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</si>
  <si>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</si>
  <si>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</si>
  <si>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</si>
  <si>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</si>
  <si>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</si>
  <si>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</si>
  <si>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</si>
  <si>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</si>
  <si>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</si>
  <si>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</si>
  <si>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</si>
  <si>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</si>
  <si>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</si>
  <si>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</si>
  <si>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</si>
  <si>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</si>
  <si>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</si>
  <si>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</si>
  <si>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</si>
  <si>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</si>
  <si>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</si>
  <si>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</si>
  <si>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</si>
  <si>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</si>
  <si>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</si>
  <si>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</si>
  <si>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</si>
  <si>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</si>
  <si>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</si>
  <si>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</si>
  <si>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</si>
  <si>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</si>
  <si>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</si>
  <si>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</si>
  <si>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</si>
  <si>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</si>
  <si>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</si>
  <si>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</si>
  <si>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</si>
  <si>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</si>
  <si>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</si>
  <si>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</si>
  <si>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</si>
  <si>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</si>
  <si>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</si>
  <si>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</si>
  <si>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</si>
  <si>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</si>
  <si>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</si>
  <si>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</si>
  <si>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</si>
  <si>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</si>
  <si>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</si>
  <si>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</si>
  <si>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</si>
  <si>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</si>
  <si>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</si>
  <si>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</si>
  <si>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</si>
  <si>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</si>
  <si>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</si>
  <si>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</si>
  <si>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</si>
  <si>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</si>
  <si>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</si>
  <si>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</si>
  <si>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</si>
  <si>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</si>
  <si>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</si>
  <si>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</si>
  <si>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</si>
  <si>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</si>
  <si>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</si>
  <si>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</si>
  <si>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</si>
  <si>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</si>
  <si>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</si>
  <si>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</si>
  <si>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</si>
  <si>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</si>
  <si>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</si>
  <si>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</si>
  <si>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</si>
  <si>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</si>
  <si>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</si>
  <si>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</si>
  <si>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</si>
  <si>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</si>
  <si>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</si>
  <si>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</si>
  <si>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</si>
  <si>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</si>
  <si>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</si>
  <si>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</si>
  <si>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</si>
  <si>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</si>
  <si>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</si>
  <si>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</si>
  <si>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</si>
  <si>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</si>
  <si>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</si>
  <si>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</si>
  <si>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</si>
  <si>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</si>
  <si>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</si>
  <si>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</si>
  <si>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</si>
  <si>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</si>
  <si>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</si>
  <si>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</si>
  <si>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</si>
  <si>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</si>
  <si>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</si>
  <si>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</si>
  <si>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</si>
  <si>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</si>
  <si>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</si>
  <si>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</si>
  <si>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</si>
  <si>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</si>
  <si>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</si>
  <si>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</si>
  <si>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</si>
  <si>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</si>
  <si>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</si>
  <si>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</si>
  <si>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</si>
  <si>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</si>
  <si>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</si>
  <si>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</si>
  <si>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</si>
  <si>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</si>
  <si>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</si>
  <si>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</si>
  <si>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</si>
  <si>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</si>
  <si>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</si>
  <si>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</si>
  <si>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</si>
  <si>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</si>
  <si>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</si>
  <si>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</si>
  <si>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</si>
  <si>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</si>
  <si>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</si>
  <si>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</si>
  <si>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</si>
  <si>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</si>
  <si>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</si>
  <si>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</si>
  <si>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</si>
  <si>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</si>
  <si>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</si>
  <si>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</si>
  <si>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</si>
  <si>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</si>
  <si>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</si>
  <si>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</si>
  <si>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</si>
  <si>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</si>
  <si>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</si>
  <si>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</si>
  <si>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</si>
  <si>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</si>
  <si>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</si>
  <si>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</si>
  <si>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</si>
  <si>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</si>
  <si>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</si>
  <si>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</si>
  <si>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</si>
  <si>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</si>
  <si>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</si>
  <si>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</si>
  <si>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</si>
  <si>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</si>
  <si>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</si>
  <si>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</si>
  <si>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</si>
  <si>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</si>
  <si>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</si>
  <si>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</si>
  <si>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</si>
  <si>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</si>
  <si>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</si>
  <si>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</si>
  <si>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</si>
  <si>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</si>
  <si>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</si>
  <si>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</si>
  <si>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</si>
  <si>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</si>
  <si>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</si>
  <si>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</si>
  <si>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</si>
  <si>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</si>
  <si>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</si>
  <si>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</si>
  <si>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</si>
  <si>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</si>
  <si>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</si>
  <si>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</si>
  <si>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</si>
  <si>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</si>
  <si>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</si>
  <si>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</si>
  <si>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</si>
  <si>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</si>
  <si>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</si>
  <si>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</si>
  <si>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</si>
  <si>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</si>
  <si>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</si>
  <si>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</si>
  <si>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</si>
  <si>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</si>
  <si>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</si>
  <si>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</si>
  <si>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</si>
  <si>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</si>
  <si>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</si>
  <si>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</si>
  <si>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</si>
  <si>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</si>
  <si>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</si>
  <si>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</si>
  <si>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</si>
  <si>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</si>
  <si>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</si>
  <si>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</si>
  <si>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</si>
  <si>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</si>
  <si>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</si>
  <si>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</si>
  <si>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</si>
  <si>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</si>
  <si>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</si>
  <si>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</si>
  <si>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</si>
  <si>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</si>
  <si>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</si>
  <si>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</si>
  <si>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</si>
  <si>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</si>
  <si>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</si>
  <si>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</si>
  <si>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</si>
  <si>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</si>
  <si>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</si>
  <si>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</si>
  <si>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</si>
  <si>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</si>
  <si>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</si>
  <si>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</si>
  <si>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</si>
  <si>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</si>
  <si>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</si>
  <si>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</si>
  <si>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</si>
  <si>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</si>
  <si>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</si>
  <si>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</si>
  <si>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</si>
  <si>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</si>
  <si>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</si>
  <si>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</si>
  <si>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</si>
  <si>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</si>
  <si>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</si>
  <si>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</si>
  <si>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</si>
  <si>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</si>
  <si>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</si>
  <si>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</si>
  <si>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</si>
  <si>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</si>
  <si>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</si>
  <si>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</si>
  <si>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</si>
  <si>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</si>
  <si>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</si>
  <si>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</si>
  <si>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</si>
  <si>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</si>
  <si>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</si>
  <si>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</si>
  <si>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</si>
  <si>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</si>
  <si>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</si>
  <si>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</si>
  <si>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</si>
  <si>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</si>
  <si>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</si>
  <si>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</si>
  <si>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</si>
  <si>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</si>
  <si>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</si>
  <si>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</si>
  <si>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</si>
  <si>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</si>
  <si>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</si>
  <si>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</si>
  <si>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</si>
  <si>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</si>
  <si>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</si>
  <si>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</si>
  <si>
    <t>Transfer S 13-Mar-23</t>
  </si>
  <si>
    <t>Transfer S 2-Mar-23</t>
  </si>
  <si>
    <t>Transfer B 2-Mar-23</t>
  </si>
  <si>
    <t>PAPA CONGELADA 9-/9</t>
  </si>
  <si>
    <t>PAPA CONGELADA  GAJO</t>
  </si>
  <si>
    <t>FE-46808</t>
  </si>
  <si>
    <t>Transfer B 3-Mar-23</t>
  </si>
  <si>
    <t>Transfer B 27-Feb-23--Y  2-Mar-23</t>
  </si>
  <si>
    <t xml:space="preserve">  SERVICIOS Y ALIMENTOS PROTEINICOS SC DE RL               (     BABY LAMB )</t>
  </si>
  <si>
    <t>Transfer B 6-Mar-23</t>
  </si>
  <si>
    <t>Transfer Bnte 1-Mar-23</t>
  </si>
  <si>
    <t>Transfer Bnte 3-Mar-23</t>
  </si>
  <si>
    <t>27-Feb-23---3-Mar-23</t>
  </si>
  <si>
    <t xml:space="preserve">PED. </t>
  </si>
  <si>
    <t>ROBO</t>
  </si>
  <si>
    <t>Transfer B-14-Feb-23</t>
  </si>
  <si>
    <t>NLSE23-32   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</si>
</sst>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99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68" fontId="10" fillId="0" borderId="87" xfId="0" applyNumberFormat="1" applyFont="1" applyFill="1" applyBorder="1" applyAlignment="1">
      <alignment vertic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" fontId="28" fillId="27" borderId="33" xfId="0" applyNumberFormat="1" applyFont="1" applyFill="1" applyBorder="1" applyAlignment="1">
      <alignment horizontal="center"/>
    </xf>
    <xf numFmtId="164" fontId="7" fillId="0" borderId="74" xfId="0" applyNumberFormat="1" applyFont="1" applyFill="1" applyBorder="1" applyAlignment="1">
      <alignment vertical="center" wrapText="1"/>
    </xf>
    <xf numFmtId="1" fontId="41" fillId="27" borderId="87" xfId="0" applyNumberFormat="1" applyFont="1" applyFill="1" applyBorder="1" applyAlignment="1">
      <alignment horizontal="center" vertical="center"/>
    </xf>
    <xf numFmtId="1" fontId="41" fillId="27" borderId="87" xfId="0" applyNumberFormat="1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vertical="center"/>
    </xf>
    <xf numFmtId="1" fontId="28" fillId="27" borderId="33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1" fontId="41" fillId="27" borderId="87" xfId="0" applyNumberFormat="1" applyFont="1" applyFill="1" applyBorder="1" applyAlignment="1">
      <alignment vertical="center"/>
    </xf>
    <xf numFmtId="1" fontId="41" fillId="24" borderId="87" xfId="0" applyNumberFormat="1" applyFont="1" applyFill="1" applyBorder="1" applyAlignment="1">
      <alignment horizontal="center" vertical="center" wrapText="1"/>
    </xf>
    <xf numFmtId="2" fontId="38" fillId="27" borderId="0" xfId="0" applyNumberFormat="1" applyFont="1" applyFill="1"/>
    <xf numFmtId="164" fontId="7" fillId="0" borderId="87" xfId="0" applyNumberFormat="1" applyFont="1" applyFill="1" applyBorder="1" applyAlignment="1">
      <alignment vertical="center" wrapText="1"/>
    </xf>
    <xf numFmtId="44" fontId="7" fillId="14" borderId="33" xfId="1" applyFont="1" applyFill="1" applyBorder="1" applyAlignment="1">
      <alignment horizontal="right"/>
    </xf>
    <xf numFmtId="44" fontId="28" fillId="14" borderId="33" xfId="1" applyFont="1" applyFill="1" applyBorder="1" applyAlignment="1">
      <alignment horizontal="center" vertical="center"/>
    </xf>
    <xf numFmtId="44" fontId="7" fillId="14" borderId="33" xfId="1" applyFont="1" applyFill="1" applyBorder="1" applyAlignment="1">
      <alignment horizontal="center"/>
    </xf>
    <xf numFmtId="0" fontId="15" fillId="24" borderId="87" xfId="0" applyFont="1" applyFill="1" applyBorder="1" applyAlignment="1">
      <alignment vertical="center" wrapText="1"/>
    </xf>
    <xf numFmtId="0" fontId="7" fillId="26" borderId="0" xfId="0" applyFont="1" applyFill="1" applyAlignment="1">
      <alignment horizontal="center"/>
    </xf>
    <xf numFmtId="164" fontId="7" fillId="26" borderId="0" xfId="0" applyNumberFormat="1" applyFont="1" applyFill="1" applyAlignment="1">
      <alignment horizontal="center"/>
    </xf>
    <xf numFmtId="4" fontId="7" fillId="26" borderId="0" xfId="0" applyNumberFormat="1" applyFont="1" applyFill="1" applyAlignment="1">
      <alignment horizontal="right"/>
    </xf>
    <xf numFmtId="4" fontId="8" fillId="26" borderId="0" xfId="0" applyNumberFormat="1" applyFont="1" applyFill="1"/>
    <xf numFmtId="0" fontId="28" fillId="26" borderId="33" xfId="0" applyFont="1" applyFill="1" applyBorder="1" applyAlignment="1">
      <alignment vertical="center"/>
    </xf>
    <xf numFmtId="44" fontId="7" fillId="26" borderId="33" xfId="1" applyFont="1" applyFill="1" applyBorder="1" applyAlignment="1">
      <alignment horizontal="right"/>
    </xf>
    <xf numFmtId="0" fontId="17" fillId="26" borderId="33" xfId="0" applyFont="1" applyFill="1" applyBorder="1" applyAlignment="1">
      <alignment horizontal="left" wrapText="1"/>
    </xf>
    <xf numFmtId="44" fontId="97" fillId="0" borderId="33" xfId="1" applyFont="1" applyFill="1" applyBorder="1" applyAlignment="1">
      <alignment horizontal="right"/>
    </xf>
    <xf numFmtId="0" fontId="98" fillId="0" borderId="33" xfId="0" applyFont="1" applyFill="1" applyBorder="1" applyAlignment="1">
      <alignment horizontal="left" wrapText="1"/>
    </xf>
    <xf numFmtId="44" fontId="7" fillId="26" borderId="33" xfId="1" applyFont="1" applyFill="1" applyBorder="1"/>
    <xf numFmtId="167" fontId="18" fillId="26" borderId="33" xfId="0" applyNumberFormat="1" applyFont="1" applyFill="1" applyBorder="1" applyAlignment="1">
      <alignment wrapText="1"/>
    </xf>
    <xf numFmtId="164" fontId="7" fillId="26" borderId="33" xfId="0" applyNumberFormat="1" applyFont="1" applyFill="1" applyBorder="1"/>
    <xf numFmtId="0" fontId="22" fillId="26" borderId="33" xfId="0" applyFont="1" applyFill="1" applyBorder="1" applyAlignment="1">
      <alignment horizontal="left" wrapText="1"/>
    </xf>
    <xf numFmtId="44" fontId="7" fillId="28" borderId="33" xfId="1" applyFont="1" applyFill="1" applyBorder="1" applyAlignment="1">
      <alignment horizontal="right"/>
    </xf>
    <xf numFmtId="44" fontId="7" fillId="28" borderId="33" xfId="1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 wrapText="1"/>
    </xf>
    <xf numFmtId="44" fontId="7" fillId="24" borderId="33" xfId="1" applyFont="1" applyFill="1" applyBorder="1" applyAlignment="1">
      <alignment horizontal="center"/>
    </xf>
    <xf numFmtId="164" fontId="7" fillId="0" borderId="76" xfId="0" applyNumberFormat="1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1" fontId="41" fillId="27" borderId="48" xfId="0" applyNumberFormat="1" applyFont="1" applyFill="1" applyBorder="1" applyAlignment="1">
      <alignment horizontal="center" vertical="center" wrapText="1"/>
    </xf>
    <xf numFmtId="1" fontId="41" fillId="27" borderId="49" xfId="0" applyNumberFormat="1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41" fillId="27" borderId="51" xfId="0" applyNumberFormat="1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1" fontId="41" fillId="27" borderId="70" xfId="0" applyNumberFormat="1" applyFont="1" applyFill="1" applyBorder="1" applyAlignment="1">
      <alignment horizontal="center" vertical="center"/>
    </xf>
    <xf numFmtId="1" fontId="41" fillId="27" borderId="99" xfId="0" applyNumberFormat="1" applyFont="1" applyFill="1" applyBorder="1" applyAlignment="1">
      <alignment horizontal="center" vertical="center"/>
    </xf>
    <xf numFmtId="1" fontId="41" fillId="27" borderId="71" xfId="0" applyNumberFormat="1" applyFont="1" applyFill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168" fontId="10" fillId="0" borderId="76" xfId="0" applyNumberFormat="1" applyFont="1" applyFill="1" applyBorder="1" applyAlignment="1">
      <alignment horizontal="center" vertical="center" wrapText="1"/>
    </xf>
    <xf numFmtId="168" fontId="10" fillId="0" borderId="77" xfId="0" applyNumberFormat="1" applyFont="1" applyFill="1" applyBorder="1" applyAlignment="1">
      <alignment horizontal="center" vertical="center" wrapText="1"/>
    </xf>
    <xf numFmtId="168" fontId="10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1" fontId="41" fillId="27" borderId="76" xfId="0" applyNumberFormat="1" applyFont="1" applyFill="1" applyBorder="1" applyAlignment="1">
      <alignment horizontal="center" vertical="center"/>
    </xf>
    <xf numFmtId="1" fontId="41" fillId="27" borderId="77" xfId="0" applyNumberFormat="1" applyFont="1" applyFill="1" applyBorder="1" applyAlignment="1">
      <alignment horizontal="center" vertical="center"/>
    </xf>
    <xf numFmtId="1" fontId="41" fillId="27" borderId="38" xfId="0" applyNumberFormat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26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29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9999"/>
      <color rgb="FFCC99FF"/>
      <color rgb="FF99CC00"/>
      <color rgb="FFFFCCFF"/>
      <color rgb="FF99FFCC"/>
      <color rgb="FF336699"/>
      <color rgb="FF990099"/>
      <color rgb="FF669900"/>
      <color rgb="FFFF33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44978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18858.419999999998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18500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358.41999999999825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  <c:pt idx="25">
                  <c:v>10374</c:v>
                </c:pt>
                <c:pt idx="26" formatCode="&quot;$&quot;#,##0.00">
                  <c:v>12274</c:v>
                </c:pt>
                <c:pt idx="27" formatCode="&quot;$&quot;#,##0.00">
                  <c:v>11424</c:v>
                </c:pt>
                <c:pt idx="28" formatCode="&quot;$&quot;#,##0.00">
                  <c:v>11424</c:v>
                </c:pt>
                <c:pt idx="29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  <c:pt idx="25">
                  <c:v>1342346</c:v>
                </c:pt>
                <c:pt idx="26">
                  <c:v>2144344</c:v>
                </c:pt>
                <c:pt idx="27">
                  <c:v>2145224</c:v>
                </c:pt>
                <c:pt idx="28">
                  <c:v>1341867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4437</c:v>
                </c:pt>
                <c:pt idx="4">
                  <c:v>4437</c:v>
                </c:pt>
                <c:pt idx="5">
                  <c:v>4332.6000000000004</c:v>
                </c:pt>
                <c:pt idx="6">
                  <c:v>4332.6000000000004</c:v>
                </c:pt>
                <c:pt idx="7">
                  <c:v>4234</c:v>
                </c:pt>
                <c:pt idx="8">
                  <c:v>4205</c:v>
                </c:pt>
                <c:pt idx="9">
                  <c:v>4176</c:v>
                </c:pt>
                <c:pt idx="10">
                  <c:v>4234</c:v>
                </c:pt>
                <c:pt idx="11">
                  <c:v>4263</c:v>
                </c:pt>
                <c:pt idx="12">
                  <c:v>4292</c:v>
                </c:pt>
                <c:pt idx="13">
                  <c:v>4292</c:v>
                </c:pt>
                <c:pt idx="14">
                  <c:v>4292</c:v>
                </c:pt>
                <c:pt idx="15">
                  <c:v>4234</c:v>
                </c:pt>
                <c:pt idx="16">
                  <c:v>4263</c:v>
                </c:pt>
                <c:pt idx="17">
                  <c:v>4535.6000000000004</c:v>
                </c:pt>
                <c:pt idx="18">
                  <c:v>4361.6000000000004</c:v>
                </c:pt>
                <c:pt idx="19">
                  <c:v>4350</c:v>
                </c:pt>
                <c:pt idx="20">
                  <c:v>4205</c:v>
                </c:pt>
                <c:pt idx="21">
                  <c:v>4176</c:v>
                </c:pt>
                <c:pt idx="22">
                  <c:v>4176</c:v>
                </c:pt>
                <c:pt idx="23">
                  <c:v>0</c:v>
                </c:pt>
                <c:pt idx="24">
                  <c:v>4495</c:v>
                </c:pt>
                <c:pt idx="25">
                  <c:v>4437</c:v>
                </c:pt>
                <c:pt idx="26">
                  <c:v>4611</c:v>
                </c:pt>
                <c:pt idx="27">
                  <c:v>4582</c:v>
                </c:pt>
                <c:pt idx="28">
                  <c:v>4408</c:v>
                </c:pt>
                <c:pt idx="29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  <c:pt idx="25">
                  <c:v>709224.272</c:v>
                </c:pt>
                <c:pt idx="26">
                  <c:v>737449.66620000009</c:v>
                </c:pt>
                <c:pt idx="27">
                  <c:v>729941.69564000005</c:v>
                </c:pt>
                <c:pt idx="28">
                  <c:v>703959.93170000007</c:v>
                </c:pt>
                <c:pt idx="29">
                  <c:v>708653.03080000007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759674.5085</c:v>
                </c:pt>
                <c:pt idx="4">
                  <c:v>745276.46499999997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726709.59129000001</c:v>
                </c:pt>
                <c:pt idx="8">
                  <c:v>716302.91235</c:v>
                </c:pt>
                <c:pt idx="9">
                  <c:v>713568.91720000003</c:v>
                </c:pt>
                <c:pt idx="10">
                  <c:v>709404.42999999993</c:v>
                </c:pt>
                <c:pt idx="11">
                  <c:v>729808.08124999993</c:v>
                </c:pt>
                <c:pt idx="12">
                  <c:v>736189.43699999992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706440.18224999995</c:v>
                </c:pt>
                <c:pt idx="17">
                  <c:v>741688.07037999982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723704.96796000004</c:v>
                </c:pt>
                <c:pt idx="21">
                  <c:v>704203.24800000002</c:v>
                </c:pt>
                <c:pt idx="22">
                  <c:v>700370.13124999998</c:v>
                </c:pt>
                <c:pt idx="23">
                  <c:v>700688.56704999995</c:v>
                </c:pt>
                <c:pt idx="24">
                  <c:v>769684.57380000001</c:v>
                </c:pt>
                <c:pt idx="25">
                  <c:v>761155.272</c:v>
                </c:pt>
                <c:pt idx="26">
                  <c:v>786843.66620000009</c:v>
                </c:pt>
                <c:pt idx="27">
                  <c:v>783067.69564000005</c:v>
                </c:pt>
                <c:pt idx="28">
                  <c:v>756911.93170000007</c:v>
                </c:pt>
                <c:pt idx="29">
                  <c:v>762576.03080000007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40.018578946538739</c:v>
                </c:pt>
                <c:pt idx="4">
                  <c:v>39.684882856277852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38.357538288093835</c:v>
                </c:pt>
                <c:pt idx="8">
                  <c:v>38.027518775713361</c:v>
                </c:pt>
                <c:pt idx="9">
                  <c:v>38.392215018865208</c:v>
                </c:pt>
                <c:pt idx="10">
                  <c:v>38.504290058309842</c:v>
                </c:pt>
                <c:pt idx="11">
                  <c:v>38.064173268794605</c:v>
                </c:pt>
                <c:pt idx="12">
                  <c:v>38.932448241121207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37.560954704200434</c:v>
                </c:pt>
                <c:pt idx="17">
                  <c:v>41.08720519794867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39.928917233249351</c:v>
                </c:pt>
                <c:pt idx="21">
                  <c:v>36.837908317378172</c:v>
                </c:pt>
                <c:pt idx="22">
                  <c:v>36.751514804619838</c:v>
                </c:pt>
                <c:pt idx="23">
                  <c:v>37.305321666413562</c:v>
                </c:pt>
                <c:pt idx="24">
                  <c:v>41.45265564909981</c:v>
                </c:pt>
                <c:pt idx="25">
                  <c:v>40.902376240171371</c:v>
                </c:pt>
                <c:pt idx="26">
                  <c:v>41.501275759919608</c:v>
                </c:pt>
                <c:pt idx="27">
                  <c:v>41.292409028932148</c:v>
                </c:pt>
                <c:pt idx="28">
                  <c:v>40.345838255647706</c:v>
                </c:pt>
                <c:pt idx="29">
                  <c:v>41.320325989189193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7"/>
  <sheetViews>
    <sheetView tabSelected="1"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C36" sqref="C3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29" t="s">
        <v>26</v>
      </c>
      <c r="L1" s="589"/>
      <c r="M1" s="1331" t="s">
        <v>27</v>
      </c>
      <c r="N1" s="781"/>
      <c r="P1" s="1021" t="s">
        <v>38</v>
      </c>
      <c r="Q1" s="1327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30"/>
      <c r="L2" s="590" t="s">
        <v>29</v>
      </c>
      <c r="M2" s="1332"/>
      <c r="N2" s="782" t="s">
        <v>29</v>
      </c>
      <c r="O2" s="375" t="s">
        <v>30</v>
      </c>
      <c r="P2" s="1022" t="s">
        <v>39</v>
      </c>
      <c r="Q2" s="1328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88" t="str">
        <f>PIERNA!C4</f>
        <v>Seaboard</v>
      </c>
      <c r="D4" s="989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3">
        <v>4495</v>
      </c>
      <c r="Q4" s="1053">
        <f>38153.24*18.833</f>
        <v>718539.9689199999</v>
      </c>
      <c r="R4" s="1054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57">
        <v>12434</v>
      </c>
      <c r="L5" s="780" t="s">
        <v>386</v>
      </c>
      <c r="M5" s="680">
        <v>37120</v>
      </c>
      <c r="N5" s="690" t="s">
        <v>388</v>
      </c>
      <c r="O5" s="908">
        <v>2134322</v>
      </c>
      <c r="P5" s="1103">
        <v>4524</v>
      </c>
      <c r="Q5" s="1053">
        <f>38390.75*18.833</f>
        <v>723012.99474999995</v>
      </c>
      <c r="R5" s="1054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0" t="s">
        <v>388</v>
      </c>
      <c r="M6" s="680">
        <v>37120</v>
      </c>
      <c r="N6" s="690" t="s">
        <v>374</v>
      </c>
      <c r="O6" s="908">
        <v>1299456</v>
      </c>
      <c r="P6" s="1103">
        <v>4524</v>
      </c>
      <c r="Q6" s="1055">
        <f>37249.29*18.847</f>
        <v>702037.36863000004</v>
      </c>
      <c r="R6" s="1056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08">
        <v>2134698</v>
      </c>
      <c r="P7" s="1264">
        <v>4437</v>
      </c>
      <c r="Q7" s="1057">
        <f>37475.1*18.835</f>
        <v>705843.5085</v>
      </c>
      <c r="R7" s="1054" t="s">
        <v>382</v>
      </c>
      <c r="S7" s="65">
        <f t="shared" si="0"/>
        <v>759674.5085</v>
      </c>
      <c r="T7" s="65">
        <f t="shared" si="1"/>
        <v>40.018578946538739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1264">
        <v>4437</v>
      </c>
      <c r="Q8" s="374">
        <f>36762.75*18.86</f>
        <v>693345.46499999997</v>
      </c>
      <c r="R8" s="690" t="s">
        <v>370</v>
      </c>
      <c r="S8" s="65">
        <f t="shared" si="0"/>
        <v>745276.46499999997</v>
      </c>
      <c r="T8" s="65">
        <f t="shared" si="1"/>
        <v>39.684882856277852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47">
        <v>2134966</v>
      </c>
      <c r="P9" s="1264">
        <v>4332.6000000000004</v>
      </c>
      <c r="Q9" s="1053">
        <f>36664.37*18.81</f>
        <v>689656.79969999997</v>
      </c>
      <c r="R9" s="1058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47">
        <v>2134965</v>
      </c>
      <c r="P10" s="1264">
        <v>4332.6000000000004</v>
      </c>
      <c r="Q10" s="1053">
        <f>36459.01*18.81</f>
        <v>685793.97809999995</v>
      </c>
      <c r="R10" s="1058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48">
        <v>2136952</v>
      </c>
      <c r="P11" s="1264">
        <v>4234</v>
      </c>
      <c r="Q11" s="1053">
        <f>35826.63*18.783</f>
        <v>672931.59129000001</v>
      </c>
      <c r="R11" s="1058" t="s">
        <v>389</v>
      </c>
      <c r="S11" s="65">
        <f t="shared" si="0"/>
        <v>726709.59129000001</v>
      </c>
      <c r="T11" s="65">
        <f t="shared" si="1"/>
        <v>38.357538288093835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48">
        <v>2136953</v>
      </c>
      <c r="P12" s="1264">
        <v>4205</v>
      </c>
      <c r="Q12" s="1053">
        <f>35620.45*18.783</f>
        <v>669058.91235</v>
      </c>
      <c r="R12" s="1058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3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48">
        <v>1307537</v>
      </c>
      <c r="P13" s="1264">
        <v>4176</v>
      </c>
      <c r="Q13" s="374">
        <f>34838.38*18.94</f>
        <v>659838.91720000003</v>
      </c>
      <c r="R13" s="698" t="s">
        <v>371</v>
      </c>
      <c r="S13" s="65">
        <f t="shared" si="0"/>
        <v>713568.91720000003</v>
      </c>
      <c r="T13" s="65">
        <f t="shared" si="1"/>
        <v>38.392215018865208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47">
        <v>131770</v>
      </c>
      <c r="P14" s="1264">
        <v>4234</v>
      </c>
      <c r="Q14" s="374">
        <f>34688.7*18.9</f>
        <v>655616.42999999993</v>
      </c>
      <c r="R14" s="700" t="s">
        <v>372</v>
      </c>
      <c r="S14" s="65">
        <f t="shared" si="0"/>
        <v>709404.42999999993</v>
      </c>
      <c r="T14" s="65">
        <f t="shared" si="1"/>
        <v>38.504290058309842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4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1264">
        <v>4263</v>
      </c>
      <c r="Q15" s="374">
        <f>36418.85*18.625</f>
        <v>678301.08124999993</v>
      </c>
      <c r="R15" s="702" t="s">
        <v>369</v>
      </c>
      <c r="S15" s="65">
        <f t="shared" si="0"/>
        <v>729808.08124999993</v>
      </c>
      <c r="T15" s="65">
        <f t="shared" si="1"/>
        <v>38.064173268794605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5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48">
        <v>2138163</v>
      </c>
      <c r="P16" s="1264">
        <v>4292</v>
      </c>
      <c r="Q16" s="501">
        <f>36232.95*18.86</f>
        <v>683353.43699999992</v>
      </c>
      <c r="R16" s="698" t="s">
        <v>370</v>
      </c>
      <c r="S16" s="65">
        <f t="shared" si="0"/>
        <v>736189.43699999992</v>
      </c>
      <c r="T16" s="65">
        <f t="shared" si="1"/>
        <v>38.932448241121207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6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48">
        <v>2139191</v>
      </c>
      <c r="P17" s="1264">
        <v>4292</v>
      </c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7">
        <v>2139192</v>
      </c>
      <c r="P18" s="1265">
        <v>4292</v>
      </c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47">
        <v>2139600</v>
      </c>
      <c r="P19" s="1266">
        <v>4234</v>
      </c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77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47">
        <v>1322181</v>
      </c>
      <c r="P20" s="1264">
        <v>4263</v>
      </c>
      <c r="Q20" s="501">
        <f>35135.03*18.575</f>
        <v>652633.18224999995</v>
      </c>
      <c r="R20" s="690" t="s">
        <v>407</v>
      </c>
      <c r="S20" s="65">
        <f t="shared" si="0"/>
        <v>706440.18224999995</v>
      </c>
      <c r="T20" s="65">
        <f t="shared" si="1"/>
        <v>37.560954704200434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48">
        <v>2141632</v>
      </c>
      <c r="P21" s="1281">
        <v>4535.6000000000004</v>
      </c>
      <c r="Q21" s="501">
        <f>36578.81*18.798</f>
        <v>687608.47037999984</v>
      </c>
      <c r="R21" s="690" t="s">
        <v>437</v>
      </c>
      <c r="S21" s="65">
        <f t="shared" si="0"/>
        <v>741688.07037999982</v>
      </c>
      <c r="T21" s="65">
        <f t="shared" si="1"/>
        <v>41.08720519794867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48">
        <v>2141407</v>
      </c>
      <c r="P22" s="1282">
        <v>4361.6000000000004</v>
      </c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5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1281">
        <v>4350</v>
      </c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87" t="s">
        <v>421</v>
      </c>
      <c r="K24" s="1188">
        <v>10124</v>
      </c>
      <c r="L24" s="1189" t="s">
        <v>433</v>
      </c>
      <c r="M24" s="1188">
        <v>37120</v>
      </c>
      <c r="N24" s="1190" t="s">
        <v>433</v>
      </c>
      <c r="O24" s="1191">
        <v>1331366</v>
      </c>
      <c r="P24" s="1281">
        <v>4205</v>
      </c>
      <c r="Q24" s="1192">
        <f>36428.74*18.454</f>
        <v>672255.96796000004</v>
      </c>
      <c r="R24" s="1193" t="s">
        <v>427</v>
      </c>
      <c r="S24" s="65">
        <f t="shared" si="0"/>
        <v>723704.96796000004</v>
      </c>
      <c r="T24" s="65">
        <f t="shared" si="1"/>
        <v>39.928917233249351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47">
        <v>2142430</v>
      </c>
      <c r="P25" s="1282">
        <v>4176</v>
      </c>
      <c r="Q25" s="501">
        <f>35047.05*18.56</f>
        <v>650473.24800000002</v>
      </c>
      <c r="R25" s="692" t="s">
        <v>429</v>
      </c>
      <c r="S25" s="65">
        <f t="shared" si="0"/>
        <v>704203.24800000002</v>
      </c>
      <c r="T25" s="65">
        <f t="shared" si="1"/>
        <v>36.837908317378172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47">
        <v>2142575</v>
      </c>
      <c r="P26" s="1281">
        <v>4176</v>
      </c>
      <c r="Q26" s="501">
        <f>34936.75*18.575</f>
        <v>648950.13124999998</v>
      </c>
      <c r="R26" s="690" t="s">
        <v>407</v>
      </c>
      <c r="S26" s="65">
        <f t="shared" si="0"/>
        <v>700370.13124999998</v>
      </c>
      <c r="T26" s="65">
        <f t="shared" si="1"/>
        <v>36.751514804619838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77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47">
        <v>1320230</v>
      </c>
      <c r="P27" s="1284">
        <v>0</v>
      </c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47">
        <v>1244343</v>
      </c>
      <c r="P28" s="1281">
        <v>4495</v>
      </c>
      <c r="Q28" s="501">
        <f>38990.51*18.38</f>
        <v>716645.57380000001</v>
      </c>
      <c r="R28" s="692" t="s">
        <v>430</v>
      </c>
      <c r="S28" s="65">
        <f t="shared" si="0"/>
        <v>769684.57380000001</v>
      </c>
      <c r="T28" s="65">
        <f t="shared" si="1"/>
        <v>41.45265564909981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0" t="str">
        <f>PIERNA!JC5</f>
        <v>PED.94551912</v>
      </c>
      <c r="E29" s="1216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14" t="s">
        <v>690</v>
      </c>
      <c r="K29" s="374">
        <v>10374</v>
      </c>
      <c r="L29" s="689" t="s">
        <v>750</v>
      </c>
      <c r="M29" s="680">
        <v>37120</v>
      </c>
      <c r="N29" s="690" t="s">
        <v>742</v>
      </c>
      <c r="O29" s="1251">
        <v>1342346</v>
      </c>
      <c r="P29" s="1497">
        <v>4437</v>
      </c>
      <c r="Q29" s="501">
        <f>39054.2*18.16</f>
        <v>709224.272</v>
      </c>
      <c r="R29" s="692" t="s">
        <v>741</v>
      </c>
      <c r="S29" s="65">
        <f t="shared" si="0"/>
        <v>761155.272</v>
      </c>
      <c r="T29" s="65">
        <f t="shared" si="1"/>
        <v>40.902376240171371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0" t="str">
        <f>PIERNA!JM5</f>
        <v>PED. 94551914</v>
      </c>
      <c r="E30" s="1211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15" t="s">
        <v>691</v>
      </c>
      <c r="K30" s="680">
        <v>12274</v>
      </c>
      <c r="L30" s="689" t="s">
        <v>750</v>
      </c>
      <c r="M30" s="680">
        <v>37120</v>
      </c>
      <c r="N30" s="690" t="s">
        <v>742</v>
      </c>
      <c r="O30" s="1251">
        <v>2144344</v>
      </c>
      <c r="P30" s="1497">
        <v>4611</v>
      </c>
      <c r="Q30" s="1275">
        <f>40100.58*18.39</f>
        <v>737449.66620000009</v>
      </c>
      <c r="R30" s="1276" t="s">
        <v>431</v>
      </c>
      <c r="S30" s="65">
        <f>Q30+M30+K30</f>
        <v>786843.66620000009</v>
      </c>
      <c r="T30" s="65">
        <f t="shared" si="1"/>
        <v>41.501275759919608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0" t="str">
        <f>PIERNA!JW5</f>
        <v>PED. 94616717</v>
      </c>
      <c r="E31" s="1211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15" t="s">
        <v>692</v>
      </c>
      <c r="K31" s="680">
        <v>11424</v>
      </c>
      <c r="L31" s="689" t="s">
        <v>742</v>
      </c>
      <c r="M31" s="680">
        <v>37120</v>
      </c>
      <c r="N31" s="690" t="s">
        <v>746</v>
      </c>
      <c r="O31" s="1251">
        <v>2145224</v>
      </c>
      <c r="P31" s="1497">
        <v>4582</v>
      </c>
      <c r="Q31" s="1275">
        <f>39554.66*18.454</f>
        <v>729941.69564000005</v>
      </c>
      <c r="R31" s="1276" t="s">
        <v>427</v>
      </c>
      <c r="S31" s="65">
        <f t="shared" si="0"/>
        <v>783067.69564000005</v>
      </c>
      <c r="T31" s="65">
        <f t="shared" si="1"/>
        <v>41.292409028932148</v>
      </c>
      <c r="W31" s="73"/>
      <c r="X31" s="73"/>
      <c r="Y31" s="167"/>
      <c r="Z31" s="168"/>
      <c r="AA31" s="167"/>
      <c r="AB31" s="167"/>
      <c r="AC31" s="167"/>
    </row>
    <row r="32" spans="1:29" s="149" customFormat="1" ht="42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0" t="str">
        <f>PIERNA!KG5</f>
        <v>PED. 94652360</v>
      </c>
      <c r="E32" s="1211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18" t="s">
        <v>699</v>
      </c>
      <c r="K32" s="680">
        <v>11424</v>
      </c>
      <c r="L32" s="689" t="s">
        <v>746</v>
      </c>
      <c r="M32" s="680">
        <v>37120</v>
      </c>
      <c r="N32" s="690" t="s">
        <v>751</v>
      </c>
      <c r="O32" s="1251">
        <v>1341867</v>
      </c>
      <c r="P32" s="1497">
        <v>4408</v>
      </c>
      <c r="Q32" s="501">
        <f>39087.17*18.01</f>
        <v>703959.93170000007</v>
      </c>
      <c r="R32" s="692" t="s">
        <v>746</v>
      </c>
      <c r="S32" s="65">
        <f>Q32+M32+K32+P32</f>
        <v>756911.93170000007</v>
      </c>
      <c r="T32" s="65">
        <f t="shared" ref="T32:T41" si="8">S32/H32+0.1</f>
        <v>40.345838255647706</v>
      </c>
      <c r="W32" s="73"/>
      <c r="X32" s="73"/>
      <c r="Y32" s="167"/>
      <c r="Z32" s="168"/>
      <c r="AA32" s="167"/>
      <c r="AB32" s="167"/>
      <c r="AC32" s="167"/>
    </row>
    <row r="33" spans="1:29" s="149" customFormat="1" ht="48.75" customHeight="1" x14ac:dyDescent="0.25">
      <c r="A33" s="98">
        <v>30</v>
      </c>
      <c r="B33" s="432" t="str">
        <f>PIERNA!KO5</f>
        <v>SEABOARD FOODS</v>
      </c>
      <c r="C33" s="1272" t="str">
        <f>PIERNA!KP5</f>
        <v>Seaboard</v>
      </c>
      <c r="D33" s="1212" t="str">
        <f>PIERNA!KQ5</f>
        <v xml:space="preserve">PED. </v>
      </c>
      <c r="E33" s="1213">
        <f>PIERNA!KR5</f>
        <v>44978</v>
      </c>
      <c r="F33" s="568">
        <f>PIERNA!KS5</f>
        <v>18858.419999999998</v>
      </c>
      <c r="G33" s="569">
        <f>PIERNA!KT5</f>
        <v>21</v>
      </c>
      <c r="H33" s="566">
        <f>PIERNA!KU5</f>
        <v>18500</v>
      </c>
      <c r="I33" s="627">
        <f>PIERNA!I33</f>
        <v>358.41999999999825</v>
      </c>
      <c r="J33" s="1283" t="s">
        <v>756</v>
      </c>
      <c r="K33" s="1277">
        <v>12424</v>
      </c>
      <c r="L33" s="1278" t="s">
        <v>434</v>
      </c>
      <c r="M33" s="1279">
        <v>37120</v>
      </c>
      <c r="N33" s="1280" t="s">
        <v>433</v>
      </c>
      <c r="O33" s="691"/>
      <c r="P33" s="1281">
        <v>4379</v>
      </c>
      <c r="Q33" s="1273">
        <f>38120.12*18.59</f>
        <v>708653.03080000007</v>
      </c>
      <c r="R33" s="1274" t="s">
        <v>755</v>
      </c>
      <c r="S33" s="65">
        <f>Q33+M33+K33+P33</f>
        <v>762576.03080000007</v>
      </c>
      <c r="T33" s="65">
        <f t="shared" si="8"/>
        <v>41.320325989189193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3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79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0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59" t="s">
        <v>213</v>
      </c>
      <c r="C99" s="990" t="s">
        <v>317</v>
      </c>
      <c r="D99" s="888"/>
      <c r="E99" s="1012">
        <v>44956</v>
      </c>
      <c r="F99" s="991">
        <v>2002.14</v>
      </c>
      <c r="G99" s="992">
        <v>441</v>
      </c>
      <c r="H99" s="889">
        <v>2002.14</v>
      </c>
      <c r="I99" s="958">
        <f t="shared" ref="I99:I102" si="18">H99-F99</f>
        <v>0</v>
      </c>
      <c r="J99" s="982"/>
      <c r="K99" s="680"/>
      <c r="L99" s="689"/>
      <c r="M99" s="680"/>
      <c r="N99" s="695"/>
      <c r="O99" s="1013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2" t="s">
        <v>357</v>
      </c>
      <c r="C100" s="1040" t="s">
        <v>364</v>
      </c>
      <c r="D100" s="1039" t="s">
        <v>365</v>
      </c>
      <c r="E100" s="1012">
        <v>44956</v>
      </c>
      <c r="F100" s="1008">
        <v>27694</v>
      </c>
      <c r="G100" s="992"/>
      <c r="H100" s="889">
        <v>27694</v>
      </c>
      <c r="I100" s="958">
        <f t="shared" si="18"/>
        <v>0</v>
      </c>
      <c r="J100" s="982"/>
      <c r="K100" s="680"/>
      <c r="L100" s="689"/>
      <c r="M100" s="680"/>
      <c r="N100" s="803"/>
      <c r="O100" s="1013" t="s">
        <v>366</v>
      </c>
      <c r="P100" s="1024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2" t="s">
        <v>62</v>
      </c>
      <c r="C101" s="990" t="s">
        <v>324</v>
      </c>
      <c r="D101" s="1003"/>
      <c r="E101" s="1014">
        <v>44959</v>
      </c>
      <c r="F101" s="1008">
        <v>502.33</v>
      </c>
      <c r="G101" s="992">
        <v>42</v>
      </c>
      <c r="H101" s="889">
        <v>502.33</v>
      </c>
      <c r="I101" s="958">
        <f t="shared" si="18"/>
        <v>0</v>
      </c>
      <c r="J101" s="987"/>
      <c r="K101" s="680"/>
      <c r="L101" s="689"/>
      <c r="M101" s="680"/>
      <c r="N101" s="803"/>
      <c r="O101" s="981" t="s">
        <v>353</v>
      </c>
      <c r="P101" s="1024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63" t="s">
        <v>217</v>
      </c>
      <c r="C102" s="997" t="s">
        <v>325</v>
      </c>
      <c r="D102" s="1004"/>
      <c r="E102" s="1366">
        <v>44959</v>
      </c>
      <c r="F102" s="1008">
        <v>1951</v>
      </c>
      <c r="G102" s="992">
        <v>71</v>
      </c>
      <c r="H102" s="889">
        <v>1951</v>
      </c>
      <c r="I102" s="958">
        <f t="shared" si="18"/>
        <v>0</v>
      </c>
      <c r="J102" s="987"/>
      <c r="K102" s="680"/>
      <c r="L102" s="689"/>
      <c r="M102" s="680"/>
      <c r="N102" s="803"/>
      <c r="O102" s="1369" t="s">
        <v>335</v>
      </c>
      <c r="P102" s="1031">
        <v>878</v>
      </c>
      <c r="Q102" s="500">
        <v>253643</v>
      </c>
      <c r="R102" s="1345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64"/>
      <c r="C103" s="998" t="s">
        <v>326</v>
      </c>
      <c r="D103" s="1004"/>
      <c r="E103" s="1367"/>
      <c r="F103" s="1009">
        <v>1008</v>
      </c>
      <c r="G103" s="707">
        <v>35</v>
      </c>
      <c r="H103" s="832">
        <v>1008</v>
      </c>
      <c r="I103" s="958">
        <f>H103-F103</f>
        <v>0</v>
      </c>
      <c r="J103" s="802"/>
      <c r="K103" s="680"/>
      <c r="L103" s="689"/>
      <c r="M103" s="680"/>
      <c r="N103" s="803"/>
      <c r="O103" s="1370"/>
      <c r="P103" s="1031">
        <v>453.6</v>
      </c>
      <c r="Q103" s="949">
        <v>131118</v>
      </c>
      <c r="R103" s="1346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64"/>
      <c r="C104" s="999" t="s">
        <v>327</v>
      </c>
      <c r="D104" s="1004"/>
      <c r="E104" s="1367"/>
      <c r="F104" s="1010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70"/>
      <c r="P104" s="1031">
        <v>227.45</v>
      </c>
      <c r="Q104" s="500">
        <v>65702</v>
      </c>
      <c r="R104" s="1346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64"/>
      <c r="C105" s="999" t="s">
        <v>328</v>
      </c>
      <c r="D105" s="1004"/>
      <c r="E105" s="1367"/>
      <c r="F105" s="1010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70"/>
      <c r="P105" s="1031">
        <v>457.95</v>
      </c>
      <c r="Q105" s="500">
        <v>132288</v>
      </c>
      <c r="R105" s="1346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64"/>
      <c r="C106" s="999" t="s">
        <v>329</v>
      </c>
      <c r="D106" s="1004"/>
      <c r="E106" s="1367"/>
      <c r="F106" s="1010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70"/>
      <c r="P106" s="1031">
        <v>464.2</v>
      </c>
      <c r="Q106" s="500">
        <v>113454</v>
      </c>
      <c r="R106" s="1346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64"/>
      <c r="C107" s="1000" t="s">
        <v>330</v>
      </c>
      <c r="D107" s="1004"/>
      <c r="E107" s="1367"/>
      <c r="F107" s="1011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5"/>
      <c r="O107" s="1370"/>
      <c r="P107" s="1032">
        <v>455.65</v>
      </c>
      <c r="Q107" s="503">
        <v>98212.5</v>
      </c>
      <c r="R107" s="1346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64"/>
      <c r="C108" s="1001" t="s">
        <v>331</v>
      </c>
      <c r="D108" s="1004"/>
      <c r="E108" s="1367"/>
      <c r="F108" s="1009">
        <v>997.3</v>
      </c>
      <c r="G108" s="707">
        <v>38</v>
      </c>
      <c r="H108" s="832">
        <v>997.3</v>
      </c>
      <c r="I108" s="451">
        <f t="shared" ref="I108:I146" si="26">H108-F108</f>
        <v>0</v>
      </c>
      <c r="J108" s="804"/>
      <c r="K108" s="807"/>
      <c r="L108" s="808"/>
      <c r="M108" s="680"/>
      <c r="N108" s="955"/>
      <c r="O108" s="1370"/>
      <c r="P108" s="1033">
        <v>448.8</v>
      </c>
      <c r="Q108" s="503">
        <v>96738.1</v>
      </c>
      <c r="R108" s="1346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64"/>
      <c r="C109" s="1001" t="s">
        <v>332</v>
      </c>
      <c r="D109" s="1005"/>
      <c r="E109" s="1367"/>
      <c r="F109" s="1009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5"/>
      <c r="O109" s="1370"/>
      <c r="P109" s="1031">
        <v>459.2</v>
      </c>
      <c r="Q109" s="503">
        <v>127550</v>
      </c>
      <c r="R109" s="1346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64"/>
      <c r="C110" s="1041" t="s">
        <v>333</v>
      </c>
      <c r="D110" s="1006"/>
      <c r="E110" s="1367"/>
      <c r="F110" s="1011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6"/>
      <c r="O110" s="1370"/>
      <c r="P110" s="1031">
        <v>194.6</v>
      </c>
      <c r="Q110" s="503">
        <v>8650</v>
      </c>
      <c r="R110" s="1346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65"/>
      <c r="C111" s="1041" t="s">
        <v>334</v>
      </c>
      <c r="D111" s="1007"/>
      <c r="E111" s="1368"/>
      <c r="F111" s="1011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6"/>
      <c r="O111" s="1371"/>
      <c r="P111" s="1032">
        <v>136.55000000000001</v>
      </c>
      <c r="Q111" s="503">
        <v>19753.5</v>
      </c>
      <c r="R111" s="1346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47" t="s">
        <v>343</v>
      </c>
      <c r="C112" s="1016" t="s">
        <v>344</v>
      </c>
      <c r="D112" s="1005"/>
      <c r="E112" s="1350">
        <v>44966</v>
      </c>
      <c r="F112" s="1009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5"/>
      <c r="O112" s="1333" t="s">
        <v>402</v>
      </c>
      <c r="P112" s="1336" t="s">
        <v>404</v>
      </c>
      <c r="Q112" s="1049">
        <v>66609.06</v>
      </c>
      <c r="R112" s="1351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48"/>
      <c r="C113" s="1015" t="s">
        <v>345</v>
      </c>
      <c r="D113" s="1017"/>
      <c r="E113" s="1314"/>
      <c r="F113" s="1011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5"/>
      <c r="O113" s="1334"/>
      <c r="P113" s="1337"/>
      <c r="Q113" s="1049">
        <v>19178.830000000002</v>
      </c>
      <c r="R113" s="1352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49"/>
      <c r="C114" s="957" t="s">
        <v>346</v>
      </c>
      <c r="D114" s="1006"/>
      <c r="E114" s="1315"/>
      <c r="F114" s="1011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5"/>
      <c r="O114" s="1335"/>
      <c r="P114" s="1338"/>
      <c r="Q114" s="1049">
        <v>26098.400000000001</v>
      </c>
      <c r="R114" s="1353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38" t="s">
        <v>357</v>
      </c>
      <c r="C115" s="957" t="s">
        <v>361</v>
      </c>
      <c r="D115" s="1007" t="s">
        <v>362</v>
      </c>
      <c r="E115" s="1037">
        <v>44966</v>
      </c>
      <c r="F115" s="1011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5"/>
      <c r="O115" s="1052" t="s">
        <v>363</v>
      </c>
      <c r="P115" s="1025"/>
      <c r="Q115" s="503">
        <v>5832</v>
      </c>
      <c r="R115" s="1078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1" t="s">
        <v>64</v>
      </c>
      <c r="C116" s="1082" t="s">
        <v>324</v>
      </c>
      <c r="D116" s="1083"/>
      <c r="E116" s="1037">
        <v>44966</v>
      </c>
      <c r="F116" s="1011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5"/>
      <c r="O116" s="1036" t="s">
        <v>348</v>
      </c>
      <c r="P116" s="1025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4" t="s">
        <v>357</v>
      </c>
      <c r="C117" s="1079" t="s">
        <v>359</v>
      </c>
      <c r="D117" s="1080" t="s">
        <v>360</v>
      </c>
      <c r="E117" s="1035">
        <v>44967</v>
      </c>
      <c r="F117" s="1011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5"/>
      <c r="O117" s="1036" t="s">
        <v>358</v>
      </c>
      <c r="P117" s="1024"/>
      <c r="Q117" s="503">
        <v>35269</v>
      </c>
      <c r="R117" s="1050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54" t="s">
        <v>213</v>
      </c>
      <c r="C118" s="957" t="s">
        <v>317</v>
      </c>
      <c r="D118" s="1019"/>
      <c r="E118" s="1357">
        <v>44967</v>
      </c>
      <c r="F118" s="1011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5"/>
      <c r="O118" s="1360" t="s">
        <v>350</v>
      </c>
      <c r="P118" s="1024"/>
      <c r="Q118" s="1049">
        <v>84089.88</v>
      </c>
      <c r="R118" s="1342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55"/>
      <c r="C119" s="1018" t="s">
        <v>214</v>
      </c>
      <c r="D119" s="1005"/>
      <c r="E119" s="1358"/>
      <c r="F119" s="1009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5"/>
      <c r="O119" s="1361"/>
      <c r="P119" s="1024"/>
      <c r="Q119" s="1049">
        <v>12750</v>
      </c>
      <c r="R119" s="1343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56"/>
      <c r="C120" s="1018" t="s">
        <v>349</v>
      </c>
      <c r="D120" s="1005"/>
      <c r="E120" s="1359"/>
      <c r="F120" s="1009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5"/>
      <c r="O120" s="1362"/>
      <c r="P120" s="1024"/>
      <c r="Q120" s="1049">
        <v>14700</v>
      </c>
      <c r="R120" s="1344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3" t="s">
        <v>62</v>
      </c>
      <c r="C121" s="876" t="s">
        <v>482</v>
      </c>
      <c r="D121" s="876"/>
      <c r="E121" s="1020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5" t="s">
        <v>351</v>
      </c>
      <c r="P121" s="500"/>
      <c r="Q121" s="503">
        <v>52628.4</v>
      </c>
      <c r="R121" s="1051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4" t="s">
        <v>217</v>
      </c>
      <c r="C122" s="1042" t="s">
        <v>355</v>
      </c>
      <c r="D122" s="1063" t="s">
        <v>390</v>
      </c>
      <c r="E122" s="1014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6"/>
      <c r="O122" s="1046" t="s">
        <v>367</v>
      </c>
      <c r="P122" s="1096"/>
      <c r="Q122" s="503">
        <f>200000+176646.4</f>
        <v>376646.40000000002</v>
      </c>
      <c r="R122" s="1092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382" t="s">
        <v>396</v>
      </c>
      <c r="C123" s="957" t="s">
        <v>397</v>
      </c>
      <c r="D123" s="1006"/>
      <c r="E123" s="1357">
        <v>44971</v>
      </c>
      <c r="F123" s="1011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6"/>
      <c r="O123" s="1384">
        <v>19840</v>
      </c>
      <c r="P123" s="1378" t="s">
        <v>404</v>
      </c>
      <c r="Q123" s="1095">
        <v>56117.599999999999</v>
      </c>
      <c r="R123" s="1375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383"/>
      <c r="C124" s="957" t="s">
        <v>142</v>
      </c>
      <c r="D124" s="1019"/>
      <c r="E124" s="1359"/>
      <c r="F124" s="1011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6"/>
      <c r="O124" s="1385"/>
      <c r="P124" s="1379"/>
      <c r="Q124" s="1095">
        <v>78478.14</v>
      </c>
      <c r="R124" s="1377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4" t="s">
        <v>343</v>
      </c>
      <c r="C125" s="876" t="s">
        <v>400</v>
      </c>
      <c r="D125" s="880"/>
      <c r="E125" s="1020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5" t="s">
        <v>428</v>
      </c>
      <c r="P125" s="1097" t="s">
        <v>404</v>
      </c>
      <c r="Q125" s="503">
        <v>1057422.04</v>
      </c>
      <c r="R125" s="1093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09">
        <v>19865</v>
      </c>
      <c r="P126" s="1094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2" t="s">
        <v>396</v>
      </c>
      <c r="C127" s="879" t="s">
        <v>142</v>
      </c>
      <c r="D127" s="876"/>
      <c r="E127" s="1098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1">
        <v>19881</v>
      </c>
      <c r="P127" s="1094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386" t="s">
        <v>343</v>
      </c>
      <c r="C128" s="957" t="s">
        <v>346</v>
      </c>
      <c r="D128" s="1006"/>
      <c r="E128" s="1389"/>
      <c r="F128" s="1011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5"/>
      <c r="O128" s="1392" t="s">
        <v>441</v>
      </c>
      <c r="P128" s="1336" t="s">
        <v>404</v>
      </c>
      <c r="Q128" s="503">
        <v>40606.019999999997</v>
      </c>
      <c r="R128" s="1372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387"/>
      <c r="C129" s="957" t="s">
        <v>345</v>
      </c>
      <c r="D129" s="1006"/>
      <c r="E129" s="1390"/>
      <c r="F129" s="1011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5"/>
      <c r="O129" s="1334"/>
      <c r="P129" s="1337"/>
      <c r="Q129" s="503">
        <v>2411.66</v>
      </c>
      <c r="R129" s="1373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388"/>
      <c r="C130" s="957" t="s">
        <v>344</v>
      </c>
      <c r="D130" s="1006"/>
      <c r="E130" s="1391"/>
      <c r="F130" s="1011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5"/>
      <c r="O130" s="1335"/>
      <c r="P130" s="1338"/>
      <c r="Q130" s="503">
        <v>123587.59</v>
      </c>
      <c r="R130" s="1374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380" t="s">
        <v>213</v>
      </c>
      <c r="C131" s="957" t="s">
        <v>423</v>
      </c>
      <c r="D131" s="1007"/>
      <c r="E131" s="1358">
        <v>44980</v>
      </c>
      <c r="F131" s="1011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5"/>
      <c r="O131" s="1299" t="s">
        <v>425</v>
      </c>
      <c r="P131" s="1076"/>
      <c r="Q131" s="503">
        <v>86092.02</v>
      </c>
      <c r="R131" s="1372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381"/>
      <c r="C132" s="1090" t="s">
        <v>424</v>
      </c>
      <c r="D132" s="1007"/>
      <c r="E132" s="1359"/>
      <c r="F132" s="1011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5"/>
      <c r="O132" s="1300"/>
      <c r="P132" s="1076"/>
      <c r="Q132" s="503">
        <v>14700</v>
      </c>
      <c r="R132" s="1374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267" t="s">
        <v>217</v>
      </c>
      <c r="C133" s="876" t="s">
        <v>355</v>
      </c>
      <c r="D133" s="1247" t="s">
        <v>735</v>
      </c>
      <c r="E133" s="1109" t="s">
        <v>752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261" t="s">
        <v>736</v>
      </c>
      <c r="P133" s="1026">
        <v>4176</v>
      </c>
      <c r="Q133" s="1099">
        <f>200000+197036.8</f>
        <v>397036.79999999999</v>
      </c>
      <c r="R133" s="1252" t="s">
        <v>747</v>
      </c>
      <c r="S133" s="65">
        <f t="shared" ref="S133:S134" si="49">Q133+M133+K133</f>
        <v>397036.79999999999</v>
      </c>
      <c r="T133" s="167">
        <f t="shared" ref="T133:T134" si="50">S133/H133</f>
        <v>96</v>
      </c>
    </row>
    <row r="134" spans="1:20" s="149" customFormat="1" ht="38.25" customHeight="1" x14ac:dyDescent="0.25">
      <c r="A134" s="98">
        <v>92</v>
      </c>
      <c r="B134" s="1292" t="s">
        <v>62</v>
      </c>
      <c r="C134" s="957" t="s">
        <v>79</v>
      </c>
      <c r="D134" s="1006"/>
      <c r="E134" s="1295">
        <v>44984</v>
      </c>
      <c r="F134" s="1011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5"/>
      <c r="O134" s="1298" t="s">
        <v>483</v>
      </c>
      <c r="P134" s="1024"/>
      <c r="Q134" s="1257">
        <v>33008.959999999999</v>
      </c>
      <c r="R134" s="1375" t="s">
        <v>749</v>
      </c>
      <c r="S134" s="65">
        <f t="shared" si="49"/>
        <v>33008.959999999999</v>
      </c>
      <c r="T134" s="167">
        <f t="shared" si="50"/>
        <v>32</v>
      </c>
    </row>
    <row r="135" spans="1:20" s="149" customFormat="1" ht="38.25" customHeight="1" x14ac:dyDescent="0.25">
      <c r="A135" s="98">
        <v>93</v>
      </c>
      <c r="B135" s="1293"/>
      <c r="C135" s="957" t="s">
        <v>482</v>
      </c>
      <c r="D135" s="1006"/>
      <c r="E135" s="1296"/>
      <c r="F135" s="1011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5"/>
      <c r="O135" s="1299"/>
      <c r="P135" s="1024"/>
      <c r="Q135" s="1257">
        <v>176773.52</v>
      </c>
      <c r="R135" s="1376"/>
      <c r="S135" s="65">
        <f t="shared" ref="S135:S149" si="51">Q135+M135+K135</f>
        <v>176773.52</v>
      </c>
      <c r="T135" s="167">
        <f t="shared" ref="T135:T149" si="52">S135/H135</f>
        <v>88</v>
      </c>
    </row>
    <row r="136" spans="1:20" s="149" customFormat="1" ht="27.75" customHeight="1" x14ac:dyDescent="0.25">
      <c r="A136" s="98">
        <v>94</v>
      </c>
      <c r="B136" s="1293"/>
      <c r="C136" s="957" t="s">
        <v>480</v>
      </c>
      <c r="D136" s="1006"/>
      <c r="E136" s="1296"/>
      <c r="F136" s="1011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5"/>
      <c r="O136" s="1299"/>
      <c r="P136" s="1024"/>
      <c r="Q136" s="1257">
        <v>47194.2</v>
      </c>
      <c r="R136" s="1376"/>
      <c r="S136" s="65">
        <f t="shared" si="51"/>
        <v>47194.2</v>
      </c>
      <c r="T136" s="167">
        <f t="shared" si="52"/>
        <v>90</v>
      </c>
    </row>
    <row r="137" spans="1:20" s="149" customFormat="1" ht="31.5" customHeight="1" x14ac:dyDescent="0.25">
      <c r="A137" s="98">
        <v>95</v>
      </c>
      <c r="B137" s="1293"/>
      <c r="C137" s="957" t="s">
        <v>481</v>
      </c>
      <c r="D137" s="1006"/>
      <c r="E137" s="1296"/>
      <c r="F137" s="1011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5"/>
      <c r="O137" s="1299"/>
      <c r="P137" s="1024"/>
      <c r="Q137" s="1257">
        <v>50667.65</v>
      </c>
      <c r="R137" s="1376"/>
      <c r="S137" s="65">
        <f t="shared" si="51"/>
        <v>50667.65</v>
      </c>
      <c r="T137" s="167">
        <f t="shared" si="52"/>
        <v>85</v>
      </c>
    </row>
    <row r="138" spans="1:20" s="149" customFormat="1" ht="25.5" customHeight="1" thickBot="1" x14ac:dyDescent="0.3">
      <c r="A138" s="98">
        <v>96</v>
      </c>
      <c r="B138" s="1294"/>
      <c r="C138" s="957" t="s">
        <v>479</v>
      </c>
      <c r="D138" s="1006"/>
      <c r="E138" s="1297"/>
      <c r="F138" s="1011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5"/>
      <c r="O138" s="1300"/>
      <c r="P138" s="1024"/>
      <c r="Q138" s="1257">
        <v>124068</v>
      </c>
      <c r="R138" s="1377"/>
      <c r="S138" s="65">
        <f t="shared" si="51"/>
        <v>124068</v>
      </c>
      <c r="T138" s="167">
        <f t="shared" si="52"/>
        <v>42.2</v>
      </c>
    </row>
    <row r="139" spans="1:20" s="149" customFormat="1" ht="39" customHeight="1" thickBot="1" x14ac:dyDescent="0.3">
      <c r="A139" s="98">
        <v>97</v>
      </c>
      <c r="B139" s="1258" t="s">
        <v>343</v>
      </c>
      <c r="C139" s="705" t="s">
        <v>400</v>
      </c>
      <c r="D139" s="830"/>
      <c r="E139" s="1109">
        <v>44986</v>
      </c>
      <c r="F139" s="831">
        <v>9377.0400000000009</v>
      </c>
      <c r="G139" s="707">
        <v>124</v>
      </c>
      <c r="H139" s="1205">
        <v>9377.0400000000009</v>
      </c>
      <c r="I139" s="1206">
        <f t="shared" si="26"/>
        <v>0</v>
      </c>
      <c r="J139" s="802"/>
      <c r="K139" s="680"/>
      <c r="L139" s="806"/>
      <c r="M139" s="680"/>
      <c r="N139" s="810"/>
      <c r="O139" s="1260" t="s">
        <v>737</v>
      </c>
      <c r="P139" s="1094" t="s">
        <v>404</v>
      </c>
      <c r="Q139" s="500">
        <v>1162752.96</v>
      </c>
      <c r="R139" s="1263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Top="1" x14ac:dyDescent="0.25">
      <c r="A140" s="98">
        <v>98</v>
      </c>
      <c r="B140" s="1321" t="s">
        <v>680</v>
      </c>
      <c r="C140" s="1217" t="s">
        <v>743</v>
      </c>
      <c r="D140" s="1005"/>
      <c r="E140" s="1324">
        <v>44988</v>
      </c>
      <c r="F140" s="1009">
        <v>2000</v>
      </c>
      <c r="G140" s="707">
        <v>200</v>
      </c>
      <c r="H140" s="1205">
        <v>2000</v>
      </c>
      <c r="I140" s="1206">
        <f t="shared" si="26"/>
        <v>0</v>
      </c>
      <c r="J140" s="802"/>
      <c r="K140" s="680"/>
      <c r="L140" s="806"/>
      <c r="M140" s="680"/>
      <c r="N140" s="955"/>
      <c r="O140" s="1339" t="s">
        <v>745</v>
      </c>
      <c r="P140" s="1024" t="s">
        <v>41</v>
      </c>
      <c r="Q140" s="1257">
        <v>83000</v>
      </c>
      <c r="R140" s="1285" t="s">
        <v>742</v>
      </c>
      <c r="S140" s="65">
        <f t="shared" si="51"/>
        <v>83000</v>
      </c>
      <c r="T140" s="167">
        <f t="shared" si="52"/>
        <v>41.5</v>
      </c>
    </row>
    <row r="141" spans="1:20" s="149" customFormat="1" ht="25.5" customHeight="1" x14ac:dyDescent="0.25">
      <c r="A141" s="98"/>
      <c r="B141" s="1322"/>
      <c r="C141" s="1217" t="s">
        <v>693</v>
      </c>
      <c r="D141" s="1005"/>
      <c r="E141" s="1325"/>
      <c r="F141" s="1009">
        <v>2000</v>
      </c>
      <c r="G141" s="707">
        <v>200</v>
      </c>
      <c r="H141" s="1205">
        <v>2000</v>
      </c>
      <c r="I141" s="1206">
        <f t="shared" si="26"/>
        <v>0</v>
      </c>
      <c r="J141" s="802"/>
      <c r="K141" s="680"/>
      <c r="L141" s="806"/>
      <c r="M141" s="680"/>
      <c r="N141" s="955"/>
      <c r="O141" s="1340"/>
      <c r="P141" s="1024"/>
      <c r="Q141" s="1257">
        <v>83000</v>
      </c>
      <c r="R141" s="1286"/>
      <c r="S141" s="65">
        <f t="shared" si="51"/>
        <v>83000</v>
      </c>
      <c r="T141" s="167">
        <f t="shared" si="52"/>
        <v>41.5</v>
      </c>
    </row>
    <row r="142" spans="1:20" s="149" customFormat="1" ht="25.5" customHeight="1" thickBot="1" x14ac:dyDescent="0.3">
      <c r="A142" s="98"/>
      <c r="B142" s="1323"/>
      <c r="C142" s="1217" t="s">
        <v>744</v>
      </c>
      <c r="D142" s="1005"/>
      <c r="E142" s="1326"/>
      <c r="F142" s="1009">
        <v>1000</v>
      </c>
      <c r="G142" s="707">
        <v>100</v>
      </c>
      <c r="H142" s="1205">
        <v>1000</v>
      </c>
      <c r="I142" s="1206">
        <f t="shared" si="26"/>
        <v>0</v>
      </c>
      <c r="J142" s="802"/>
      <c r="K142" s="680"/>
      <c r="L142" s="806"/>
      <c r="M142" s="680"/>
      <c r="N142" s="955"/>
      <c r="O142" s="1341"/>
      <c r="P142" s="1024"/>
      <c r="Q142" s="1257">
        <v>46500</v>
      </c>
      <c r="R142" s="1287"/>
      <c r="S142" s="65">
        <f t="shared" si="51"/>
        <v>46500</v>
      </c>
      <c r="T142" s="167">
        <f t="shared" si="52"/>
        <v>46.5</v>
      </c>
    </row>
    <row r="143" spans="1:20" s="149" customFormat="1" ht="38.25" customHeight="1" thickTop="1" x14ac:dyDescent="0.25">
      <c r="A143" s="98">
        <v>99</v>
      </c>
      <c r="B143" s="1307" t="s">
        <v>681</v>
      </c>
      <c r="C143" s="1217" t="s">
        <v>694</v>
      </c>
      <c r="D143" s="705"/>
      <c r="E143" s="1259">
        <v>44988</v>
      </c>
      <c r="F143" s="831">
        <v>3611.55</v>
      </c>
      <c r="G143" s="707">
        <v>105</v>
      </c>
      <c r="H143" s="1207">
        <v>3611.55</v>
      </c>
      <c r="I143" s="1206">
        <f t="shared" si="26"/>
        <v>0</v>
      </c>
      <c r="J143" s="802"/>
      <c r="K143" s="680"/>
      <c r="L143" s="806"/>
      <c r="M143" s="680"/>
      <c r="N143" s="955"/>
      <c r="O143" s="1309" t="s">
        <v>696</v>
      </c>
      <c r="P143" s="1024"/>
      <c r="Q143" s="1248">
        <v>252808.5</v>
      </c>
      <c r="R143" s="1319" t="s">
        <v>742</v>
      </c>
      <c r="S143" s="65">
        <f t="shared" si="51"/>
        <v>252808.5</v>
      </c>
      <c r="T143" s="167">
        <f t="shared" si="52"/>
        <v>70</v>
      </c>
    </row>
    <row r="144" spans="1:20" s="149" customFormat="1" ht="38.25" customHeight="1" thickBot="1" x14ac:dyDescent="0.3">
      <c r="A144" s="98">
        <v>100</v>
      </c>
      <c r="B144" s="1308"/>
      <c r="C144" s="1217" t="s">
        <v>695</v>
      </c>
      <c r="D144" s="883"/>
      <c r="E144" s="833">
        <v>44988</v>
      </c>
      <c r="F144" s="831">
        <v>1866.34</v>
      </c>
      <c r="G144" s="707">
        <v>70</v>
      </c>
      <c r="H144" s="1207">
        <v>1866.34</v>
      </c>
      <c r="I144" s="1206">
        <f t="shared" si="26"/>
        <v>0</v>
      </c>
      <c r="J144" s="802"/>
      <c r="K144" s="680"/>
      <c r="L144" s="806"/>
      <c r="M144" s="680"/>
      <c r="N144" s="955"/>
      <c r="O144" s="1306"/>
      <c r="P144" s="1024"/>
      <c r="Q144" s="1248">
        <v>137175.99</v>
      </c>
      <c r="R144" s="1320"/>
      <c r="S144" s="65">
        <f t="shared" si="51"/>
        <v>137175.99</v>
      </c>
      <c r="T144" s="167">
        <f t="shared" si="52"/>
        <v>73.5</v>
      </c>
    </row>
    <row r="145" spans="1:20" s="149" customFormat="1" ht="33" customHeight="1" thickBot="1" x14ac:dyDescent="0.3">
      <c r="A145" s="98">
        <v>99</v>
      </c>
      <c r="B145" s="1220" t="s">
        <v>697</v>
      </c>
      <c r="C145" s="705" t="s">
        <v>57</v>
      </c>
      <c r="D145" s="705"/>
      <c r="E145" s="1224">
        <v>44988</v>
      </c>
      <c r="F145" s="831">
        <v>956.17</v>
      </c>
      <c r="G145" s="707">
        <v>1</v>
      </c>
      <c r="H145" s="1207">
        <v>956.17</v>
      </c>
      <c r="I145" s="1206">
        <f t="shared" si="26"/>
        <v>0</v>
      </c>
      <c r="J145" s="802"/>
      <c r="K145" s="680"/>
      <c r="L145" s="806"/>
      <c r="M145" s="680"/>
      <c r="N145" s="810"/>
      <c r="O145" s="1253" t="s">
        <v>698</v>
      </c>
      <c r="P145" s="1026"/>
      <c r="Q145" s="500">
        <v>23713.02</v>
      </c>
      <c r="R145" s="1051" t="s">
        <v>740</v>
      </c>
      <c r="S145" s="65">
        <f t="shared" si="51"/>
        <v>23713.02</v>
      </c>
      <c r="T145" s="167">
        <f t="shared" si="52"/>
        <v>24.800004183356517</v>
      </c>
    </row>
    <row r="146" spans="1:20" s="149" customFormat="1" ht="33.75" customHeight="1" x14ac:dyDescent="0.25">
      <c r="A146" s="98">
        <v>100</v>
      </c>
      <c r="B146" s="1310" t="s">
        <v>748</v>
      </c>
      <c r="C146" s="1217" t="s">
        <v>344</v>
      </c>
      <c r="D146" s="1221"/>
      <c r="E146" s="1313">
        <v>44989</v>
      </c>
      <c r="F146" s="1009">
        <v>1034.5899999999999</v>
      </c>
      <c r="G146" s="707">
        <v>40</v>
      </c>
      <c r="H146" s="1207">
        <v>1045.7</v>
      </c>
      <c r="I146" s="1262">
        <f t="shared" si="26"/>
        <v>11.110000000000127</v>
      </c>
      <c r="J146" s="802"/>
      <c r="K146" s="680"/>
      <c r="L146" s="806"/>
      <c r="M146" s="680"/>
      <c r="N146" s="955"/>
      <c r="O146" s="1316">
        <v>20629</v>
      </c>
      <c r="P146" s="1076"/>
      <c r="Q146" s="500">
        <v>138032.4</v>
      </c>
      <c r="R146" s="1372" t="s">
        <v>746</v>
      </c>
      <c r="S146" s="65">
        <f t="shared" si="51"/>
        <v>138032.4</v>
      </c>
      <c r="T146" s="167">
        <f t="shared" si="52"/>
        <v>132</v>
      </c>
    </row>
    <row r="147" spans="1:20" s="149" customFormat="1" ht="35.25" customHeight="1" x14ac:dyDescent="0.25">
      <c r="A147" s="98">
        <v>101</v>
      </c>
      <c r="B147" s="1311"/>
      <c r="C147" s="1217" t="s">
        <v>700</v>
      </c>
      <c r="D147" s="1222"/>
      <c r="E147" s="1314"/>
      <c r="F147" s="1009">
        <v>4878.49</v>
      </c>
      <c r="G147" s="707">
        <v>215</v>
      </c>
      <c r="H147" s="1207">
        <v>4856.1499999999996</v>
      </c>
      <c r="I147" s="1206">
        <f t="shared" ref="I147:I150" si="53">H147-F147</f>
        <v>-22.340000000000146</v>
      </c>
      <c r="J147" s="802"/>
      <c r="K147" s="680"/>
      <c r="L147" s="806"/>
      <c r="M147" s="680"/>
      <c r="N147" s="955"/>
      <c r="O147" s="1317"/>
      <c r="P147" s="1024"/>
      <c r="Q147" s="500">
        <v>679861</v>
      </c>
      <c r="R147" s="1373"/>
      <c r="S147" s="65">
        <f t="shared" si="51"/>
        <v>679861</v>
      </c>
      <c r="T147" s="167">
        <f t="shared" si="52"/>
        <v>140</v>
      </c>
    </row>
    <row r="148" spans="1:20" s="149" customFormat="1" ht="30" customHeight="1" thickBot="1" x14ac:dyDescent="0.35">
      <c r="A148" s="98">
        <v>102</v>
      </c>
      <c r="B148" s="1312"/>
      <c r="C148" s="1219" t="s">
        <v>701</v>
      </c>
      <c r="D148" s="1049"/>
      <c r="E148" s="1315"/>
      <c r="F148" s="1223">
        <v>5161.33</v>
      </c>
      <c r="G148" s="661">
        <v>250</v>
      </c>
      <c r="H148" s="1208">
        <v>5183.05</v>
      </c>
      <c r="I148" s="1225">
        <f t="shared" si="53"/>
        <v>21.720000000000255</v>
      </c>
      <c r="J148" s="895"/>
      <c r="K148" s="680"/>
      <c r="L148" s="806"/>
      <c r="M148" s="680"/>
      <c r="N148" s="956"/>
      <c r="O148" s="1318"/>
      <c r="P148" s="1024"/>
      <c r="Q148" s="503">
        <v>658247.35</v>
      </c>
      <c r="R148" s="1374"/>
      <c r="S148" s="65">
        <f t="shared" si="51"/>
        <v>658247.35</v>
      </c>
      <c r="T148" s="167">
        <f t="shared" si="52"/>
        <v>126.99999999999999</v>
      </c>
    </row>
    <row r="149" spans="1:20" s="149" customFormat="1" ht="33" customHeight="1" thickBot="1" x14ac:dyDescent="0.35">
      <c r="A149" s="98">
        <v>103</v>
      </c>
      <c r="B149" s="1230" t="s">
        <v>697</v>
      </c>
      <c r="C149" s="705" t="s">
        <v>57</v>
      </c>
      <c r="D149" s="879"/>
      <c r="E149" s="1228">
        <v>44989</v>
      </c>
      <c r="F149" s="884">
        <v>1836.59</v>
      </c>
      <c r="G149" s="885">
        <v>2</v>
      </c>
      <c r="H149" s="1208">
        <v>1836.59</v>
      </c>
      <c r="I149" s="1209">
        <f t="shared" si="53"/>
        <v>0</v>
      </c>
      <c r="J149" s="896"/>
      <c r="K149" s="680"/>
      <c r="L149" s="806"/>
      <c r="M149" s="680"/>
      <c r="N149" s="810"/>
      <c r="O149" s="1254" t="s">
        <v>702</v>
      </c>
      <c r="P149" s="500"/>
      <c r="Q149" s="500">
        <v>45547.43</v>
      </c>
      <c r="R149" s="1249" t="s">
        <v>740</v>
      </c>
      <c r="S149" s="65">
        <f t="shared" si="51"/>
        <v>45547.43</v>
      </c>
      <c r="T149" s="167">
        <f t="shared" si="52"/>
        <v>24.799998911025327</v>
      </c>
    </row>
    <row r="150" spans="1:20" s="149" customFormat="1" ht="33" customHeight="1" x14ac:dyDescent="0.3">
      <c r="A150" s="98">
        <v>104</v>
      </c>
      <c r="B150" s="1301" t="s">
        <v>396</v>
      </c>
      <c r="C150" s="1229" t="s">
        <v>703</v>
      </c>
      <c r="D150" s="1226"/>
      <c r="E150" s="1303">
        <v>44989</v>
      </c>
      <c r="F150" s="1227">
        <v>1029.8699999999999</v>
      </c>
      <c r="G150" s="885">
        <v>43</v>
      </c>
      <c r="H150" s="1208">
        <v>1029.8699999999999</v>
      </c>
      <c r="I150" s="1209">
        <f t="shared" si="53"/>
        <v>0</v>
      </c>
      <c r="J150" s="896"/>
      <c r="K150" s="680"/>
      <c r="L150" s="806"/>
      <c r="M150" s="680"/>
      <c r="N150" s="955"/>
      <c r="O150" s="1305">
        <v>19972</v>
      </c>
      <c r="P150" s="1290" t="s">
        <v>404</v>
      </c>
      <c r="Q150" s="1248">
        <v>72090.899999999994</v>
      </c>
      <c r="R150" s="1288" t="s">
        <v>739</v>
      </c>
      <c r="S150" s="65">
        <f t="shared" ref="S150:S190" si="54">Q150+M150+K150</f>
        <v>72090.899999999994</v>
      </c>
      <c r="T150" s="167">
        <f t="shared" ref="T150:T190" si="55">S150/H150</f>
        <v>70</v>
      </c>
    </row>
    <row r="151" spans="1:20" s="149" customFormat="1" ht="34.5" customHeight="1" thickBot="1" x14ac:dyDescent="0.3">
      <c r="A151" s="98">
        <v>105</v>
      </c>
      <c r="B151" s="1302"/>
      <c r="C151" s="1217" t="s">
        <v>689</v>
      </c>
      <c r="D151" s="1017"/>
      <c r="E151" s="1304"/>
      <c r="F151" s="1227">
        <v>2036.85</v>
      </c>
      <c r="G151" s="885">
        <v>69</v>
      </c>
      <c r="H151" s="1208">
        <v>2036.85</v>
      </c>
      <c r="I151" s="1206">
        <f t="shared" ref="I151:I205" si="56">H151-F151</f>
        <v>0</v>
      </c>
      <c r="J151" s="802"/>
      <c r="K151" s="680"/>
      <c r="L151" s="806"/>
      <c r="M151" s="680"/>
      <c r="N151" s="955"/>
      <c r="O151" s="1306"/>
      <c r="P151" s="1291"/>
      <c r="Q151" s="1248">
        <v>114063.6</v>
      </c>
      <c r="R151" s="1289"/>
      <c r="S151" s="65">
        <f t="shared" si="54"/>
        <v>114063.6</v>
      </c>
      <c r="T151" s="167">
        <f t="shared" si="55"/>
        <v>56.000000000000007</v>
      </c>
    </row>
    <row r="152" spans="1:20" s="149" customFormat="1" ht="29.25" customHeight="1" x14ac:dyDescent="0.25">
      <c r="A152" s="98">
        <v>106</v>
      </c>
      <c r="B152" s="1231"/>
      <c r="C152" s="705"/>
      <c r="D152" s="886"/>
      <c r="E152" s="1020"/>
      <c r="F152" s="884"/>
      <c r="G152" s="885"/>
      <c r="H152" s="1208"/>
      <c r="I152" s="1206">
        <f t="shared" si="56"/>
        <v>0</v>
      </c>
      <c r="J152" s="802"/>
      <c r="K152" s="680"/>
      <c r="L152" s="806"/>
      <c r="M152" s="680"/>
      <c r="N152" s="810"/>
      <c r="O152" s="1255"/>
      <c r="P152" s="1026"/>
      <c r="Q152" s="894"/>
      <c r="R152" s="1250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107</v>
      </c>
      <c r="B153" s="892"/>
      <c r="C153" s="705"/>
      <c r="D153" s="886"/>
      <c r="E153" s="881"/>
      <c r="F153" s="884"/>
      <c r="G153" s="885"/>
      <c r="H153" s="1208"/>
      <c r="I153" s="1206">
        <f t="shared" si="56"/>
        <v>0</v>
      </c>
      <c r="J153" s="802"/>
      <c r="K153" s="680"/>
      <c r="L153" s="806"/>
      <c r="M153" s="680"/>
      <c r="N153" s="810"/>
      <c r="O153" s="1256"/>
      <c r="P153" s="1026"/>
      <c r="Q153" s="894"/>
      <c r="R153" s="897"/>
      <c r="S153" s="65">
        <f t="shared" si="54"/>
        <v>0</v>
      </c>
      <c r="T153" s="167" t="e">
        <f t="shared" si="55"/>
        <v>#DIV/0!</v>
      </c>
    </row>
    <row r="154" spans="1:20" s="149" customFormat="1" ht="31.5" customHeight="1" x14ac:dyDescent="0.25">
      <c r="A154" s="98">
        <v>108</v>
      </c>
      <c r="B154" s="705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4"/>
      <c r="P154" s="1026"/>
      <c r="Q154" s="894"/>
      <c r="R154" s="897"/>
      <c r="S154" s="65">
        <f t="shared" si="54"/>
        <v>0</v>
      </c>
      <c r="T154" s="167" t="e">
        <f t="shared" si="55"/>
        <v>#DIV/0!</v>
      </c>
    </row>
    <row r="155" spans="1:20" s="149" customFormat="1" ht="29.25" customHeight="1" x14ac:dyDescent="0.25">
      <c r="A155" s="98">
        <v>109</v>
      </c>
      <c r="B155" s="892"/>
      <c r="C155" s="705"/>
      <c r="D155" s="886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1026"/>
      <c r="Q155" s="894"/>
      <c r="R155" s="897"/>
      <c r="S155" s="65">
        <f t="shared" si="54"/>
        <v>0</v>
      </c>
      <c r="T155" s="167" t="e">
        <f t="shared" si="55"/>
        <v>#DIV/0!</v>
      </c>
    </row>
    <row r="156" spans="1:20" s="149" customFormat="1" ht="37.5" customHeight="1" x14ac:dyDescent="0.25">
      <c r="A156" s="98">
        <v>110</v>
      </c>
      <c r="B156" s="892"/>
      <c r="C156" s="705"/>
      <c r="D156" s="886"/>
      <c r="E156" s="881"/>
      <c r="F156" s="884"/>
      <c r="G156" s="885"/>
      <c r="H156" s="884"/>
      <c r="I156" s="103">
        <f t="shared" si="56"/>
        <v>0</v>
      </c>
      <c r="J156" s="802"/>
      <c r="K156" s="680"/>
      <c r="L156" s="806"/>
      <c r="M156" s="680"/>
      <c r="N156" s="810"/>
      <c r="O156" s="685"/>
      <c r="P156" s="1026"/>
      <c r="Q156" s="894"/>
      <c r="R156" s="897"/>
      <c r="S156" s="65">
        <f t="shared" si="54"/>
        <v>0</v>
      </c>
      <c r="T156" s="167" t="e">
        <f t="shared" si="55"/>
        <v>#DIV/0!</v>
      </c>
    </row>
    <row r="157" spans="1:20" s="149" customFormat="1" ht="34.5" customHeight="1" x14ac:dyDescent="0.25">
      <c r="A157" s="98">
        <v>111</v>
      </c>
      <c r="B157" s="892"/>
      <c r="C157" s="705"/>
      <c r="D157" s="879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500"/>
      <c r="Q157" s="894"/>
      <c r="R157" s="897"/>
      <c r="S157" s="65">
        <f t="shared" si="54"/>
        <v>0</v>
      </c>
      <c r="T157" s="167" t="e">
        <f t="shared" si="55"/>
        <v>#DIV/0!</v>
      </c>
    </row>
    <row r="158" spans="1:20" s="149" customFormat="1" ht="30.75" customHeight="1" x14ac:dyDescent="0.3">
      <c r="A158" s="98">
        <v>112</v>
      </c>
      <c r="B158" s="893"/>
      <c r="C158" s="856"/>
      <c r="D158" s="886"/>
      <c r="E158" s="881"/>
      <c r="F158" s="884"/>
      <c r="G158" s="885"/>
      <c r="H158" s="884"/>
      <c r="I158" s="103">
        <f t="shared" si="56"/>
        <v>0</v>
      </c>
      <c r="J158" s="898"/>
      <c r="K158" s="680"/>
      <c r="L158" s="806"/>
      <c r="M158" s="680"/>
      <c r="N158" s="810"/>
      <c r="O158" s="910"/>
      <c r="P158" s="1026"/>
      <c r="Q158" s="500"/>
      <c r="R158" s="683"/>
      <c r="S158" s="65">
        <f t="shared" si="54"/>
        <v>0</v>
      </c>
      <c r="T158" s="167" t="e">
        <f t="shared" si="55"/>
        <v>#DIV/0!</v>
      </c>
    </row>
    <row r="159" spans="1:20" s="149" customFormat="1" ht="30.75" customHeight="1" x14ac:dyDescent="0.25">
      <c r="A159" s="98">
        <v>113</v>
      </c>
      <c r="B159" s="892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802"/>
      <c r="K159" s="680"/>
      <c r="L159" s="806"/>
      <c r="M159" s="680"/>
      <c r="N159" s="810"/>
      <c r="O159" s="685"/>
      <c r="P159" s="1026"/>
      <c r="Q159" s="894"/>
      <c r="R159" s="897"/>
      <c r="S159" s="65"/>
      <c r="T159" s="167"/>
    </row>
    <row r="160" spans="1:20" s="149" customFormat="1" ht="30.75" customHeight="1" x14ac:dyDescent="0.25">
      <c r="A160" s="98">
        <v>114</v>
      </c>
      <c r="B160" s="892"/>
      <c r="C160" s="705"/>
      <c r="D160" s="886"/>
      <c r="E160" s="881"/>
      <c r="F160" s="884"/>
      <c r="G160" s="885"/>
      <c r="H160" s="884"/>
      <c r="I160" s="103">
        <f t="shared" si="56"/>
        <v>0</v>
      </c>
      <c r="J160" s="802"/>
      <c r="K160" s="680"/>
      <c r="L160" s="806"/>
      <c r="M160" s="680"/>
      <c r="N160" s="810"/>
      <c r="O160" s="685"/>
      <c r="P160" s="1026"/>
      <c r="Q160" s="894"/>
      <c r="R160" s="897"/>
      <c r="S160" s="65"/>
      <c r="T160" s="167"/>
    </row>
    <row r="161" spans="1:20" s="149" customFormat="1" ht="24" customHeight="1" x14ac:dyDescent="0.25">
      <c r="A161" s="98">
        <v>115</v>
      </c>
      <c r="B161" s="892"/>
      <c r="C161" s="705"/>
      <c r="D161" s="886"/>
      <c r="E161" s="881"/>
      <c r="F161" s="884"/>
      <c r="G161" s="885"/>
      <c r="H161" s="884"/>
      <c r="I161" s="103">
        <f t="shared" si="56"/>
        <v>0</v>
      </c>
      <c r="J161" s="899"/>
      <c r="K161" s="680"/>
      <c r="L161" s="806"/>
      <c r="M161" s="680"/>
      <c r="N161" s="806"/>
      <c r="O161" s="685"/>
      <c r="P161" s="500"/>
      <c r="Q161" s="500"/>
      <c r="R161" s="683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116</v>
      </c>
      <c r="B162" s="892"/>
      <c r="C162" s="705"/>
      <c r="D162" s="879"/>
      <c r="E162" s="881"/>
      <c r="F162" s="884"/>
      <c r="G162" s="885"/>
      <c r="H162" s="884"/>
      <c r="I162" s="103">
        <f t="shared" si="56"/>
        <v>0</v>
      </c>
      <c r="J162" s="900"/>
      <c r="K162" s="680"/>
      <c r="L162" s="806"/>
      <c r="M162" s="680"/>
      <c r="N162" s="806"/>
      <c r="O162" s="685"/>
      <c r="P162" s="500"/>
      <c r="Q162" s="500"/>
      <c r="R162" s="683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117</v>
      </c>
      <c r="B163" s="892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0"/>
      <c r="K163" s="680"/>
      <c r="L163" s="806"/>
      <c r="M163" s="680"/>
      <c r="N163" s="806"/>
      <c r="O163" s="902"/>
      <c r="P163" s="500"/>
      <c r="Q163" s="894"/>
      <c r="R163" s="897"/>
      <c r="S163" s="65">
        <f t="shared" si="54"/>
        <v>0</v>
      </c>
      <c r="T163" s="167" t="e">
        <f t="shared" si="55"/>
        <v>#DIV/0!</v>
      </c>
    </row>
    <row r="164" spans="1:20" s="149" customFormat="1" ht="22.5" x14ac:dyDescent="0.3">
      <c r="A164" s="98">
        <v>118</v>
      </c>
      <c r="B164" s="892"/>
      <c r="C164" s="705"/>
      <c r="D164" s="879"/>
      <c r="E164" s="887"/>
      <c r="F164" s="884"/>
      <c r="G164" s="885"/>
      <c r="H164" s="884"/>
      <c r="I164" s="103">
        <f t="shared" si="56"/>
        <v>0</v>
      </c>
      <c r="J164" s="900"/>
      <c r="K164" s="680"/>
      <c r="L164" s="806"/>
      <c r="M164" s="680"/>
      <c r="N164" s="806"/>
      <c r="O164" s="902"/>
      <c r="P164" s="500"/>
      <c r="Q164" s="894"/>
      <c r="R164" s="897"/>
      <c r="S164" s="65">
        <f t="shared" si="54"/>
        <v>0</v>
      </c>
      <c r="T164" s="167" t="e">
        <f t="shared" si="55"/>
        <v>#DIV/0!</v>
      </c>
    </row>
    <row r="165" spans="1:20" s="149" customFormat="1" ht="22.5" x14ac:dyDescent="0.3">
      <c r="A165" s="98">
        <v>119</v>
      </c>
      <c r="B165" s="705"/>
      <c r="C165" s="705"/>
      <c r="D165" s="879"/>
      <c r="E165" s="887"/>
      <c r="F165" s="884"/>
      <c r="G165" s="885"/>
      <c r="H165" s="884"/>
      <c r="I165" s="103">
        <f t="shared" si="56"/>
        <v>0</v>
      </c>
      <c r="J165" s="900"/>
      <c r="K165" s="680"/>
      <c r="L165" s="806"/>
      <c r="M165" s="680"/>
      <c r="N165" s="806"/>
      <c r="O165" s="902"/>
      <c r="P165" s="500"/>
      <c r="Q165" s="500"/>
      <c r="R165" s="683"/>
      <c r="S165" s="65">
        <f t="shared" si="54"/>
        <v>0</v>
      </c>
      <c r="T165" s="167" t="e">
        <f t="shared" si="55"/>
        <v>#DIV/0!</v>
      </c>
    </row>
    <row r="166" spans="1:20" s="149" customFormat="1" ht="21.75" customHeight="1" x14ac:dyDescent="0.25">
      <c r="A166" s="98">
        <v>120</v>
      </c>
      <c r="B166" s="705"/>
      <c r="C166" s="705"/>
      <c r="D166" s="886"/>
      <c r="E166" s="881"/>
      <c r="F166" s="884"/>
      <c r="G166" s="885"/>
      <c r="H166" s="884"/>
      <c r="I166" s="103">
        <f t="shared" ref="I166" si="57">H166-F166</f>
        <v>0</v>
      </c>
      <c r="J166" s="802"/>
      <c r="K166" s="680"/>
      <c r="L166" s="806"/>
      <c r="M166" s="680"/>
      <c r="N166" s="810"/>
      <c r="O166" s="685"/>
      <c r="P166" s="1026"/>
      <c r="Q166" s="500"/>
      <c r="R166" s="683"/>
      <c r="S166" s="65">
        <f t="shared" si="54"/>
        <v>0</v>
      </c>
      <c r="T166" s="167" t="e">
        <f t="shared" si="55"/>
        <v>#DIV/0!</v>
      </c>
    </row>
    <row r="167" spans="1:20" s="149" customFormat="1" ht="29.25" customHeight="1" x14ac:dyDescent="0.25">
      <c r="A167" s="98"/>
      <c r="B167" s="706"/>
      <c r="C167" s="705"/>
      <c r="D167" s="365"/>
      <c r="E167" s="535"/>
      <c r="F167" s="777"/>
      <c r="G167" s="547"/>
      <c r="H167" s="777"/>
      <c r="I167" s="626">
        <f t="shared" si="56"/>
        <v>0</v>
      </c>
      <c r="J167" s="899"/>
      <c r="K167" s="680"/>
      <c r="L167" s="806"/>
      <c r="M167" s="680"/>
      <c r="N167" s="806"/>
      <c r="O167" s="684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25.5" customHeight="1" x14ac:dyDescent="0.25">
      <c r="A168" s="98"/>
      <c r="B168" s="705"/>
      <c r="C168" s="705"/>
      <c r="D168" s="365"/>
      <c r="E168" s="535"/>
      <c r="F168" s="777"/>
      <c r="G168" s="547"/>
      <c r="H168" s="777"/>
      <c r="I168" s="103">
        <f t="shared" si="56"/>
        <v>0</v>
      </c>
      <c r="J168" s="899"/>
      <c r="K168" s="680"/>
      <c r="L168" s="806"/>
      <c r="M168" s="680"/>
      <c r="N168" s="806"/>
      <c r="O168" s="685"/>
      <c r="P168" s="500"/>
      <c r="Q168" s="500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6.25" customHeight="1" x14ac:dyDescent="0.25">
      <c r="A169" s="98"/>
      <c r="B169" s="705"/>
      <c r="C169" s="705"/>
      <c r="D169" s="365"/>
      <c r="E169" s="535"/>
      <c r="F169" s="532"/>
      <c r="G169" s="547"/>
      <c r="H169" s="777"/>
      <c r="I169" s="103">
        <f t="shared" si="56"/>
        <v>0</v>
      </c>
      <c r="J169" s="899"/>
      <c r="K169" s="680"/>
      <c r="L169" s="806"/>
      <c r="M169" s="680"/>
      <c r="N169" s="806"/>
      <c r="O169" s="685"/>
      <c r="P169" s="500"/>
      <c r="Q169" s="500"/>
      <c r="R169" s="686"/>
      <c r="S169" s="65">
        <f t="shared" si="54"/>
        <v>0</v>
      </c>
      <c r="T169" s="167" t="e">
        <f t="shared" si="55"/>
        <v>#DIV/0!</v>
      </c>
    </row>
    <row r="170" spans="1:20" s="149" customFormat="1" ht="18.75" customHeight="1" x14ac:dyDescent="0.25">
      <c r="A170" s="98"/>
      <c r="B170" s="705"/>
      <c r="C170" s="705"/>
      <c r="D170" s="365"/>
      <c r="E170" s="535"/>
      <c r="F170" s="532"/>
      <c r="G170" s="547"/>
      <c r="H170" s="777"/>
      <c r="I170" s="103">
        <f t="shared" si="56"/>
        <v>0</v>
      </c>
      <c r="J170" s="899"/>
      <c r="K170" s="680"/>
      <c r="L170" s="806"/>
      <c r="M170" s="680"/>
      <c r="N170" s="806"/>
      <c r="O170" s="685"/>
      <c r="P170" s="1027"/>
      <c r="Q170" s="503"/>
      <c r="R170" s="686"/>
      <c r="S170" s="65">
        <f t="shared" si="54"/>
        <v>0</v>
      </c>
      <c r="T170" s="167" t="e">
        <f t="shared" si="55"/>
        <v>#DIV/0!</v>
      </c>
    </row>
    <row r="171" spans="1:20" s="149" customFormat="1" ht="24.75" customHeight="1" x14ac:dyDescent="0.25">
      <c r="A171" s="98"/>
      <c r="B171" s="705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899"/>
      <c r="K171" s="680"/>
      <c r="L171" s="806"/>
      <c r="M171" s="680"/>
      <c r="N171" s="806"/>
      <c r="O171" s="685"/>
      <c r="P171" s="1027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27" customHeight="1" x14ac:dyDescent="0.25">
      <c r="A172" s="98"/>
      <c r="B172" s="705"/>
      <c r="C172" s="705"/>
      <c r="D172" s="365"/>
      <c r="E172" s="535"/>
      <c r="F172" s="532"/>
      <c r="G172" s="547"/>
      <c r="H172" s="532"/>
      <c r="I172" s="103">
        <f t="shared" si="56"/>
        <v>0</v>
      </c>
      <c r="J172" s="899"/>
      <c r="K172" s="680"/>
      <c r="L172" s="806"/>
      <c r="M172" s="680"/>
      <c r="N172" s="806"/>
      <c r="O172" s="685"/>
      <c r="P172" s="1028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7" customHeight="1" x14ac:dyDescent="0.25">
      <c r="A173" s="98"/>
      <c r="B173" s="707"/>
      <c r="C173" s="705"/>
      <c r="D173" s="365"/>
      <c r="E173" s="535"/>
      <c r="F173" s="532"/>
      <c r="G173" s="547"/>
      <c r="H173" s="532"/>
      <c r="I173" s="103">
        <f t="shared" si="56"/>
        <v>0</v>
      </c>
      <c r="J173" s="899"/>
      <c r="K173" s="680"/>
      <c r="L173" s="806"/>
      <c r="M173" s="680"/>
      <c r="N173" s="806"/>
      <c r="O173" s="684"/>
      <c r="P173" s="1028"/>
      <c r="Q173" s="503"/>
      <c r="R173" s="901"/>
      <c r="S173" s="65">
        <f t="shared" si="54"/>
        <v>0</v>
      </c>
      <c r="T173" s="167" t="e">
        <f t="shared" si="55"/>
        <v>#DIV/0!</v>
      </c>
    </row>
    <row r="174" spans="1:20" s="149" customFormat="1" ht="29.25" customHeight="1" x14ac:dyDescent="0.25">
      <c r="A174" s="98"/>
      <c r="B174" s="552"/>
      <c r="C174" s="548"/>
      <c r="D174" s="365"/>
      <c r="E174" s="533"/>
      <c r="F174" s="532"/>
      <c r="G174" s="547"/>
      <c r="H174" s="532"/>
      <c r="I174" s="103">
        <f t="shared" si="56"/>
        <v>0</v>
      </c>
      <c r="J174" s="899"/>
      <c r="K174" s="680"/>
      <c r="L174" s="806"/>
      <c r="M174" s="680"/>
      <c r="N174" s="806"/>
      <c r="O174" s="688"/>
      <c r="P174" s="1028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24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899"/>
      <c r="K175" s="680"/>
      <c r="L175" s="806"/>
      <c r="M175" s="680"/>
      <c r="N175" s="806"/>
      <c r="O175" s="684"/>
      <c r="P175" s="1027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9"/>
      <c r="K176" s="680"/>
      <c r="L176" s="806"/>
      <c r="M176" s="680"/>
      <c r="N176" s="806"/>
      <c r="O176" s="902"/>
      <c r="P176" s="1027"/>
      <c r="Q176" s="503"/>
      <c r="R176" s="681"/>
      <c r="S176" s="65">
        <f t="shared" si="54"/>
        <v>0</v>
      </c>
      <c r="T176" s="167" t="e">
        <f t="shared" si="55"/>
        <v>#DIV/0!</v>
      </c>
    </row>
    <row r="177" spans="1:20" s="149" customFormat="1" ht="30.75" customHeight="1" x14ac:dyDescent="0.25">
      <c r="A177" s="98"/>
      <c r="B177" s="572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9"/>
      <c r="K177" s="680"/>
      <c r="L177" s="806"/>
      <c r="M177" s="680"/>
      <c r="N177" s="903"/>
      <c r="O177" s="902"/>
      <c r="P177" s="1027"/>
      <c r="Q177" s="503"/>
      <c r="R177" s="681"/>
      <c r="S177" s="65">
        <f t="shared" si="54"/>
        <v>0</v>
      </c>
      <c r="T177" s="167" t="e">
        <f t="shared" si="55"/>
        <v>#DIV/0!</v>
      </c>
    </row>
    <row r="178" spans="1:20" s="149" customFormat="1" ht="18.75" x14ac:dyDescent="0.25">
      <c r="A178" s="98"/>
      <c r="B178" s="547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890"/>
      <c r="K178" s="680"/>
      <c r="L178" s="806"/>
      <c r="M178" s="680"/>
      <c r="N178" s="904"/>
      <c r="O178" s="902"/>
      <c r="P178" s="1027"/>
      <c r="Q178" s="503"/>
      <c r="R178" s="905"/>
      <c r="S178" s="65">
        <f t="shared" si="54"/>
        <v>0</v>
      </c>
      <c r="T178" s="167" t="e">
        <f t="shared" si="55"/>
        <v>#DIV/0!</v>
      </c>
    </row>
    <row r="179" spans="1:20" s="149" customFormat="1" ht="18.75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890"/>
      <c r="K179" s="680"/>
      <c r="L179" s="806"/>
      <c r="M179" s="680"/>
      <c r="N179" s="906"/>
      <c r="O179" s="902"/>
      <c r="P179" s="1028"/>
      <c r="Q179" s="503"/>
      <c r="R179" s="905"/>
      <c r="S179" s="65">
        <f t="shared" si="54"/>
        <v>0</v>
      </c>
      <c r="T179" s="167" t="e">
        <f t="shared" si="55"/>
        <v>#DIV/0!</v>
      </c>
    </row>
    <row r="180" spans="1:20" s="149" customFormat="1" ht="27.7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2"/>
      <c r="P180" s="1027"/>
      <c r="Q180" s="503"/>
      <c r="R180" s="905"/>
      <c r="S180" s="65">
        <f t="shared" si="54"/>
        <v>0</v>
      </c>
      <c r="T180" s="167" t="e">
        <f t="shared" si="55"/>
        <v>#DIV/0!</v>
      </c>
    </row>
    <row r="181" spans="1:20" s="149" customFormat="1" ht="32.25" customHeight="1" x14ac:dyDescent="0.25">
      <c r="A181" s="98"/>
      <c r="B181" s="365"/>
      <c r="C181" s="365"/>
      <c r="D181" s="365"/>
      <c r="E181" s="533"/>
      <c r="F181" s="532"/>
      <c r="G181" s="547"/>
      <c r="H181" s="532"/>
      <c r="I181" s="103">
        <f t="shared" si="56"/>
        <v>0</v>
      </c>
      <c r="J181" s="661"/>
      <c r="K181" s="680"/>
      <c r="L181" s="806"/>
      <c r="M181" s="680"/>
      <c r="N181" s="811"/>
      <c r="O181" s="902"/>
      <c r="P181" s="1027"/>
      <c r="Q181" s="503"/>
      <c r="R181" s="905"/>
      <c r="S181" s="65">
        <f t="shared" si="54"/>
        <v>0</v>
      </c>
      <c r="T181" s="167" t="e">
        <f t="shared" si="55"/>
        <v>#DIV/0!</v>
      </c>
    </row>
    <row r="182" spans="1:20" s="149" customFormat="1" ht="19.5" customHeight="1" x14ac:dyDescent="0.25">
      <c r="A182" s="98"/>
      <c r="B182" s="365"/>
      <c r="C182" s="365"/>
      <c r="D182" s="365"/>
      <c r="E182" s="533"/>
      <c r="F182" s="532"/>
      <c r="G182" s="547"/>
      <c r="H182" s="532"/>
      <c r="I182" s="103">
        <f t="shared" si="56"/>
        <v>0</v>
      </c>
      <c r="J182" s="661"/>
      <c r="K182" s="680"/>
      <c r="L182" s="806"/>
      <c r="M182" s="680"/>
      <c r="N182" s="811"/>
      <c r="O182" s="902"/>
      <c r="P182" s="1027"/>
      <c r="Q182" s="503"/>
      <c r="R182" s="905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39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29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29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29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29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29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3"/>
      <c r="O188" s="377"/>
      <c r="P188" s="1029"/>
      <c r="Q188" s="504"/>
      <c r="R188" s="598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3"/>
      <c r="O189" s="377"/>
      <c r="P189" s="1029"/>
      <c r="Q189" s="504"/>
      <c r="R189" s="598"/>
      <c r="S189" s="65">
        <f t="shared" si="54"/>
        <v>0</v>
      </c>
      <c r="T189" s="167" t="e">
        <f t="shared" si="55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29"/>
      <c r="Q190" s="505"/>
      <c r="R190" s="599"/>
      <c r="S190" s="65">
        <f t="shared" si="54"/>
        <v>0</v>
      </c>
      <c r="T190" s="167" t="e">
        <f t="shared" si="55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61"/>
      <c r="I191" s="103">
        <f t="shared" si="56"/>
        <v>0</v>
      </c>
      <c r="J191" s="174"/>
      <c r="K191" s="218"/>
      <c r="L191" s="592"/>
      <c r="M191" s="217"/>
      <c r="N191" s="784"/>
      <c r="O191" s="377"/>
      <c r="P191" s="1029"/>
      <c r="Q191" s="505"/>
      <c r="R191" s="599"/>
      <c r="S191" s="65"/>
      <c r="T191" s="65"/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61"/>
      <c r="I192" s="103">
        <f t="shared" si="56"/>
        <v>0</v>
      </c>
      <c r="J192" s="174"/>
      <c r="K192" s="218"/>
      <c r="L192" s="592"/>
      <c r="M192" s="217"/>
      <c r="N192" s="784"/>
      <c r="O192" s="377"/>
      <c r="P192" s="1029"/>
      <c r="Q192" s="505"/>
      <c r="R192" s="599"/>
      <c r="S192" s="65"/>
      <c r="T192" s="65"/>
    </row>
    <row r="193" spans="1:20" s="149" customFormat="1" ht="15.75" thickBot="1" x14ac:dyDescent="0.3">
      <c r="A193" s="98"/>
      <c r="B193" s="75"/>
      <c r="C193" s="143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6"/>
      <c r="R193" s="600"/>
      <c r="S193" s="65">
        <f t="shared" ref="S193:S198" si="58">Q193+M193+K193</f>
        <v>0</v>
      </c>
      <c r="T193" s="65" t="e">
        <f t="shared" ref="T193:T201" si="59">S193/H193+0.1</f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1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1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507"/>
      <c r="R196" s="602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507"/>
      <c r="R197" s="602"/>
      <c r="S197" s="65">
        <f t="shared" si="58"/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3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58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3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ref="S199:S204" si="60">Q199+M199+K199</f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 t="shared" si="59"/>
        <v>#DIV/0!</v>
      </c>
    </row>
    <row r="201" spans="1:20" s="149" customFormat="1" ht="15.75" hidden="1" thickBot="1" x14ac:dyDescent="0.3">
      <c r="A201" s="98"/>
      <c r="B201" s="75"/>
      <c r="C201" s="145"/>
      <c r="D201" s="99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381"/>
      <c r="R201" s="603"/>
      <c r="S201" s="65">
        <f t="shared" si="60"/>
        <v>0</v>
      </c>
      <c r="T201" s="65" t="e">
        <f t="shared" si="59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381"/>
      <c r="R202" s="603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145"/>
      <c r="D203" s="150"/>
      <c r="E203" s="131"/>
      <c r="F203" s="431"/>
      <c r="G203" s="98"/>
      <c r="H203" s="361"/>
      <c r="I203" s="103">
        <f t="shared" si="56"/>
        <v>0</v>
      </c>
      <c r="J203" s="174"/>
      <c r="K203" s="106"/>
      <c r="L203" s="592"/>
      <c r="M203" s="71"/>
      <c r="N203" s="784"/>
      <c r="O203" s="124"/>
      <c r="P203" s="391"/>
      <c r="Q203" s="508"/>
      <c r="R203" s="600"/>
      <c r="S203" s="65">
        <f t="shared" si="60"/>
        <v>0</v>
      </c>
      <c r="T203" s="65" t="e">
        <f>S203/H203</f>
        <v>#DIV/0!</v>
      </c>
    </row>
    <row r="204" spans="1:20" s="149" customFormat="1" ht="15.75" hidden="1" thickBot="1" x14ac:dyDescent="0.3">
      <c r="A204" s="98"/>
      <c r="B204" s="75"/>
      <c r="C204" s="145"/>
      <c r="D204" s="150"/>
      <c r="E204" s="131"/>
      <c r="F204" s="431"/>
      <c r="G204" s="98"/>
      <c r="H204" s="361"/>
      <c r="I204" s="103">
        <f t="shared" si="56"/>
        <v>0</v>
      </c>
      <c r="J204" s="174"/>
      <c r="K204" s="106"/>
      <c r="L204" s="592"/>
      <c r="M204" s="71"/>
      <c r="N204" s="784"/>
      <c r="O204" s="124"/>
      <c r="P204" s="391"/>
      <c r="Q204" s="508"/>
      <c r="R204" s="604"/>
      <c r="S204" s="65">
        <f t="shared" si="60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95"/>
      <c r="D205" s="150"/>
      <c r="E205" s="438"/>
      <c r="F205" s="431"/>
      <c r="G205" s="98"/>
      <c r="H205" s="361"/>
      <c r="I205" s="103">
        <f t="shared" si="56"/>
        <v>0</v>
      </c>
      <c r="J205" s="126"/>
      <c r="K205" s="159"/>
      <c r="L205" s="593"/>
      <c r="M205" s="71"/>
      <c r="N205" s="785"/>
      <c r="O205" s="124"/>
      <c r="P205" s="391"/>
      <c r="Q205" s="381"/>
      <c r="R205" s="605"/>
      <c r="S205" s="65">
        <f>Q205+M205+K205</f>
        <v>0</v>
      </c>
      <c r="T205" s="65" t="e">
        <f>S205/H205+0.1</f>
        <v>#DIV/0!</v>
      </c>
    </row>
    <row r="206" spans="1:20" s="149" customFormat="1" ht="29.25" customHeight="1" thickTop="1" thickBot="1" x14ac:dyDescent="0.3">
      <c r="A206" s="98"/>
      <c r="B206" s="75"/>
      <c r="C206" s="95"/>
      <c r="D206" s="160"/>
      <c r="E206" s="131"/>
      <c r="F206" s="435" t="s">
        <v>31</v>
      </c>
      <c r="G206" s="72">
        <f>SUM(G5:G205)</f>
        <v>5003</v>
      </c>
      <c r="H206" s="362">
        <f>SUM(H3:H205)</f>
        <v>715999.74000000011</v>
      </c>
      <c r="I206" s="452">
        <f>PIERNA!I37</f>
        <v>0</v>
      </c>
      <c r="J206" s="46"/>
      <c r="K206" s="161">
        <f>SUM(K5:K205)</f>
        <v>337169.2</v>
      </c>
      <c r="L206" s="594"/>
      <c r="M206" s="161">
        <f>SUM(M5:M205)</f>
        <v>1067200</v>
      </c>
      <c r="N206" s="786"/>
      <c r="O206" s="378"/>
      <c r="P206" s="1030"/>
      <c r="Q206" s="509">
        <f>SUM(Q5:Q205)</f>
        <v>28051164.878549993</v>
      </c>
      <c r="R206" s="606"/>
      <c r="S206" s="164">
        <f>Q206+M206+K206</f>
        <v>29455534.078549992</v>
      </c>
      <c r="T206" s="65"/>
    </row>
    <row r="207" spans="1:20" s="149" customFormat="1" ht="15.75" thickTop="1" x14ac:dyDescent="0.25">
      <c r="B207" s="75"/>
      <c r="C207" s="75"/>
      <c r="D207" s="98"/>
      <c r="E207" s="131"/>
      <c r="F207" s="157"/>
      <c r="G207" s="98"/>
      <c r="H207" s="157"/>
      <c r="I207" s="75"/>
      <c r="J207" s="126"/>
      <c r="L207" s="595"/>
      <c r="N207" s="787"/>
      <c r="O207" s="158"/>
      <c r="P207" s="391"/>
      <c r="Q207" s="381"/>
      <c r="R207" s="464" t="s">
        <v>42</v>
      </c>
    </row>
  </sheetData>
  <sortState ref="A101:AC105">
    <sortCondition ref="E99:E100"/>
  </sortState>
  <mergeCells count="50">
    <mergeCell ref="R146:R148"/>
    <mergeCell ref="R134:R138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B118:B120"/>
    <mergeCell ref="E118:E120"/>
    <mergeCell ref="O118:O120"/>
    <mergeCell ref="B102:B111"/>
    <mergeCell ref="E102:E111"/>
    <mergeCell ref="O102:O111"/>
    <mergeCell ref="E140:E142"/>
    <mergeCell ref="Q1:Q2"/>
    <mergeCell ref="K1:K2"/>
    <mergeCell ref="M1:M2"/>
    <mergeCell ref="O112:O114"/>
    <mergeCell ref="P112:P114"/>
    <mergeCell ref="O140:O142"/>
    <mergeCell ref="R140:R142"/>
    <mergeCell ref="R150:R151"/>
    <mergeCell ref="P150:P151"/>
    <mergeCell ref="B134:B138"/>
    <mergeCell ref="E134:E138"/>
    <mergeCell ref="O134:O138"/>
    <mergeCell ref="B150:B151"/>
    <mergeCell ref="E150:E151"/>
    <mergeCell ref="O150:O151"/>
    <mergeCell ref="B143:B144"/>
    <mergeCell ref="O143:O144"/>
    <mergeCell ref="B146:B148"/>
    <mergeCell ref="E146:E148"/>
    <mergeCell ref="O146:O148"/>
    <mergeCell ref="R143:R144"/>
    <mergeCell ref="B140:B14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408" t="s">
        <v>394</v>
      </c>
      <c r="B1" s="1408"/>
      <c r="C1" s="1408"/>
      <c r="D1" s="1408"/>
      <c r="E1" s="1408"/>
      <c r="F1" s="1408"/>
      <c r="G1" s="1408"/>
      <c r="H1" s="11">
        <v>1</v>
      </c>
      <c r="L1" s="1408" t="s">
        <v>394</v>
      </c>
      <c r="M1" s="1408"/>
      <c r="N1" s="1408"/>
      <c r="O1" s="1408"/>
      <c r="P1" s="1408"/>
      <c r="Q1" s="1408"/>
      <c r="R1" s="1408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415" t="s">
        <v>72</v>
      </c>
      <c r="C4" s="237"/>
      <c r="D4" s="131"/>
      <c r="E4" s="461"/>
      <c r="F4" s="73"/>
      <c r="G4" s="152"/>
      <c r="H4" s="152"/>
      <c r="L4" s="433"/>
      <c r="M4" s="1415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417" t="s">
        <v>94</v>
      </c>
      <c r="B5" s="1416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417" t="s">
        <v>94</v>
      </c>
      <c r="M5" s="1416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417"/>
      <c r="B6" s="1416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417"/>
      <c r="M6" s="1416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416"/>
      <c r="C7" s="227"/>
      <c r="D7" s="225"/>
      <c r="E7" s="461"/>
      <c r="F7" s="73"/>
      <c r="L7" s="788"/>
      <c r="M7" s="1416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406" t="s">
        <v>11</v>
      </c>
      <c r="D84" s="1407"/>
      <c r="E84" s="57">
        <f>E5+E6-F79+E7+E4</f>
        <v>464.35899999999856</v>
      </c>
      <c r="F84" s="73"/>
      <c r="N84" s="1406" t="s">
        <v>11</v>
      </c>
      <c r="O84" s="1407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404" t="s">
        <v>278</v>
      </c>
      <c r="B1" s="1404"/>
      <c r="C1" s="1404"/>
      <c r="D1" s="1404"/>
      <c r="E1" s="1404"/>
      <c r="F1" s="1404"/>
      <c r="G1" s="1404"/>
      <c r="H1" s="11">
        <v>1</v>
      </c>
      <c r="K1" s="1408" t="s">
        <v>391</v>
      </c>
      <c r="L1" s="1408"/>
      <c r="M1" s="1408"/>
      <c r="N1" s="1408"/>
      <c r="O1" s="1408"/>
      <c r="P1" s="1408"/>
      <c r="Q1" s="1408"/>
      <c r="R1" s="11">
        <v>2</v>
      </c>
      <c r="U1" s="1408" t="s">
        <v>391</v>
      </c>
      <c r="V1" s="1408"/>
      <c r="W1" s="1408"/>
      <c r="X1" s="1408"/>
      <c r="Y1" s="1408"/>
      <c r="Z1" s="1408"/>
      <c r="AA1" s="140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418" t="s">
        <v>52</v>
      </c>
      <c r="B5" s="1419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418" t="s">
        <v>52</v>
      </c>
      <c r="L5" s="1419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418" t="s">
        <v>52</v>
      </c>
      <c r="V5" s="1419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418"/>
      <c r="B6" s="1419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418"/>
      <c r="L6" s="1419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418"/>
      <c r="V6" s="1419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418"/>
      <c r="B7" s="19"/>
      <c r="C7" s="224"/>
      <c r="D7" s="225"/>
      <c r="E7" s="78"/>
      <c r="F7" s="62"/>
      <c r="K7" s="1418"/>
      <c r="L7" s="19"/>
      <c r="M7" s="224"/>
      <c r="N7" s="225"/>
      <c r="O7" s="78"/>
      <c r="P7" s="62"/>
      <c r="U7" s="1418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1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1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2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2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2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2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2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2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2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2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2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2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2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2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2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2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2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2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2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2">
        <f t="shared" si="5"/>
        <v>18</v>
      </c>
      <c r="M18" s="714"/>
      <c r="N18" s="633"/>
      <c r="O18" s="662"/>
      <c r="P18" s="1157">
        <f t="shared" si="1"/>
        <v>0</v>
      </c>
      <c r="Q18" s="1158"/>
      <c r="R18" s="1159"/>
      <c r="S18" s="1150">
        <f t="shared" si="6"/>
        <v>500.16000000000031</v>
      </c>
      <c r="T18" s="664"/>
      <c r="V18" s="1072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0">
        <v>334.97</v>
      </c>
      <c r="E19" s="1126">
        <v>44957</v>
      </c>
      <c r="F19" s="1110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2">
        <f t="shared" si="5"/>
        <v>0</v>
      </c>
      <c r="M19" s="714">
        <v>18</v>
      </c>
      <c r="N19" s="633"/>
      <c r="O19" s="662"/>
      <c r="P19" s="1157">
        <v>500.16</v>
      </c>
      <c r="Q19" s="1158"/>
      <c r="R19" s="1159"/>
      <c r="S19" s="1150">
        <f t="shared" si="6"/>
        <v>0</v>
      </c>
      <c r="T19" s="664"/>
      <c r="V19" s="1072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0">
        <v>491.98</v>
      </c>
      <c r="E20" s="1126">
        <v>44959</v>
      </c>
      <c r="F20" s="1110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2">
        <f t="shared" si="5"/>
        <v>0</v>
      </c>
      <c r="M20" s="714"/>
      <c r="N20" s="633"/>
      <c r="O20" s="662"/>
      <c r="P20" s="1157">
        <f t="shared" si="1"/>
        <v>0</v>
      </c>
      <c r="Q20" s="1158"/>
      <c r="R20" s="1159"/>
      <c r="S20" s="1150">
        <f t="shared" si="6"/>
        <v>0</v>
      </c>
      <c r="T20" s="664"/>
      <c r="V20" s="1072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0">
        <v>75.11</v>
      </c>
      <c r="E21" s="1126">
        <v>44959</v>
      </c>
      <c r="F21" s="1110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2">
        <f t="shared" si="5"/>
        <v>0</v>
      </c>
      <c r="M21" s="1073"/>
      <c r="N21" s="633"/>
      <c r="O21" s="662"/>
      <c r="P21" s="1157">
        <f t="shared" si="1"/>
        <v>0</v>
      </c>
      <c r="Q21" s="1158"/>
      <c r="R21" s="1159"/>
      <c r="S21" s="1150">
        <f t="shared" si="6"/>
        <v>0</v>
      </c>
      <c r="T21" s="664"/>
      <c r="U21" s="119"/>
      <c r="V21" s="1072">
        <f t="shared" si="7"/>
        <v>120</v>
      </c>
      <c r="W21" s="1073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0">
        <v>82.08</v>
      </c>
      <c r="E22" s="1126">
        <v>44961</v>
      </c>
      <c r="F22" s="1110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2">
        <f t="shared" si="5"/>
        <v>0</v>
      </c>
      <c r="M22" s="1073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2">
        <f t="shared" si="7"/>
        <v>120</v>
      </c>
      <c r="W22" s="1073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0">
        <v>521.51</v>
      </c>
      <c r="E23" s="1126">
        <v>44961</v>
      </c>
      <c r="F23" s="1110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2">
        <f t="shared" si="5"/>
        <v>0</v>
      </c>
      <c r="M23" s="1073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2">
        <f t="shared" si="7"/>
        <v>120</v>
      </c>
      <c r="W23" s="1073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0">
        <v>57.4</v>
      </c>
      <c r="E24" s="1126">
        <v>44963</v>
      </c>
      <c r="F24" s="1110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2">
        <f t="shared" si="5"/>
        <v>0</v>
      </c>
      <c r="M24" s="1073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2">
        <f t="shared" si="7"/>
        <v>120</v>
      </c>
      <c r="W24" s="1073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0">
        <v>25.73</v>
      </c>
      <c r="E25" s="1126">
        <v>44964</v>
      </c>
      <c r="F25" s="1110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2">
        <f t="shared" si="5"/>
        <v>0</v>
      </c>
      <c r="M25" s="1073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2">
        <f t="shared" si="7"/>
        <v>120</v>
      </c>
      <c r="W25" s="1073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0">
        <v>545.65</v>
      </c>
      <c r="E26" s="1126">
        <v>44964</v>
      </c>
      <c r="F26" s="1110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2">
        <f t="shared" si="5"/>
        <v>0</v>
      </c>
      <c r="M26" s="1073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2">
        <f t="shared" si="7"/>
        <v>120</v>
      </c>
      <c r="W26" s="1073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0">
        <v>323.27</v>
      </c>
      <c r="E27" s="1126">
        <v>44965</v>
      </c>
      <c r="F27" s="1110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2">
        <f t="shared" si="5"/>
        <v>0</v>
      </c>
      <c r="M27" s="1073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2">
        <f t="shared" si="7"/>
        <v>120</v>
      </c>
      <c r="W27" s="1073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0">
        <v>202.59</v>
      </c>
      <c r="E28" s="1126">
        <v>44966</v>
      </c>
      <c r="F28" s="1110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2">
        <f t="shared" si="5"/>
        <v>0</v>
      </c>
      <c r="M28" s="1073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2">
        <f t="shared" si="7"/>
        <v>120</v>
      </c>
      <c r="W28" s="1073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0">
        <v>244.06</v>
      </c>
      <c r="E29" s="1126">
        <v>44968</v>
      </c>
      <c r="F29" s="1110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0"/>
      <c r="E30" s="1125"/>
      <c r="F30" s="1167">
        <f t="shared" si="0"/>
        <v>0</v>
      </c>
      <c r="G30" s="1168"/>
      <c r="H30" s="1169"/>
      <c r="I30" s="1170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1">
        <f t="shared" si="0"/>
        <v>0</v>
      </c>
      <c r="G31" s="1172"/>
      <c r="H31" s="1173"/>
      <c r="I31" s="1170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1">
        <f t="shared" si="0"/>
        <v>0</v>
      </c>
      <c r="G32" s="1172"/>
      <c r="H32" s="1173"/>
      <c r="I32" s="1170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1">
        <f t="shared" si="0"/>
        <v>0</v>
      </c>
      <c r="G33" s="1172"/>
      <c r="H33" s="1173"/>
      <c r="I33" s="1170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7"/>
      <c r="F34" s="918"/>
      <c r="G34" s="919"/>
      <c r="H34" s="665"/>
      <c r="I34" s="920"/>
      <c r="K34" s="119"/>
      <c r="L34" s="862"/>
      <c r="M34" s="52"/>
      <c r="N34" s="105"/>
      <c r="O34" s="917"/>
      <c r="P34" s="918"/>
      <c r="Q34" s="919"/>
      <c r="R34" s="665"/>
      <c r="S34" s="920"/>
      <c r="U34" s="119"/>
      <c r="V34" s="862"/>
      <c r="W34" s="52"/>
      <c r="X34" s="105"/>
      <c r="Y34" s="917"/>
      <c r="Z34" s="918"/>
      <c r="AA34" s="919"/>
      <c r="AB34" s="665"/>
      <c r="AC34" s="920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406" t="s">
        <v>11</v>
      </c>
      <c r="D40" s="1407"/>
      <c r="E40" s="57">
        <f>E5+E6-F35+E7</f>
        <v>-0.71000000000094587</v>
      </c>
      <c r="F40" s="73"/>
      <c r="M40" s="1406" t="s">
        <v>11</v>
      </c>
      <c r="N40" s="1407"/>
      <c r="O40" s="57">
        <f>O5+O6-P35+O7</f>
        <v>0</v>
      </c>
      <c r="P40" s="73"/>
      <c r="W40" s="1406" t="s">
        <v>11</v>
      </c>
      <c r="X40" s="1407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08" t="s">
        <v>109</v>
      </c>
      <c r="B1" s="1408"/>
      <c r="C1" s="1408"/>
      <c r="D1" s="1408"/>
      <c r="E1" s="1408"/>
      <c r="F1" s="1408"/>
      <c r="G1" s="1408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418"/>
      <c r="B5" s="1420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418"/>
      <c r="B6" s="1420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404" t="s">
        <v>279</v>
      </c>
      <c r="B1" s="1404"/>
      <c r="C1" s="1404"/>
      <c r="D1" s="1404"/>
      <c r="E1" s="1404"/>
      <c r="F1" s="1404"/>
      <c r="G1" s="1404"/>
      <c r="H1" s="11">
        <v>1</v>
      </c>
      <c r="I1" s="540"/>
      <c r="K1" s="1408" t="s">
        <v>688</v>
      </c>
      <c r="L1" s="1408"/>
      <c r="M1" s="1408"/>
      <c r="N1" s="1408"/>
      <c r="O1" s="1408"/>
      <c r="P1" s="1408"/>
      <c r="Q1" s="1408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421" t="s">
        <v>106</v>
      </c>
      <c r="C4" s="12"/>
      <c r="D4" s="73"/>
      <c r="E4" s="59"/>
      <c r="F4" s="62"/>
      <c r="G4" s="152"/>
      <c r="H4" s="152"/>
      <c r="I4" s="542"/>
      <c r="K4" s="12"/>
      <c r="L4" s="1421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413" t="s">
        <v>52</v>
      </c>
      <c r="B5" s="1422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413" t="s">
        <v>52</v>
      </c>
      <c r="L5" s="1422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413"/>
      <c r="B6" s="1422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413"/>
      <c r="L6" s="1422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04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04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04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04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04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04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04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04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3">
        <v>44949</v>
      </c>
      <c r="F18" s="912">
        <f t="shared" si="0"/>
        <v>99.96</v>
      </c>
      <c r="G18" s="914" t="s">
        <v>257</v>
      </c>
      <c r="H18" s="663">
        <v>80</v>
      </c>
      <c r="I18" s="665">
        <f t="shared" si="3"/>
        <v>1062.6499999999999</v>
      </c>
      <c r="K18" s="119"/>
      <c r="L18" s="1204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3">
        <v>44949</v>
      </c>
      <c r="F19" s="912">
        <f t="shared" si="0"/>
        <v>71.599999999999994</v>
      </c>
      <c r="G19" s="914" t="s">
        <v>240</v>
      </c>
      <c r="H19" s="663">
        <v>86</v>
      </c>
      <c r="I19" s="736">
        <f t="shared" si="3"/>
        <v>991.04999999999984</v>
      </c>
      <c r="K19" s="119"/>
      <c r="L19" s="1204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0">
        <v>50.23</v>
      </c>
      <c r="E20" s="1125">
        <v>44967</v>
      </c>
      <c r="F20" s="1112">
        <f t="shared" si="0"/>
        <v>50.23</v>
      </c>
      <c r="G20" s="1113" t="s">
        <v>450</v>
      </c>
      <c r="H20" s="1114">
        <v>86</v>
      </c>
      <c r="I20" s="665">
        <f t="shared" si="3"/>
        <v>940.81999999999982</v>
      </c>
      <c r="K20" s="119"/>
      <c r="L20" s="1204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0">
        <v>51.51</v>
      </c>
      <c r="E21" s="1125">
        <v>44968</v>
      </c>
      <c r="F21" s="1112">
        <f t="shared" si="0"/>
        <v>51.51</v>
      </c>
      <c r="G21" s="1113" t="s">
        <v>559</v>
      </c>
      <c r="H21" s="1114">
        <v>86</v>
      </c>
      <c r="I21" s="665">
        <f t="shared" si="3"/>
        <v>889.30999999999983</v>
      </c>
      <c r="K21" s="119"/>
      <c r="L21" s="1204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0">
        <v>101.03</v>
      </c>
      <c r="E22" s="1125">
        <v>44971</v>
      </c>
      <c r="F22" s="1112">
        <f t="shared" si="0"/>
        <v>101.03</v>
      </c>
      <c r="G22" s="1113" t="s">
        <v>567</v>
      </c>
      <c r="H22" s="1114">
        <v>86</v>
      </c>
      <c r="I22" s="665">
        <f t="shared" si="3"/>
        <v>788.27999999999986</v>
      </c>
      <c r="K22" s="119"/>
      <c r="L22" s="1204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0">
        <v>48.53</v>
      </c>
      <c r="E23" s="1125">
        <v>44972</v>
      </c>
      <c r="F23" s="1112">
        <f t="shared" si="0"/>
        <v>48.53</v>
      </c>
      <c r="G23" s="1113" t="s">
        <v>573</v>
      </c>
      <c r="H23" s="1114">
        <v>86</v>
      </c>
      <c r="I23" s="665">
        <f t="shared" si="3"/>
        <v>739.74999999999989</v>
      </c>
      <c r="K23" s="120"/>
      <c r="L23" s="1204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0">
        <v>46.13</v>
      </c>
      <c r="E24" s="1125">
        <v>44974</v>
      </c>
      <c r="F24" s="1112">
        <f t="shared" si="0"/>
        <v>46.13</v>
      </c>
      <c r="G24" s="1113" t="s">
        <v>593</v>
      </c>
      <c r="H24" s="1114">
        <v>86</v>
      </c>
      <c r="I24" s="665">
        <f t="shared" si="3"/>
        <v>693.61999999999989</v>
      </c>
      <c r="K24" s="119"/>
      <c r="L24" s="1204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0">
        <v>21.57</v>
      </c>
      <c r="E25" s="1125">
        <v>44974</v>
      </c>
      <c r="F25" s="1112">
        <f t="shared" si="0"/>
        <v>21.57</v>
      </c>
      <c r="G25" s="1113" t="s">
        <v>594</v>
      </c>
      <c r="H25" s="1114">
        <v>86</v>
      </c>
      <c r="I25" s="665">
        <f t="shared" si="3"/>
        <v>672.04999999999984</v>
      </c>
      <c r="K25" s="119"/>
      <c r="L25" s="1204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0">
        <v>24.52</v>
      </c>
      <c r="E26" s="1125">
        <v>44980</v>
      </c>
      <c r="F26" s="1112">
        <f t="shared" si="0"/>
        <v>24.52</v>
      </c>
      <c r="G26" s="1113" t="s">
        <v>638</v>
      </c>
      <c r="H26" s="1114">
        <v>86</v>
      </c>
      <c r="I26" s="665">
        <f t="shared" si="3"/>
        <v>647.52999999999986</v>
      </c>
      <c r="K26" s="119"/>
      <c r="L26" s="1204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0">
        <v>101.83</v>
      </c>
      <c r="E27" s="1125">
        <v>44984</v>
      </c>
      <c r="F27" s="1112">
        <f t="shared" si="0"/>
        <v>101.83</v>
      </c>
      <c r="G27" s="1113" t="s">
        <v>462</v>
      </c>
      <c r="H27" s="1114">
        <v>86</v>
      </c>
      <c r="I27" s="665">
        <f t="shared" si="3"/>
        <v>545.69999999999982</v>
      </c>
      <c r="K27" s="119"/>
      <c r="L27" s="1204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0"/>
      <c r="E28" s="1126"/>
      <c r="F28" s="1112">
        <f t="shared" si="0"/>
        <v>0</v>
      </c>
      <c r="G28" s="580"/>
      <c r="H28" s="372"/>
      <c r="I28" s="60">
        <f t="shared" si="3"/>
        <v>545.69999999999982</v>
      </c>
      <c r="K28" s="119"/>
      <c r="L28" s="1204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0"/>
      <c r="E29" s="1126"/>
      <c r="F29" s="1112">
        <f t="shared" si="0"/>
        <v>0</v>
      </c>
      <c r="G29" s="580"/>
      <c r="H29" s="372"/>
      <c r="I29" s="60">
        <f t="shared" si="3"/>
        <v>545.69999999999982</v>
      </c>
      <c r="K29" s="119"/>
      <c r="L29" s="1204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0"/>
      <c r="E30" s="1126"/>
      <c r="F30" s="1112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0"/>
      <c r="E31" s="1126"/>
      <c r="F31" s="1112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1"/>
      <c r="F32" s="1112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12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406" t="s">
        <v>11</v>
      </c>
      <c r="D40" s="1407"/>
      <c r="E40" s="57">
        <f>E4+E5+E6+E7-F35</f>
        <v>545.70000000000005</v>
      </c>
      <c r="F40" s="73"/>
      <c r="M40" s="1406" t="s">
        <v>11</v>
      </c>
      <c r="N40" s="1407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413"/>
      <c r="B5" s="1423"/>
      <c r="C5" s="227"/>
      <c r="D5" s="131"/>
      <c r="E5" s="78"/>
      <c r="F5" s="62"/>
      <c r="G5" s="5"/>
      <c r="H5" t="s">
        <v>41</v>
      </c>
    </row>
    <row r="6" spans="1:9" ht="15.75" x14ac:dyDescent="0.25">
      <c r="A6" s="1413"/>
      <c r="B6" s="1423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6" t="s">
        <v>11</v>
      </c>
      <c r="D40" s="14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404" t="s">
        <v>280</v>
      </c>
      <c r="B1" s="1404"/>
      <c r="C1" s="1404"/>
      <c r="D1" s="1404"/>
      <c r="E1" s="1404"/>
      <c r="F1" s="1404"/>
      <c r="G1" s="1404"/>
      <c r="H1" s="11">
        <v>1</v>
      </c>
      <c r="K1" s="1404" t="str">
        <f>A1</f>
        <v>INVENTARIO    DEL MES DE   ENERO     2023</v>
      </c>
      <c r="L1" s="1404"/>
      <c r="M1" s="1404"/>
      <c r="N1" s="1404"/>
      <c r="O1" s="1404"/>
      <c r="P1" s="1404"/>
      <c r="Q1" s="1404"/>
      <c r="R1" s="11">
        <v>2</v>
      </c>
      <c r="U1" s="1408" t="s">
        <v>391</v>
      </c>
      <c r="V1" s="1408"/>
      <c r="W1" s="1408"/>
      <c r="X1" s="1408"/>
      <c r="Y1" s="1408"/>
      <c r="Z1" s="1408"/>
      <c r="AA1" s="1408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418" t="s">
        <v>78</v>
      </c>
      <c r="B5" s="1423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418" t="s">
        <v>78</v>
      </c>
      <c r="L5" s="1423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418" t="s">
        <v>78</v>
      </c>
      <c r="V5" s="1423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418"/>
      <c r="B6" s="1424"/>
      <c r="C6" s="153"/>
      <c r="D6" s="146"/>
      <c r="E6" s="129"/>
      <c r="F6" s="73"/>
      <c r="K6" s="1418"/>
      <c r="L6" s="1424"/>
      <c r="M6" s="153"/>
      <c r="N6" s="146"/>
      <c r="O6" s="129"/>
      <c r="P6" s="73"/>
      <c r="U6" s="1418"/>
      <c r="V6" s="1424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0">
        <v>185.5</v>
      </c>
      <c r="O9" s="1184">
        <v>44959</v>
      </c>
      <c r="P9" s="1185">
        <f t="shared" si="1"/>
        <v>185.5</v>
      </c>
      <c r="Q9" s="1113" t="s">
        <v>502</v>
      </c>
      <c r="R9" s="1114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0">
        <v>18.13</v>
      </c>
      <c r="O10" s="1184">
        <v>44972</v>
      </c>
      <c r="P10" s="1185">
        <f t="shared" si="1"/>
        <v>18.13</v>
      </c>
      <c r="Q10" s="1113" t="s">
        <v>579</v>
      </c>
      <c r="R10" s="1114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2">
        <v>39.14</v>
      </c>
      <c r="E11" s="921">
        <v>44935</v>
      </c>
      <c r="F11" s="922">
        <f t="shared" si="3"/>
        <v>39.14</v>
      </c>
      <c r="G11" s="914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0">
        <v>111.44</v>
      </c>
      <c r="O11" s="1184">
        <v>44973</v>
      </c>
      <c r="P11" s="1185">
        <f t="shared" si="1"/>
        <v>111.44</v>
      </c>
      <c r="Q11" s="1113" t="s">
        <v>456</v>
      </c>
      <c r="R11" s="1114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1"/>
      <c r="Z11" s="922">
        <f t="shared" si="2"/>
        <v>0</v>
      </c>
      <c r="AA11" s="914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2">
        <v>111.13</v>
      </c>
      <c r="E12" s="921">
        <v>44942</v>
      </c>
      <c r="F12" s="922">
        <f t="shared" si="3"/>
        <v>111.13</v>
      </c>
      <c r="G12" s="914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0">
        <v>167.17</v>
      </c>
      <c r="O12" s="1184">
        <v>44984</v>
      </c>
      <c r="P12" s="1185">
        <f t="shared" si="1"/>
        <v>167.17</v>
      </c>
      <c r="Q12" s="1113" t="s">
        <v>462</v>
      </c>
      <c r="R12" s="1114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1"/>
      <c r="Z12" s="922">
        <f t="shared" si="2"/>
        <v>0</v>
      </c>
      <c r="AA12" s="914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2"/>
      <c r="E13" s="921"/>
      <c r="F13" s="922">
        <f t="shared" si="3"/>
        <v>0</v>
      </c>
      <c r="G13" s="914"/>
      <c r="H13" s="663"/>
      <c r="I13" s="739">
        <f t="shared" si="7"/>
        <v>85.93</v>
      </c>
      <c r="L13" s="512">
        <f t="shared" si="5"/>
        <v>1</v>
      </c>
      <c r="M13" s="714"/>
      <c r="N13" s="1110">
        <v>0</v>
      </c>
      <c r="O13" s="1184"/>
      <c r="P13" s="1185">
        <f t="shared" si="1"/>
        <v>0</v>
      </c>
      <c r="Q13" s="1113"/>
      <c r="R13" s="1114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1"/>
      <c r="Z13" s="922">
        <f t="shared" si="2"/>
        <v>0</v>
      </c>
      <c r="AA13" s="914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2"/>
      <c r="E14" s="921"/>
      <c r="F14" s="1134">
        <f t="shared" si="3"/>
        <v>0</v>
      </c>
      <c r="G14" s="1135"/>
      <c r="H14" s="1136"/>
      <c r="I14" s="1137">
        <f t="shared" si="7"/>
        <v>85.93</v>
      </c>
      <c r="L14" s="512">
        <f t="shared" si="5"/>
        <v>1</v>
      </c>
      <c r="M14" s="814"/>
      <c r="N14" s="1110">
        <v>0</v>
      </c>
      <c r="O14" s="1184"/>
      <c r="P14" s="1185">
        <f t="shared" si="1"/>
        <v>0</v>
      </c>
      <c r="Q14" s="1113"/>
      <c r="R14" s="1114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1"/>
      <c r="Z14" s="922">
        <f t="shared" si="2"/>
        <v>0</v>
      </c>
      <c r="AA14" s="914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34">
        <v>85.93</v>
      </c>
      <c r="G15" s="1135"/>
      <c r="H15" s="1136"/>
      <c r="I15" s="1137">
        <f t="shared" si="7"/>
        <v>0</v>
      </c>
      <c r="L15" s="513">
        <f t="shared" si="5"/>
        <v>1</v>
      </c>
      <c r="M15" s="53"/>
      <c r="N15" s="1110">
        <v>0</v>
      </c>
      <c r="O15" s="1127"/>
      <c r="P15" s="1133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34">
        <f t="shared" si="3"/>
        <v>0</v>
      </c>
      <c r="G16" s="1135"/>
      <c r="H16" s="1136"/>
      <c r="I16" s="1137">
        <f t="shared" si="7"/>
        <v>0</v>
      </c>
      <c r="L16" s="513">
        <f t="shared" si="5"/>
        <v>1</v>
      </c>
      <c r="M16" s="15"/>
      <c r="N16" s="1110">
        <v>0</v>
      </c>
      <c r="O16" s="1127"/>
      <c r="P16" s="1133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34">
        <f t="shared" si="3"/>
        <v>0</v>
      </c>
      <c r="G17" s="1135"/>
      <c r="H17" s="1136"/>
      <c r="I17" s="1137">
        <f t="shared" si="7"/>
        <v>0</v>
      </c>
      <c r="L17" s="513">
        <f t="shared" si="5"/>
        <v>1</v>
      </c>
      <c r="M17" s="15"/>
      <c r="N17" s="1110">
        <v>0</v>
      </c>
      <c r="O17" s="1127"/>
      <c r="P17" s="1133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34">
        <f t="shared" si="3"/>
        <v>0</v>
      </c>
      <c r="G18" s="1135"/>
      <c r="H18" s="1136"/>
      <c r="I18" s="1137">
        <f t="shared" si="7"/>
        <v>0</v>
      </c>
      <c r="L18" s="513">
        <f t="shared" si="5"/>
        <v>1</v>
      </c>
      <c r="M18" s="15"/>
      <c r="N18" s="1110">
        <v>0</v>
      </c>
      <c r="O18" s="1127"/>
      <c r="P18" s="1133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0">
        <v>0</v>
      </c>
      <c r="O19" s="1127"/>
      <c r="P19" s="1133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0">
        <v>0</v>
      </c>
      <c r="O20" s="1127"/>
      <c r="P20" s="1133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0">
        <v>0</v>
      </c>
      <c r="O21" s="1127"/>
      <c r="P21" s="1133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0">
        <v>0</v>
      </c>
      <c r="O22" s="1127"/>
      <c r="P22" s="1133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0">
        <v>0</v>
      </c>
      <c r="O23" s="1127"/>
      <c r="P23" s="1133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0">
        <v>0</v>
      </c>
      <c r="O24" s="1127"/>
      <c r="P24" s="1133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1"/>
      <c r="F26" s="922">
        <f>D26</f>
        <v>0</v>
      </c>
      <c r="G26" s="914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1"/>
      <c r="P26" s="922">
        <f>N26</f>
        <v>0</v>
      </c>
      <c r="Q26" s="914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1"/>
      <c r="Z26" s="922">
        <f>X26</f>
        <v>0</v>
      </c>
      <c r="AA26" s="914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93" t="s">
        <v>21</v>
      </c>
      <c r="E38" s="1394"/>
      <c r="F38" s="138">
        <f>E4+E5-F36+E6</f>
        <v>0</v>
      </c>
      <c r="L38" s="511"/>
      <c r="N38" s="1393" t="s">
        <v>21</v>
      </c>
      <c r="O38" s="1394"/>
      <c r="P38" s="138">
        <f>O4+O5-P36+O6</f>
        <v>18.759999999999991</v>
      </c>
      <c r="V38" s="511"/>
      <c r="X38" s="1393" t="s">
        <v>21</v>
      </c>
      <c r="Y38" s="1394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1" t="s">
        <v>4</v>
      </c>
      <c r="Y39" s="110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408" t="s">
        <v>391</v>
      </c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413" t="s">
        <v>62</v>
      </c>
      <c r="B5" s="1425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413"/>
      <c r="B6" s="1426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93" t="s">
        <v>21</v>
      </c>
      <c r="E42" s="1394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4" t="s">
        <v>281</v>
      </c>
      <c r="B1" s="1404"/>
      <c r="C1" s="1404"/>
      <c r="D1" s="1404"/>
      <c r="E1" s="1404"/>
      <c r="F1" s="1404"/>
      <c r="G1" s="14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413" t="s">
        <v>94</v>
      </c>
      <c r="B5" s="1427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413"/>
      <c r="B6" s="1428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3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4">
        <v>44939</v>
      </c>
      <c r="F13" s="858">
        <f t="shared" si="0"/>
        <v>277.52999999999997</v>
      </c>
      <c r="G13" s="619" t="s">
        <v>226</v>
      </c>
      <c r="H13" s="201">
        <v>83</v>
      </c>
      <c r="I13" s="965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4">
        <v>44939</v>
      </c>
      <c r="F14" s="858">
        <f t="shared" si="0"/>
        <v>32.450000000000003</v>
      </c>
      <c r="G14" s="619" t="s">
        <v>227</v>
      </c>
      <c r="H14" s="201">
        <v>83</v>
      </c>
      <c r="I14" s="965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4">
        <v>44939</v>
      </c>
      <c r="F15" s="858">
        <f t="shared" si="0"/>
        <v>27.86</v>
      </c>
      <c r="G15" s="619" t="s">
        <v>227</v>
      </c>
      <c r="H15" s="201">
        <v>83</v>
      </c>
      <c r="I15" s="965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4">
        <v>44947</v>
      </c>
      <c r="F16" s="858">
        <f t="shared" si="0"/>
        <v>27.04</v>
      </c>
      <c r="G16" s="619" t="s">
        <v>253</v>
      </c>
      <c r="H16" s="201">
        <v>83</v>
      </c>
      <c r="I16" s="973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0">
        <v>28.77</v>
      </c>
      <c r="E17" s="1132">
        <v>44958</v>
      </c>
      <c r="F17" s="1133">
        <f t="shared" si="0"/>
        <v>28.77</v>
      </c>
      <c r="G17" s="580" t="s">
        <v>493</v>
      </c>
      <c r="H17" s="372">
        <v>83</v>
      </c>
      <c r="I17" s="965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0">
        <v>30.18</v>
      </c>
      <c r="E18" s="1132">
        <v>44960</v>
      </c>
      <c r="F18" s="1133">
        <f t="shared" si="0"/>
        <v>30.18</v>
      </c>
      <c r="G18" s="580" t="s">
        <v>515</v>
      </c>
      <c r="H18" s="372">
        <v>83</v>
      </c>
      <c r="I18" s="965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0">
        <v>26.93</v>
      </c>
      <c r="E19" s="1132">
        <v>44964</v>
      </c>
      <c r="F19" s="1133">
        <f t="shared" si="0"/>
        <v>26.93</v>
      </c>
      <c r="G19" s="580" t="s">
        <v>532</v>
      </c>
      <c r="H19" s="372">
        <v>83</v>
      </c>
      <c r="I19" s="965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0">
        <v>216.18</v>
      </c>
      <c r="E20" s="1132">
        <v>44965</v>
      </c>
      <c r="F20" s="1133">
        <f t="shared" si="0"/>
        <v>216.18</v>
      </c>
      <c r="G20" s="580" t="s">
        <v>449</v>
      </c>
      <c r="H20" s="372">
        <v>83</v>
      </c>
      <c r="I20" s="965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0">
        <v>0</v>
      </c>
      <c r="E21" s="1132"/>
      <c r="F21" s="1133">
        <f t="shared" si="0"/>
        <v>0</v>
      </c>
      <c r="G21" s="580"/>
      <c r="H21" s="372"/>
      <c r="I21" s="965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0">
        <v>0</v>
      </c>
      <c r="E22" s="1132"/>
      <c r="F22" s="1133">
        <f t="shared" si="0"/>
        <v>0</v>
      </c>
      <c r="G22" s="1153"/>
      <c r="H22" s="1154"/>
      <c r="I22" s="1243">
        <f t="shared" si="3"/>
        <v>0</v>
      </c>
      <c r="J22" s="1244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0">
        <v>0</v>
      </c>
      <c r="E23" s="1132"/>
      <c r="F23" s="1133">
        <f t="shared" si="0"/>
        <v>0</v>
      </c>
      <c r="G23" s="1153"/>
      <c r="H23" s="1154"/>
      <c r="I23" s="1243">
        <f t="shared" si="3"/>
        <v>0</v>
      </c>
      <c r="J23" s="1244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0">
        <v>0</v>
      </c>
      <c r="E24" s="1132"/>
      <c r="F24" s="1133">
        <f t="shared" si="0"/>
        <v>0</v>
      </c>
      <c r="G24" s="1153"/>
      <c r="H24" s="1154"/>
      <c r="I24" s="1243">
        <f t="shared" si="3"/>
        <v>0</v>
      </c>
      <c r="J24" s="1244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0">
        <v>0</v>
      </c>
      <c r="E25" s="1132"/>
      <c r="F25" s="1133">
        <f t="shared" si="0"/>
        <v>0</v>
      </c>
      <c r="G25" s="1153"/>
      <c r="H25" s="1154"/>
      <c r="I25" s="1243">
        <f t="shared" si="3"/>
        <v>0</v>
      </c>
      <c r="J25" s="1244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0">
        <v>0</v>
      </c>
      <c r="E26" s="1132"/>
      <c r="F26" s="1133">
        <f t="shared" si="0"/>
        <v>0</v>
      </c>
      <c r="G26" s="580"/>
      <c r="H26" s="372"/>
      <c r="I26" s="965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0">
        <v>0</v>
      </c>
      <c r="E27" s="1132"/>
      <c r="F27" s="1133">
        <f t="shared" si="0"/>
        <v>0</v>
      </c>
      <c r="G27" s="580"/>
      <c r="H27" s="372"/>
      <c r="I27" s="966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93" t="s">
        <v>21</v>
      </c>
      <c r="E31" s="1394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9" t="s">
        <v>83</v>
      </c>
      <c r="C4" s="125"/>
      <c r="D4" s="131"/>
      <c r="E4" s="176"/>
      <c r="F4" s="134"/>
      <c r="G4" s="38"/>
    </row>
    <row r="5" spans="1:15" ht="15.75" x14ac:dyDescent="0.25">
      <c r="A5" s="1413"/>
      <c r="B5" s="1427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413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93" t="s">
        <v>21</v>
      </c>
      <c r="E31" s="1394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93" t="s">
        <v>21</v>
      </c>
      <c r="E31" s="1394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KL1" zoomScaleNormal="100" workbookViewId="0">
      <pane ySplit="7" topLeftCell="A8" activePane="bottomLeft" state="frozen"/>
      <selection activeCell="AO1" sqref="AO1"/>
      <selection pane="bottomLeft" activeCell="KO12" sqref="KO12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403" t="s">
        <v>274</v>
      </c>
      <c r="L1" s="1403"/>
      <c r="M1" s="1403"/>
      <c r="N1" s="1403"/>
      <c r="O1" s="1403"/>
      <c r="P1" s="1403"/>
      <c r="Q1" s="1403"/>
      <c r="R1" s="262">
        <f>I1+1</f>
        <v>1</v>
      </c>
      <c r="S1" s="262"/>
      <c r="U1" s="1397" t="str">
        <f>K1</f>
        <v>ENTRADA DEL MES DE FEBRERO  2023</v>
      </c>
      <c r="V1" s="1397"/>
      <c r="W1" s="1397"/>
      <c r="X1" s="1397"/>
      <c r="Y1" s="1397"/>
      <c r="Z1" s="1397"/>
      <c r="AA1" s="1397"/>
      <c r="AB1" s="262">
        <f>R1+1</f>
        <v>2</v>
      </c>
      <c r="AC1" s="382"/>
      <c r="AE1" s="1397" t="str">
        <f>U1</f>
        <v>ENTRADA DEL MES DE FEBRERO  2023</v>
      </c>
      <c r="AF1" s="1397"/>
      <c r="AG1" s="1397"/>
      <c r="AH1" s="1397"/>
      <c r="AI1" s="1397"/>
      <c r="AJ1" s="1397"/>
      <c r="AK1" s="1397"/>
      <c r="AL1" s="262">
        <f>AB1+1</f>
        <v>3</v>
      </c>
      <c r="AM1" s="262"/>
      <c r="AO1" s="1397" t="str">
        <f>AE1</f>
        <v>ENTRADA DEL MES DE FEBRERO  2023</v>
      </c>
      <c r="AP1" s="1397"/>
      <c r="AQ1" s="1397"/>
      <c r="AR1" s="1397"/>
      <c r="AS1" s="1397"/>
      <c r="AT1" s="1397"/>
      <c r="AU1" s="1397"/>
      <c r="AV1" s="262">
        <f>AL1+1</f>
        <v>4</v>
      </c>
      <c r="AW1" s="382"/>
      <c r="AY1" s="1397" t="str">
        <f>AO1</f>
        <v>ENTRADA DEL MES DE FEBRERO  2023</v>
      </c>
      <c r="AZ1" s="1397"/>
      <c r="BA1" s="1397"/>
      <c r="BB1" s="1397"/>
      <c r="BC1" s="1397"/>
      <c r="BD1" s="1397"/>
      <c r="BE1" s="1397"/>
      <c r="BF1" s="262">
        <f>AV1+1</f>
        <v>5</v>
      </c>
      <c r="BG1" s="398"/>
      <c r="BI1" s="1397" t="str">
        <f>AY1</f>
        <v>ENTRADA DEL MES DE FEBRERO  2023</v>
      </c>
      <c r="BJ1" s="1397"/>
      <c r="BK1" s="1397"/>
      <c r="BL1" s="1397"/>
      <c r="BM1" s="1397"/>
      <c r="BN1" s="1397"/>
      <c r="BO1" s="1397"/>
      <c r="BP1" s="262">
        <f>BF1+1</f>
        <v>6</v>
      </c>
      <c r="BQ1" s="382"/>
      <c r="BS1" s="1397" t="str">
        <f>BI1</f>
        <v>ENTRADA DEL MES DE FEBRERO  2023</v>
      </c>
      <c r="BT1" s="1397"/>
      <c r="BU1" s="1397"/>
      <c r="BV1" s="1397"/>
      <c r="BW1" s="1397"/>
      <c r="BX1" s="1397"/>
      <c r="BY1" s="1397"/>
      <c r="BZ1" s="262">
        <f>BP1+1</f>
        <v>7</v>
      </c>
      <c r="CC1" s="1397" t="str">
        <f>BS1</f>
        <v>ENTRADA DEL MES DE FEBRERO  2023</v>
      </c>
      <c r="CD1" s="1397"/>
      <c r="CE1" s="1397"/>
      <c r="CF1" s="1397"/>
      <c r="CG1" s="1397"/>
      <c r="CH1" s="1397"/>
      <c r="CI1" s="1397"/>
      <c r="CJ1" s="262">
        <f>BZ1+1</f>
        <v>8</v>
      </c>
      <c r="CM1" s="1397" t="str">
        <f>CC1</f>
        <v>ENTRADA DEL MES DE FEBRERO  2023</v>
      </c>
      <c r="CN1" s="1397"/>
      <c r="CO1" s="1397"/>
      <c r="CP1" s="1397"/>
      <c r="CQ1" s="1397"/>
      <c r="CR1" s="1397"/>
      <c r="CS1" s="1397"/>
      <c r="CT1" s="262">
        <f>CJ1+1</f>
        <v>9</v>
      </c>
      <c r="CU1" s="382"/>
      <c r="CW1" s="1397" t="str">
        <f>CM1</f>
        <v>ENTRADA DEL MES DE FEBRERO  2023</v>
      </c>
      <c r="CX1" s="1397"/>
      <c r="CY1" s="1397"/>
      <c r="CZ1" s="1397"/>
      <c r="DA1" s="1397"/>
      <c r="DB1" s="1397"/>
      <c r="DC1" s="1397"/>
      <c r="DD1" s="262">
        <f>CT1+1</f>
        <v>10</v>
      </c>
      <c r="DE1" s="382"/>
      <c r="DG1" s="1397" t="str">
        <f>CW1</f>
        <v>ENTRADA DEL MES DE FEBRERO  2023</v>
      </c>
      <c r="DH1" s="1397"/>
      <c r="DI1" s="1397"/>
      <c r="DJ1" s="1397"/>
      <c r="DK1" s="1397"/>
      <c r="DL1" s="1397"/>
      <c r="DM1" s="1397"/>
      <c r="DN1" s="262">
        <f>DD1+1</f>
        <v>11</v>
      </c>
      <c r="DO1" s="382"/>
      <c r="DQ1" s="1397" t="str">
        <f>DG1</f>
        <v>ENTRADA DEL MES DE FEBRERO  2023</v>
      </c>
      <c r="DR1" s="1397"/>
      <c r="DS1" s="1397"/>
      <c r="DT1" s="1397"/>
      <c r="DU1" s="1397"/>
      <c r="DV1" s="1397"/>
      <c r="DW1" s="1397"/>
      <c r="DX1" s="262">
        <f>DN1+1</f>
        <v>12</v>
      </c>
      <c r="EA1" s="1397" t="str">
        <f>DQ1</f>
        <v>ENTRADA DEL MES DE FEBRERO  2023</v>
      </c>
      <c r="EB1" s="1397"/>
      <c r="EC1" s="1397"/>
      <c r="ED1" s="1397"/>
      <c r="EE1" s="1397"/>
      <c r="EF1" s="1397"/>
      <c r="EG1" s="1397"/>
      <c r="EH1" s="262">
        <f>DX1+1</f>
        <v>13</v>
      </c>
      <c r="EI1" s="382"/>
      <c r="EK1" s="1397" t="str">
        <f>EA1</f>
        <v>ENTRADA DEL MES DE FEBRERO  2023</v>
      </c>
      <c r="EL1" s="1397"/>
      <c r="EM1" s="1397"/>
      <c r="EN1" s="1397"/>
      <c r="EO1" s="1397"/>
      <c r="EP1" s="1397"/>
      <c r="EQ1" s="1397"/>
      <c r="ER1" s="262">
        <f>EH1+1</f>
        <v>14</v>
      </c>
      <c r="ES1" s="382"/>
      <c r="EU1" s="1397" t="str">
        <f>EK1</f>
        <v>ENTRADA DEL MES DE FEBRERO  2023</v>
      </c>
      <c r="EV1" s="1397"/>
      <c r="EW1" s="1397"/>
      <c r="EX1" s="1397"/>
      <c r="EY1" s="1397"/>
      <c r="EZ1" s="1397"/>
      <c r="FA1" s="1397"/>
      <c r="FB1" s="262">
        <f>ER1+1</f>
        <v>15</v>
      </c>
      <c r="FC1" s="382"/>
      <c r="FE1" s="1397" t="str">
        <f>EU1</f>
        <v>ENTRADA DEL MES DE FEBRERO  2023</v>
      </c>
      <c r="FF1" s="1397"/>
      <c r="FG1" s="1397"/>
      <c r="FH1" s="1397"/>
      <c r="FI1" s="1397"/>
      <c r="FJ1" s="1397"/>
      <c r="FK1" s="1397"/>
      <c r="FL1" s="262">
        <f>FB1+1</f>
        <v>16</v>
      </c>
      <c r="FM1" s="382"/>
      <c r="FO1" s="1397" t="str">
        <f>FE1</f>
        <v>ENTRADA DEL MES DE FEBRERO  2023</v>
      </c>
      <c r="FP1" s="1397"/>
      <c r="FQ1" s="1397"/>
      <c r="FR1" s="1397"/>
      <c r="FS1" s="1397"/>
      <c r="FT1" s="1397"/>
      <c r="FU1" s="1397"/>
      <c r="FV1" s="262">
        <f>FL1+1</f>
        <v>17</v>
      </c>
      <c r="FW1" s="382"/>
      <c r="FY1" s="1397" t="str">
        <f>FO1</f>
        <v>ENTRADA DEL MES DE FEBRERO  2023</v>
      </c>
      <c r="FZ1" s="1397"/>
      <c r="GA1" s="1397"/>
      <c r="GB1" s="1397"/>
      <c r="GC1" s="1397"/>
      <c r="GD1" s="1397"/>
      <c r="GE1" s="1397"/>
      <c r="GF1" s="262">
        <f>FV1+1</f>
        <v>18</v>
      </c>
      <c r="GG1" s="382"/>
      <c r="GH1" s="75" t="s">
        <v>37</v>
      </c>
      <c r="GI1" s="1397" t="str">
        <f>FY1</f>
        <v>ENTRADA DEL MES DE FEBRERO  2023</v>
      </c>
      <c r="GJ1" s="1397"/>
      <c r="GK1" s="1397"/>
      <c r="GL1" s="1397"/>
      <c r="GM1" s="1397"/>
      <c r="GN1" s="1397"/>
      <c r="GO1" s="1397"/>
      <c r="GP1" s="262">
        <f>GF1+1</f>
        <v>19</v>
      </c>
      <c r="GQ1" s="382"/>
      <c r="GS1" s="1397" t="str">
        <f>GI1</f>
        <v>ENTRADA DEL MES DE FEBRERO  2023</v>
      </c>
      <c r="GT1" s="1397"/>
      <c r="GU1" s="1397"/>
      <c r="GV1" s="1397"/>
      <c r="GW1" s="1397"/>
      <c r="GX1" s="1397"/>
      <c r="GY1" s="1397"/>
      <c r="GZ1" s="262">
        <f>GP1+1</f>
        <v>20</v>
      </c>
      <c r="HA1" s="382"/>
      <c r="HC1" s="1397" t="str">
        <f>GS1</f>
        <v>ENTRADA DEL MES DE FEBRERO  2023</v>
      </c>
      <c r="HD1" s="1397"/>
      <c r="HE1" s="1397"/>
      <c r="HF1" s="1397"/>
      <c r="HG1" s="1397"/>
      <c r="HH1" s="1397"/>
      <c r="HI1" s="1397"/>
      <c r="HJ1" s="262">
        <f>GZ1+1</f>
        <v>21</v>
      </c>
      <c r="HK1" s="382"/>
      <c r="HM1" s="1397" t="str">
        <f>HC1</f>
        <v>ENTRADA DEL MES DE FEBRERO  2023</v>
      </c>
      <c r="HN1" s="1397"/>
      <c r="HO1" s="1397"/>
      <c r="HP1" s="1397"/>
      <c r="HQ1" s="1397"/>
      <c r="HR1" s="1397"/>
      <c r="HS1" s="1397"/>
      <c r="HT1" s="262">
        <f>HJ1+1</f>
        <v>22</v>
      </c>
      <c r="HU1" s="382"/>
      <c r="HW1" s="1397" t="str">
        <f>HM1</f>
        <v>ENTRADA DEL MES DE FEBRERO  2023</v>
      </c>
      <c r="HX1" s="1397"/>
      <c r="HY1" s="1397"/>
      <c r="HZ1" s="1397"/>
      <c r="IA1" s="1397"/>
      <c r="IB1" s="1397"/>
      <c r="IC1" s="1397"/>
      <c r="ID1" s="262">
        <f>HT1+1</f>
        <v>23</v>
      </c>
      <c r="IE1" s="382"/>
      <c r="IG1" s="1397" t="str">
        <f>HW1</f>
        <v>ENTRADA DEL MES DE FEBRERO  2023</v>
      </c>
      <c r="IH1" s="1397"/>
      <c r="II1" s="1397"/>
      <c r="IJ1" s="1397"/>
      <c r="IK1" s="1397"/>
      <c r="IL1" s="1397"/>
      <c r="IM1" s="1397"/>
      <c r="IN1" s="262">
        <f>ID1+1</f>
        <v>24</v>
      </c>
      <c r="IO1" s="382"/>
      <c r="IQ1" s="1397" t="str">
        <f>IG1</f>
        <v>ENTRADA DEL MES DE FEBRERO  2023</v>
      </c>
      <c r="IR1" s="1397"/>
      <c r="IS1" s="1397"/>
      <c r="IT1" s="1397"/>
      <c r="IU1" s="1397"/>
      <c r="IV1" s="1397"/>
      <c r="IW1" s="1397"/>
      <c r="IX1" s="262">
        <f>IN1+1</f>
        <v>25</v>
      </c>
      <c r="IY1" s="382"/>
      <c r="JA1" s="1397" t="str">
        <f>IQ1</f>
        <v>ENTRADA DEL MES DE FEBRERO  2023</v>
      </c>
      <c r="JB1" s="1397"/>
      <c r="JC1" s="1397"/>
      <c r="JD1" s="1397"/>
      <c r="JE1" s="1397"/>
      <c r="JF1" s="1397"/>
      <c r="JG1" s="1397"/>
      <c r="JH1" s="262">
        <f>IX1+1</f>
        <v>26</v>
      </c>
      <c r="JI1" s="382"/>
      <c r="JK1" s="1398" t="str">
        <f>JA1</f>
        <v>ENTRADA DEL MES DE FEBRERO  2023</v>
      </c>
      <c r="JL1" s="1398"/>
      <c r="JM1" s="1398"/>
      <c r="JN1" s="1398"/>
      <c r="JO1" s="1398"/>
      <c r="JP1" s="1398"/>
      <c r="JQ1" s="1398"/>
      <c r="JR1" s="262">
        <f>JH1+1</f>
        <v>27</v>
      </c>
      <c r="JS1" s="382"/>
      <c r="JU1" s="1397" t="str">
        <f>JK1</f>
        <v>ENTRADA DEL MES DE FEBRERO  2023</v>
      </c>
      <c r="JV1" s="1397"/>
      <c r="JW1" s="1397"/>
      <c r="JX1" s="1397"/>
      <c r="JY1" s="1397"/>
      <c r="JZ1" s="1397"/>
      <c r="KA1" s="1397"/>
      <c r="KB1" s="262">
        <f>JR1+1</f>
        <v>28</v>
      </c>
      <c r="KC1" s="382"/>
      <c r="KE1" s="1397" t="str">
        <f>JU1</f>
        <v>ENTRADA DEL MES DE FEBRERO  2023</v>
      </c>
      <c r="KF1" s="1397"/>
      <c r="KG1" s="1397"/>
      <c r="KH1" s="1397"/>
      <c r="KI1" s="1397"/>
      <c r="KJ1" s="1397"/>
      <c r="KK1" s="1397"/>
      <c r="KL1" s="262">
        <f>KB1+1</f>
        <v>29</v>
      </c>
      <c r="KM1" s="382"/>
      <c r="KO1" s="1397" t="str">
        <f>KE1</f>
        <v>ENTRADA DEL MES DE FEBRERO  2023</v>
      </c>
      <c r="KP1" s="1397"/>
      <c r="KQ1" s="1397"/>
      <c r="KR1" s="1397"/>
      <c r="KS1" s="1397"/>
      <c r="KT1" s="1397"/>
      <c r="KU1" s="1397"/>
      <c r="KV1" s="262">
        <f>KL1+1</f>
        <v>30</v>
      </c>
      <c r="KW1" s="382"/>
      <c r="KY1" s="1397" t="str">
        <f>KO1</f>
        <v>ENTRADA DEL MES DE FEBRERO  2023</v>
      </c>
      <c r="KZ1" s="1397"/>
      <c r="LA1" s="1397"/>
      <c r="LB1" s="1397"/>
      <c r="LC1" s="1397"/>
      <c r="LD1" s="1397"/>
      <c r="LE1" s="1397"/>
      <c r="LF1" s="262">
        <f>KV1+1</f>
        <v>31</v>
      </c>
      <c r="LG1" s="382"/>
      <c r="LI1" s="1397" t="str">
        <f>KY1</f>
        <v>ENTRADA DEL MES DE FEBRERO  2023</v>
      </c>
      <c r="LJ1" s="1397"/>
      <c r="LK1" s="1397"/>
      <c r="LL1" s="1397"/>
      <c r="LM1" s="1397"/>
      <c r="LN1" s="1397"/>
      <c r="LO1" s="1397"/>
      <c r="LP1" s="262">
        <f>LF1+1</f>
        <v>32</v>
      </c>
      <c r="LQ1" s="382"/>
      <c r="LS1" s="1397" t="str">
        <f>LI1</f>
        <v>ENTRADA DEL MES DE FEBRERO  2023</v>
      </c>
      <c r="LT1" s="1397"/>
      <c r="LU1" s="1397"/>
      <c r="LV1" s="1397"/>
      <c r="LW1" s="1397"/>
      <c r="LX1" s="1397"/>
      <c r="LY1" s="1397"/>
      <c r="LZ1" s="262">
        <f>LP1+1</f>
        <v>33</v>
      </c>
      <c r="MC1" s="1397" t="str">
        <f>LS1</f>
        <v>ENTRADA DEL MES DE FEBRERO  2023</v>
      </c>
      <c r="MD1" s="1397"/>
      <c r="ME1" s="1397"/>
      <c r="MF1" s="1397"/>
      <c r="MG1" s="1397"/>
      <c r="MH1" s="1397"/>
      <c r="MI1" s="1397"/>
      <c r="MJ1" s="262">
        <f>LZ1+1</f>
        <v>34</v>
      </c>
      <c r="MK1" s="262"/>
      <c r="MM1" s="1397" t="str">
        <f>MC1</f>
        <v>ENTRADA DEL MES DE FEBRERO  2023</v>
      </c>
      <c r="MN1" s="1397"/>
      <c r="MO1" s="1397"/>
      <c r="MP1" s="1397"/>
      <c r="MQ1" s="1397"/>
      <c r="MR1" s="1397"/>
      <c r="MS1" s="1397"/>
      <c r="MT1" s="262">
        <f>MJ1+1</f>
        <v>35</v>
      </c>
      <c r="MU1" s="262"/>
      <c r="MW1" s="1397" t="str">
        <f>MM1</f>
        <v>ENTRADA DEL MES DE FEBRERO  2023</v>
      </c>
      <c r="MX1" s="1397"/>
      <c r="MY1" s="1397"/>
      <c r="MZ1" s="1397"/>
      <c r="NA1" s="1397"/>
      <c r="NB1" s="1397"/>
      <c r="NC1" s="1397"/>
      <c r="ND1" s="262">
        <f>MT1+1</f>
        <v>36</v>
      </c>
      <c r="NE1" s="262"/>
      <c r="NG1" s="1397" t="str">
        <f>MW1</f>
        <v>ENTRADA DEL MES DE FEBRERO  2023</v>
      </c>
      <c r="NH1" s="1397"/>
      <c r="NI1" s="1397"/>
      <c r="NJ1" s="1397"/>
      <c r="NK1" s="1397"/>
      <c r="NL1" s="1397"/>
      <c r="NM1" s="1397"/>
      <c r="NN1" s="262">
        <f>ND1+1</f>
        <v>37</v>
      </c>
      <c r="NO1" s="262"/>
      <c r="NQ1" s="1397" t="str">
        <f>NG1</f>
        <v>ENTRADA DEL MES DE FEBRERO  2023</v>
      </c>
      <c r="NR1" s="1397"/>
      <c r="NS1" s="1397"/>
      <c r="NT1" s="1397"/>
      <c r="NU1" s="1397"/>
      <c r="NV1" s="1397"/>
      <c r="NW1" s="1397"/>
      <c r="NX1" s="262">
        <f>NN1+1</f>
        <v>38</v>
      </c>
      <c r="NY1" s="262"/>
      <c r="OA1" s="1397" t="str">
        <f>NQ1</f>
        <v>ENTRADA DEL MES DE FEBRERO  2023</v>
      </c>
      <c r="OB1" s="1397"/>
      <c r="OC1" s="1397"/>
      <c r="OD1" s="1397"/>
      <c r="OE1" s="1397"/>
      <c r="OF1" s="1397"/>
      <c r="OG1" s="1397"/>
      <c r="OH1" s="262">
        <f>NX1+1</f>
        <v>39</v>
      </c>
      <c r="OI1" s="262"/>
      <c r="OK1" s="1397" t="str">
        <f>OA1</f>
        <v>ENTRADA DEL MES DE FEBRERO  2023</v>
      </c>
      <c r="OL1" s="1397"/>
      <c r="OM1" s="1397"/>
      <c r="ON1" s="1397"/>
      <c r="OO1" s="1397"/>
      <c r="OP1" s="1397"/>
      <c r="OQ1" s="1397"/>
      <c r="OR1" s="262">
        <f>OH1+1</f>
        <v>40</v>
      </c>
      <c r="OS1" s="262"/>
      <c r="OU1" s="1397" t="str">
        <f>OK1</f>
        <v>ENTRADA DEL MES DE FEBRERO  2023</v>
      </c>
      <c r="OV1" s="1397"/>
      <c r="OW1" s="1397"/>
      <c r="OX1" s="1397"/>
      <c r="OY1" s="1397"/>
      <c r="OZ1" s="1397"/>
      <c r="PA1" s="1397"/>
      <c r="PB1" s="262">
        <f>OR1+1</f>
        <v>41</v>
      </c>
      <c r="PC1" s="262"/>
      <c r="PE1" s="1397" t="str">
        <f>OU1</f>
        <v>ENTRADA DEL MES DE FEBRERO  2023</v>
      </c>
      <c r="PF1" s="1397"/>
      <c r="PG1" s="1397"/>
      <c r="PH1" s="1397"/>
      <c r="PI1" s="1397"/>
      <c r="PJ1" s="1397"/>
      <c r="PK1" s="1397"/>
      <c r="PL1" s="262">
        <f>PB1+1</f>
        <v>42</v>
      </c>
      <c r="PM1" s="262"/>
      <c r="PN1" s="262"/>
      <c r="PP1" s="1397" t="str">
        <f>PE1</f>
        <v>ENTRADA DEL MES DE FEBRERO  2023</v>
      </c>
      <c r="PQ1" s="1397"/>
      <c r="PR1" s="1397"/>
      <c r="PS1" s="1397"/>
      <c r="PT1" s="1397"/>
      <c r="PU1" s="1397"/>
      <c r="PV1" s="1397"/>
      <c r="PW1" s="262">
        <f>PL1+1</f>
        <v>43</v>
      </c>
      <c r="PX1" s="262"/>
      <c r="PZ1" s="1397" t="str">
        <f>PP1</f>
        <v>ENTRADA DEL MES DE FEBRERO  2023</v>
      </c>
      <c r="QA1" s="1397"/>
      <c r="QB1" s="1397"/>
      <c r="QC1" s="1397"/>
      <c r="QD1" s="1397"/>
      <c r="QE1" s="1397"/>
      <c r="QF1" s="1397"/>
      <c r="QG1" s="262">
        <f>PW1+1</f>
        <v>44</v>
      </c>
      <c r="QH1" s="262"/>
      <c r="QJ1" s="1397" t="str">
        <f>PZ1</f>
        <v>ENTRADA DEL MES DE FEBRERO  2023</v>
      </c>
      <c r="QK1" s="1397"/>
      <c r="QL1" s="1397"/>
      <c r="QM1" s="1397"/>
      <c r="QN1" s="1397"/>
      <c r="QO1" s="1397"/>
      <c r="QP1" s="1397"/>
      <c r="QQ1" s="262">
        <f>QG1+1</f>
        <v>45</v>
      </c>
      <c r="QR1" s="262"/>
      <c r="QT1" s="1397" t="str">
        <f>QJ1</f>
        <v>ENTRADA DEL MES DE FEBRERO  2023</v>
      </c>
      <c r="QU1" s="1397"/>
      <c r="QV1" s="1397"/>
      <c r="QW1" s="1397"/>
      <c r="QX1" s="1397"/>
      <c r="QY1" s="1397"/>
      <c r="QZ1" s="1397"/>
      <c r="RA1" s="262">
        <f>QQ1+1</f>
        <v>46</v>
      </c>
      <c r="RB1" s="262"/>
      <c r="RD1" s="1397" t="str">
        <f>QT1</f>
        <v>ENTRADA DEL MES DE FEBRERO  2023</v>
      </c>
      <c r="RE1" s="1397"/>
      <c r="RF1" s="1397"/>
      <c r="RG1" s="1397"/>
      <c r="RH1" s="1397"/>
      <c r="RI1" s="1397"/>
      <c r="RJ1" s="1397"/>
      <c r="RK1" s="262">
        <f>RA1+1</f>
        <v>47</v>
      </c>
      <c r="RL1" s="262"/>
      <c r="RN1" s="1397" t="str">
        <f>RD1</f>
        <v>ENTRADA DEL MES DE FEBRERO  2023</v>
      </c>
      <c r="RO1" s="1397"/>
      <c r="RP1" s="1397"/>
      <c r="RQ1" s="1397"/>
      <c r="RR1" s="1397"/>
      <c r="RS1" s="1397"/>
      <c r="RT1" s="1397"/>
      <c r="RU1" s="262">
        <f>RK1+1</f>
        <v>48</v>
      </c>
      <c r="RV1" s="262"/>
      <c r="RX1" s="1397" t="str">
        <f>RN1</f>
        <v>ENTRADA DEL MES DE FEBRERO  2023</v>
      </c>
      <c r="RY1" s="1397"/>
      <c r="RZ1" s="1397"/>
      <c r="SA1" s="1397"/>
      <c r="SB1" s="1397"/>
      <c r="SC1" s="1397"/>
      <c r="SD1" s="1397"/>
      <c r="SE1" s="262">
        <f>RU1+1</f>
        <v>49</v>
      </c>
      <c r="SF1" s="262"/>
      <c r="SH1" s="1397" t="str">
        <f>RX1</f>
        <v>ENTRADA DEL MES DE FEBRERO  2023</v>
      </c>
      <c r="SI1" s="1397"/>
      <c r="SJ1" s="1397"/>
      <c r="SK1" s="1397"/>
      <c r="SL1" s="1397"/>
      <c r="SM1" s="1397"/>
      <c r="SN1" s="1397"/>
      <c r="SO1" s="262">
        <f>SE1+1</f>
        <v>50</v>
      </c>
      <c r="SP1" s="262"/>
      <c r="SR1" s="1397" t="str">
        <f>SH1</f>
        <v>ENTRADA DEL MES DE FEBRERO  2023</v>
      </c>
      <c r="SS1" s="1397"/>
      <c r="ST1" s="1397"/>
      <c r="SU1" s="1397"/>
      <c r="SV1" s="1397"/>
      <c r="SW1" s="1397"/>
      <c r="SX1" s="1397"/>
      <c r="SY1" s="262">
        <f>SO1+1</f>
        <v>51</v>
      </c>
      <c r="SZ1" s="262"/>
      <c r="TB1" s="1397" t="str">
        <f>SR1</f>
        <v>ENTRADA DEL MES DE FEBRERO  2023</v>
      </c>
      <c r="TC1" s="1397"/>
      <c r="TD1" s="1397"/>
      <c r="TE1" s="1397"/>
      <c r="TF1" s="1397"/>
      <c r="TG1" s="1397"/>
      <c r="TH1" s="1397"/>
      <c r="TI1" s="262">
        <f>SY1+1</f>
        <v>52</v>
      </c>
      <c r="TJ1" s="262"/>
      <c r="TL1" s="1397" t="str">
        <f>TB1</f>
        <v>ENTRADA DEL MES DE FEBRERO  2023</v>
      </c>
      <c r="TM1" s="1397"/>
      <c r="TN1" s="1397"/>
      <c r="TO1" s="1397"/>
      <c r="TP1" s="1397"/>
      <c r="TQ1" s="1397"/>
      <c r="TR1" s="1397"/>
      <c r="TS1" s="262">
        <f>TI1+1</f>
        <v>53</v>
      </c>
      <c r="TT1" s="262"/>
      <c r="TV1" s="1397" t="str">
        <f>TL1</f>
        <v>ENTRADA DEL MES DE FEBRERO  2023</v>
      </c>
      <c r="TW1" s="1397"/>
      <c r="TX1" s="1397"/>
      <c r="TY1" s="1397"/>
      <c r="TZ1" s="1397"/>
      <c r="UA1" s="1397"/>
      <c r="UB1" s="1397"/>
      <c r="UC1" s="262">
        <f>TS1+1</f>
        <v>54</v>
      </c>
      <c r="UE1" s="1397" t="str">
        <f>TV1</f>
        <v>ENTRADA DEL MES DE FEBRERO  2023</v>
      </c>
      <c r="UF1" s="1397"/>
      <c r="UG1" s="1397"/>
      <c r="UH1" s="1397"/>
      <c r="UI1" s="1397"/>
      <c r="UJ1" s="1397"/>
      <c r="UK1" s="1397"/>
      <c r="UL1" s="262">
        <f>UC1+1</f>
        <v>55</v>
      </c>
      <c r="UN1" s="1397" t="str">
        <f>UE1</f>
        <v>ENTRADA DEL MES DE FEBRERO  2023</v>
      </c>
      <c r="UO1" s="1397"/>
      <c r="UP1" s="1397"/>
      <c r="UQ1" s="1397"/>
      <c r="UR1" s="1397"/>
      <c r="US1" s="1397"/>
      <c r="UT1" s="1397"/>
      <c r="UU1" s="262">
        <f>UL1+1</f>
        <v>56</v>
      </c>
      <c r="UW1" s="1397" t="str">
        <f>UN1</f>
        <v>ENTRADA DEL MES DE FEBRERO  2023</v>
      </c>
      <c r="UX1" s="1397"/>
      <c r="UY1" s="1397"/>
      <c r="UZ1" s="1397"/>
      <c r="VA1" s="1397"/>
      <c r="VB1" s="1397"/>
      <c r="VC1" s="1397"/>
      <c r="VD1" s="262">
        <f>UU1+1</f>
        <v>57</v>
      </c>
      <c r="VF1" s="1397" t="str">
        <f>UW1</f>
        <v>ENTRADA DEL MES DE FEBRERO  2023</v>
      </c>
      <c r="VG1" s="1397"/>
      <c r="VH1" s="1397"/>
      <c r="VI1" s="1397"/>
      <c r="VJ1" s="1397"/>
      <c r="VK1" s="1397"/>
      <c r="VL1" s="1397"/>
      <c r="VM1" s="262">
        <f>VD1+1</f>
        <v>58</v>
      </c>
      <c r="VO1" s="1397" t="str">
        <f>VF1</f>
        <v>ENTRADA DEL MES DE FEBRERO  2023</v>
      </c>
      <c r="VP1" s="1397"/>
      <c r="VQ1" s="1397"/>
      <c r="VR1" s="1397"/>
      <c r="VS1" s="1397"/>
      <c r="VT1" s="1397"/>
      <c r="VU1" s="1397"/>
      <c r="VV1" s="262">
        <f>VM1+1</f>
        <v>59</v>
      </c>
      <c r="VX1" s="1397" t="str">
        <f>VO1</f>
        <v>ENTRADA DEL MES DE FEBRERO  2023</v>
      </c>
      <c r="VY1" s="1397"/>
      <c r="VZ1" s="1397"/>
      <c r="WA1" s="1397"/>
      <c r="WB1" s="1397"/>
      <c r="WC1" s="1397"/>
      <c r="WD1" s="1397"/>
      <c r="WE1" s="262">
        <f>VV1+1</f>
        <v>60</v>
      </c>
      <c r="WG1" s="1397" t="str">
        <f>VX1</f>
        <v>ENTRADA DEL MES DE FEBRERO  2023</v>
      </c>
      <c r="WH1" s="1397"/>
      <c r="WI1" s="1397"/>
      <c r="WJ1" s="1397"/>
      <c r="WK1" s="1397"/>
      <c r="WL1" s="1397"/>
      <c r="WM1" s="1397"/>
      <c r="WN1" s="262">
        <f>WE1+1</f>
        <v>61</v>
      </c>
      <c r="WP1" s="1397" t="str">
        <f>WG1</f>
        <v>ENTRADA DEL MES DE FEBRERO  2023</v>
      </c>
      <c r="WQ1" s="1397"/>
      <c r="WR1" s="1397"/>
      <c r="WS1" s="1397"/>
      <c r="WT1" s="1397"/>
      <c r="WU1" s="1397"/>
      <c r="WV1" s="1397"/>
      <c r="WW1" s="262">
        <f>WN1+1</f>
        <v>62</v>
      </c>
      <c r="WY1" s="1397" t="str">
        <f>WP1</f>
        <v>ENTRADA DEL MES DE FEBRERO  2023</v>
      </c>
      <c r="WZ1" s="1397"/>
      <c r="XA1" s="1397"/>
      <c r="XB1" s="1397"/>
      <c r="XC1" s="1397"/>
      <c r="XD1" s="1397"/>
      <c r="XE1" s="1397"/>
      <c r="XF1" s="262">
        <f>WW1+1</f>
        <v>63</v>
      </c>
      <c r="XH1" s="1397" t="str">
        <f>WY1</f>
        <v>ENTRADA DEL MES DE FEBRERO  2023</v>
      </c>
      <c r="XI1" s="1397"/>
      <c r="XJ1" s="1397"/>
      <c r="XK1" s="1397"/>
      <c r="XL1" s="1397"/>
      <c r="XM1" s="1397"/>
      <c r="XN1" s="1397"/>
      <c r="XO1" s="262">
        <f>XF1+1</f>
        <v>64</v>
      </c>
      <c r="XQ1" s="1397" t="str">
        <f>XH1</f>
        <v>ENTRADA DEL MES DE FEBRERO  2023</v>
      </c>
      <c r="XR1" s="1397"/>
      <c r="XS1" s="1397"/>
      <c r="XT1" s="1397"/>
      <c r="XU1" s="1397"/>
      <c r="XV1" s="1397"/>
      <c r="XW1" s="1397"/>
      <c r="XX1" s="262">
        <f>XO1+1</f>
        <v>65</v>
      </c>
      <c r="XZ1" s="1397" t="str">
        <f>XQ1</f>
        <v>ENTRADA DEL MES DE FEBRERO  2023</v>
      </c>
      <c r="YA1" s="1397"/>
      <c r="YB1" s="1397"/>
      <c r="YC1" s="1397"/>
      <c r="YD1" s="1397"/>
      <c r="YE1" s="1397"/>
      <c r="YF1" s="1397"/>
      <c r="YG1" s="262">
        <f>XX1+1</f>
        <v>66</v>
      </c>
      <c r="YI1" s="1397" t="str">
        <f>XZ1</f>
        <v>ENTRADA DEL MES DE FEBRERO  2023</v>
      </c>
      <c r="YJ1" s="1397"/>
      <c r="YK1" s="1397"/>
      <c r="YL1" s="1397"/>
      <c r="YM1" s="1397"/>
      <c r="YN1" s="1397"/>
      <c r="YO1" s="1397"/>
      <c r="YP1" s="262">
        <f>YG1+1</f>
        <v>67</v>
      </c>
      <c r="YR1" s="1397" t="str">
        <f>YI1</f>
        <v>ENTRADA DEL MES DE FEBRERO  2023</v>
      </c>
      <c r="YS1" s="1397"/>
      <c r="YT1" s="1397"/>
      <c r="YU1" s="1397"/>
      <c r="YV1" s="1397"/>
      <c r="YW1" s="1397"/>
      <c r="YX1" s="1397"/>
      <c r="YY1" s="262">
        <f>YP1+1</f>
        <v>68</v>
      </c>
      <c r="ZA1" s="1397" t="str">
        <f>YR1</f>
        <v>ENTRADA DEL MES DE FEBRERO  2023</v>
      </c>
      <c r="ZB1" s="1397"/>
      <c r="ZC1" s="1397"/>
      <c r="ZD1" s="1397"/>
      <c r="ZE1" s="1397"/>
      <c r="ZF1" s="1397"/>
      <c r="ZG1" s="1397"/>
      <c r="ZH1" s="262">
        <f>YY1+1</f>
        <v>69</v>
      </c>
      <c r="ZJ1" s="1397" t="str">
        <f>ZA1</f>
        <v>ENTRADA DEL MES DE FEBRERO  2023</v>
      </c>
      <c r="ZK1" s="1397"/>
      <c r="ZL1" s="1397"/>
      <c r="ZM1" s="1397"/>
      <c r="ZN1" s="1397"/>
      <c r="ZO1" s="1397"/>
      <c r="ZP1" s="1397"/>
      <c r="ZQ1" s="262">
        <f>ZH1+1</f>
        <v>70</v>
      </c>
      <c r="ZS1" s="1397" t="str">
        <f>ZJ1</f>
        <v>ENTRADA DEL MES DE FEBRERO  2023</v>
      </c>
      <c r="ZT1" s="1397"/>
      <c r="ZU1" s="1397"/>
      <c r="ZV1" s="1397"/>
      <c r="ZW1" s="1397"/>
      <c r="ZX1" s="1397"/>
      <c r="ZY1" s="1397"/>
      <c r="ZZ1" s="262">
        <f>ZQ1+1</f>
        <v>71</v>
      </c>
      <c r="AAB1" s="1397" t="str">
        <f>ZS1</f>
        <v>ENTRADA DEL MES DE FEBRERO  2023</v>
      </c>
      <c r="AAC1" s="1397"/>
      <c r="AAD1" s="1397"/>
      <c r="AAE1" s="1397"/>
      <c r="AAF1" s="1397"/>
      <c r="AAG1" s="1397"/>
      <c r="AAH1" s="1397"/>
      <c r="AAI1" s="262">
        <f>ZZ1+1</f>
        <v>72</v>
      </c>
      <c r="AAK1" s="1397" t="str">
        <f>AAB1</f>
        <v>ENTRADA DEL MES DE FEBRERO  2023</v>
      </c>
      <c r="AAL1" s="1397"/>
      <c r="AAM1" s="1397"/>
      <c r="AAN1" s="1397"/>
      <c r="AAO1" s="1397"/>
      <c r="AAP1" s="1397"/>
      <c r="AAQ1" s="1397"/>
      <c r="AAR1" s="262">
        <f>AAI1+1</f>
        <v>73</v>
      </c>
      <c r="AAT1" s="1397" t="str">
        <f>AAK1</f>
        <v>ENTRADA DEL MES DE FEBRERO  2023</v>
      </c>
      <c r="AAU1" s="1397"/>
      <c r="AAV1" s="1397"/>
      <c r="AAW1" s="1397"/>
      <c r="AAX1" s="1397"/>
      <c r="AAY1" s="1397"/>
      <c r="AAZ1" s="1397"/>
      <c r="ABA1" s="262">
        <f>AAR1+1</f>
        <v>74</v>
      </c>
      <c r="ABC1" s="1397" t="str">
        <f>AAT1</f>
        <v>ENTRADA DEL MES DE FEBRERO  2023</v>
      </c>
      <c r="ABD1" s="1397"/>
      <c r="ABE1" s="1397"/>
      <c r="ABF1" s="1397"/>
      <c r="ABG1" s="1397"/>
      <c r="ABH1" s="1397"/>
      <c r="ABI1" s="1397"/>
      <c r="ABJ1" s="262">
        <f>ABA1+1</f>
        <v>75</v>
      </c>
      <c r="ABL1" s="1397" t="str">
        <f>ABC1</f>
        <v>ENTRADA DEL MES DE FEBRERO  2023</v>
      </c>
      <c r="ABM1" s="1397"/>
      <c r="ABN1" s="1397"/>
      <c r="ABO1" s="1397"/>
      <c r="ABP1" s="1397"/>
      <c r="ABQ1" s="1397"/>
      <c r="ABR1" s="1397"/>
      <c r="ABS1" s="262">
        <f>ABJ1+1</f>
        <v>76</v>
      </c>
      <c r="ABU1" s="1397" t="str">
        <f>ABL1</f>
        <v>ENTRADA DEL MES DE FEBRERO  2023</v>
      </c>
      <c r="ABV1" s="1397"/>
      <c r="ABW1" s="1397"/>
      <c r="ABX1" s="1397"/>
      <c r="ABY1" s="1397"/>
      <c r="ABZ1" s="1397"/>
      <c r="ACA1" s="1397"/>
      <c r="ACB1" s="262">
        <f>ABS1+1</f>
        <v>77</v>
      </c>
      <c r="ACD1" s="1397" t="str">
        <f>ABU1</f>
        <v>ENTRADA DEL MES DE FEBRERO  2023</v>
      </c>
      <c r="ACE1" s="1397"/>
      <c r="ACF1" s="1397"/>
      <c r="ACG1" s="1397"/>
      <c r="ACH1" s="1397"/>
      <c r="ACI1" s="1397"/>
      <c r="ACJ1" s="1397"/>
      <c r="ACK1" s="262">
        <f>ACB1+1</f>
        <v>78</v>
      </c>
      <c r="ACM1" s="1397" t="str">
        <f>ACD1</f>
        <v>ENTRADA DEL MES DE FEBRERO  2023</v>
      </c>
      <c r="ACN1" s="1397"/>
      <c r="ACO1" s="1397"/>
      <c r="ACP1" s="1397"/>
      <c r="ACQ1" s="1397"/>
      <c r="ACR1" s="1397"/>
      <c r="ACS1" s="1397"/>
      <c r="ACT1" s="262">
        <f>ACK1+1</f>
        <v>79</v>
      </c>
      <c r="ACV1" s="1397" t="str">
        <f>ACM1</f>
        <v>ENTRADA DEL MES DE FEBRERO  2023</v>
      </c>
      <c r="ACW1" s="1397"/>
      <c r="ACX1" s="1397"/>
      <c r="ACY1" s="1397"/>
      <c r="ACZ1" s="1397"/>
      <c r="ADA1" s="1397"/>
      <c r="ADB1" s="1397"/>
      <c r="ADC1" s="262">
        <f>ACT1+1</f>
        <v>80</v>
      </c>
      <c r="ADE1" s="1397" t="str">
        <f>ACV1</f>
        <v>ENTRADA DEL MES DE FEBRERO  2023</v>
      </c>
      <c r="ADF1" s="1397"/>
      <c r="ADG1" s="1397"/>
      <c r="ADH1" s="1397"/>
      <c r="ADI1" s="1397"/>
      <c r="ADJ1" s="1397"/>
      <c r="ADK1" s="1397"/>
      <c r="ADL1" s="262">
        <f>ADC1+1</f>
        <v>81</v>
      </c>
      <c r="ADN1" s="1397" t="str">
        <f>ADE1</f>
        <v>ENTRADA DEL MES DE FEBRERO  2023</v>
      </c>
      <c r="ADO1" s="1397"/>
      <c r="ADP1" s="1397"/>
      <c r="ADQ1" s="1397"/>
      <c r="ADR1" s="1397"/>
      <c r="ADS1" s="1397"/>
      <c r="ADT1" s="1397"/>
      <c r="ADU1" s="262">
        <f>ADL1+1</f>
        <v>82</v>
      </c>
      <c r="ADW1" s="1397" t="str">
        <f>ADN1</f>
        <v>ENTRADA DEL MES DE FEBRERO  2023</v>
      </c>
      <c r="ADX1" s="1397"/>
      <c r="ADY1" s="1397"/>
      <c r="ADZ1" s="1397"/>
      <c r="AEA1" s="1397"/>
      <c r="AEB1" s="1397"/>
      <c r="AEC1" s="1397"/>
      <c r="AED1" s="262">
        <f>ADU1+1</f>
        <v>83</v>
      </c>
      <c r="AEF1" s="1397" t="str">
        <f>ADW1</f>
        <v>ENTRADA DEL MES DE FEBRERO  2023</v>
      </c>
      <c r="AEG1" s="1397"/>
      <c r="AEH1" s="1397"/>
      <c r="AEI1" s="1397"/>
      <c r="AEJ1" s="1397"/>
      <c r="AEK1" s="1397"/>
      <c r="AEL1" s="1397"/>
      <c r="AEM1" s="262">
        <f>AED1+1</f>
        <v>84</v>
      </c>
      <c r="AEO1" s="1397" t="str">
        <f>AEF1</f>
        <v>ENTRADA DEL MES DE FEBRERO  2023</v>
      </c>
      <c r="AEP1" s="1397"/>
      <c r="AEQ1" s="1397"/>
      <c r="AER1" s="1397"/>
      <c r="AES1" s="1397"/>
      <c r="AET1" s="1397"/>
      <c r="AEU1" s="1397"/>
      <c r="AEV1" s="262">
        <f>AEM1+1</f>
        <v>85</v>
      </c>
      <c r="AEX1" s="1397" t="str">
        <f>AEO1</f>
        <v>ENTRADA DEL MES DE FEBRERO  2023</v>
      </c>
      <c r="AEY1" s="1397"/>
      <c r="AEZ1" s="1397"/>
      <c r="AFA1" s="1397"/>
      <c r="AFB1" s="1397"/>
      <c r="AFC1" s="1397"/>
      <c r="AFD1" s="1397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195" t="s">
        <v>586</v>
      </c>
      <c r="IJ4" s="1196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3" t="s">
        <v>121</v>
      </c>
      <c r="L5" s="951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3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4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3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4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99" t="s">
        <v>121</v>
      </c>
      <c r="BJ5" s="994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5" t="s">
        <v>121</v>
      </c>
      <c r="BT5" s="950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6" t="s">
        <v>121</v>
      </c>
      <c r="CN5" s="951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4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4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1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66">
        <v>19223.599999999999</v>
      </c>
      <c r="DX5" s="135">
        <f>DU5-DW5</f>
        <v>-276.38999999999942</v>
      </c>
      <c r="DY5" s="237"/>
      <c r="EA5" s="650" t="s">
        <v>121</v>
      </c>
      <c r="EB5" s="994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4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4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1">
        <v>18943.7</v>
      </c>
      <c r="FB5" s="135">
        <f>EY5-FA5</f>
        <v>10.159999999999854</v>
      </c>
      <c r="FC5" s="384"/>
      <c r="FE5" s="650" t="s">
        <v>121</v>
      </c>
      <c r="FF5" s="943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1">
        <v>18900.400000000001</v>
      </c>
      <c r="FL5" s="135">
        <f>FI5-FK5</f>
        <v>-79.380000000001019</v>
      </c>
      <c r="FM5" s="384"/>
      <c r="FO5" s="659" t="s">
        <v>211</v>
      </c>
      <c r="FP5" s="944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3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89" t="s">
        <v>121</v>
      </c>
      <c r="GJ5" s="943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88" t="s">
        <v>211</v>
      </c>
      <c r="GT5" s="944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4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1">
        <v>18170.34</v>
      </c>
      <c r="HJ5" s="135">
        <f>HG5-HI5</f>
        <v>-148.79000000000087</v>
      </c>
      <c r="HK5" s="384"/>
      <c r="HM5" s="1089" t="s">
        <v>121</v>
      </c>
      <c r="HN5" s="943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99" t="s">
        <v>121</v>
      </c>
      <c r="HX5" s="943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4" t="s">
        <v>212</v>
      </c>
      <c r="II5" s="646" t="s">
        <v>395</v>
      </c>
      <c r="IJ5" s="1194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3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4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401" t="s">
        <v>677</v>
      </c>
      <c r="JL5" s="1203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1">
        <v>19005.3</v>
      </c>
      <c r="JR5" s="135">
        <f>JO5-JQ5</f>
        <v>41.729999999999563</v>
      </c>
      <c r="JS5" s="384"/>
      <c r="JU5" s="644" t="s">
        <v>121</v>
      </c>
      <c r="JV5" s="943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400" t="s">
        <v>211</v>
      </c>
      <c r="KF5" s="944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 t="s">
        <v>121</v>
      </c>
      <c r="KP5" s="1268" t="s">
        <v>122</v>
      </c>
      <c r="KQ5" s="1269" t="s">
        <v>753</v>
      </c>
      <c r="KR5" s="1196">
        <v>44978</v>
      </c>
      <c r="KS5" s="1270">
        <v>18858.419999999998</v>
      </c>
      <c r="KT5" s="1268">
        <v>21</v>
      </c>
      <c r="KU5" s="1271">
        <v>18500</v>
      </c>
      <c r="KV5" s="135">
        <f>KS5-KU5</f>
        <v>358.41999999999825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99"/>
      <c r="BJ6" s="653"/>
      <c r="BK6" s="650"/>
      <c r="BL6" s="650"/>
      <c r="BM6" s="650"/>
      <c r="BN6" s="650"/>
      <c r="BO6" s="645"/>
      <c r="BQ6" s="237"/>
      <c r="BS6" s="995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6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89"/>
      <c r="GJ6" s="660"/>
      <c r="GK6" s="650"/>
      <c r="GL6" s="650"/>
      <c r="GM6" s="650"/>
      <c r="GN6" s="650"/>
      <c r="GO6" s="645"/>
      <c r="GQ6" s="237"/>
      <c r="GS6" s="1088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89"/>
      <c r="HN6" s="650"/>
      <c r="HO6" s="650"/>
      <c r="HP6" s="650"/>
      <c r="HQ6" s="650"/>
      <c r="HR6" s="650"/>
      <c r="HS6" s="645"/>
      <c r="HU6" s="237"/>
      <c r="HW6" s="1399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401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400"/>
      <c r="KF6" s="654"/>
      <c r="KG6" s="650"/>
      <c r="KH6" s="650"/>
      <c r="KI6" s="650"/>
      <c r="KJ6" s="650"/>
      <c r="KK6" s="645"/>
      <c r="KM6" s="237"/>
      <c r="KO6" s="1402" t="s">
        <v>754</v>
      </c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O7" s="1402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0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197">
        <v>44974</v>
      </c>
      <c r="EZ20" s="1160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0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86"/>
      <c r="GK31" s="52"/>
      <c r="GL31" s="305"/>
      <c r="GM31" s="306"/>
      <c r="GN31" s="307"/>
      <c r="GO31" s="308"/>
      <c r="GP31" s="309"/>
      <c r="GQ31" s="388"/>
      <c r="GT31" s="1086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 t="str">
        <f t="shared" ref="B33:H33" si="82">KO5</f>
        <v>SEABOARD FOODS</v>
      </c>
      <c r="C33" s="75" t="str">
        <f t="shared" si="82"/>
        <v>Seaboard</v>
      </c>
      <c r="D33" s="100" t="str">
        <f t="shared" si="82"/>
        <v xml:space="preserve">PED. </v>
      </c>
      <c r="E33" s="132">
        <f t="shared" si="82"/>
        <v>44978</v>
      </c>
      <c r="F33" s="86">
        <f t="shared" si="82"/>
        <v>18858.419999999998</v>
      </c>
      <c r="G33" s="73">
        <f t="shared" si="82"/>
        <v>21</v>
      </c>
      <c r="H33" s="48">
        <f t="shared" si="82"/>
        <v>18500</v>
      </c>
      <c r="I33" s="103">
        <f t="shared" si="80"/>
        <v>358.41999999999825</v>
      </c>
      <c r="N33" s="1393" t="s">
        <v>21</v>
      </c>
      <c r="O33" s="1394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56"/>
      <c r="AB33" s="1156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4" t="s">
        <v>21</v>
      </c>
      <c r="GC33" s="1085"/>
      <c r="GD33" s="138">
        <f>GB32-GD32</f>
        <v>0</v>
      </c>
      <c r="GL33" s="1084" t="s">
        <v>21</v>
      </c>
      <c r="GM33" s="1085"/>
      <c r="GN33" s="138">
        <f>GL32-GN32</f>
        <v>0</v>
      </c>
      <c r="GV33" s="1084" t="s">
        <v>21</v>
      </c>
      <c r="GW33" s="1085"/>
      <c r="GX33" s="138">
        <f>GV32-GX32</f>
        <v>30</v>
      </c>
      <c r="HF33" s="1084" t="s">
        <v>21</v>
      </c>
      <c r="HG33" s="1085"/>
      <c r="HH33" s="138">
        <f>HF32-HH32</f>
        <v>0</v>
      </c>
      <c r="HP33" s="1084" t="s">
        <v>21</v>
      </c>
      <c r="HQ33" s="1085"/>
      <c r="HR33" s="138">
        <f>HS5-HR32</f>
        <v>-0.89999999999417923</v>
      </c>
      <c r="HZ33" s="1084" t="s">
        <v>21</v>
      </c>
      <c r="IA33" s="1085"/>
      <c r="IB33" s="138">
        <f>HZ32-IB32</f>
        <v>0</v>
      </c>
      <c r="IJ33" s="1084" t="s">
        <v>21</v>
      </c>
      <c r="IK33" s="1085"/>
      <c r="IL33" s="138">
        <f>IM5-IL32</f>
        <v>0</v>
      </c>
      <c r="IT33" s="1084" t="s">
        <v>21</v>
      </c>
      <c r="IU33" s="1085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18500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93" t="s">
        <v>21</v>
      </c>
      <c r="SB33" s="1394"/>
      <c r="SC33" s="138">
        <f>SUM(SD5-SC32)</f>
        <v>0</v>
      </c>
      <c r="SK33" s="1393" t="s">
        <v>21</v>
      </c>
      <c r="SL33" s="1394"/>
      <c r="SM33" s="138">
        <f>SUM(SN5-SM32)</f>
        <v>0</v>
      </c>
      <c r="SU33" s="1393" t="s">
        <v>21</v>
      </c>
      <c r="SV33" s="1394"/>
      <c r="SW33" s="212">
        <f>SUM(SX5-SW32)</f>
        <v>0</v>
      </c>
      <c r="TE33" s="1393" t="s">
        <v>21</v>
      </c>
      <c r="TF33" s="1394"/>
      <c r="TG33" s="138">
        <f>SUM(TH5-TG32)</f>
        <v>0</v>
      </c>
      <c r="TO33" s="1393" t="s">
        <v>21</v>
      </c>
      <c r="TP33" s="1394"/>
      <c r="TQ33" s="138">
        <f>SUM(TR5-TQ32)</f>
        <v>0</v>
      </c>
      <c r="TY33" s="1393" t="s">
        <v>21</v>
      </c>
      <c r="TZ33" s="1394"/>
      <c r="UA33" s="138">
        <f>SUM(UB5-UA32)</f>
        <v>0</v>
      </c>
      <c r="UH33" s="1393" t="s">
        <v>21</v>
      </c>
      <c r="UI33" s="1394"/>
      <c r="UJ33" s="138">
        <f>SUM(UK5-UJ32)</f>
        <v>0</v>
      </c>
      <c r="UQ33" s="1393" t="s">
        <v>21</v>
      </c>
      <c r="UR33" s="1394"/>
      <c r="US33" s="138">
        <f>SUM(UT5-US32)</f>
        <v>0</v>
      </c>
      <c r="UZ33" s="1393" t="s">
        <v>21</v>
      </c>
      <c r="VA33" s="1394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93" t="s">
        <v>21</v>
      </c>
      <c r="WB33" s="1394"/>
      <c r="WC33" s="138">
        <f>WD5-WC32</f>
        <v>-22</v>
      </c>
      <c r="WJ33" s="1393" t="s">
        <v>21</v>
      </c>
      <c r="WK33" s="1394"/>
      <c r="WL33" s="138">
        <f>WM5-WL32</f>
        <v>-22</v>
      </c>
      <c r="WS33" s="1393" t="s">
        <v>21</v>
      </c>
      <c r="WT33" s="1394"/>
      <c r="WU33" s="138">
        <f>WV5-WU32</f>
        <v>-22</v>
      </c>
      <c r="XB33" s="1393" t="s">
        <v>21</v>
      </c>
      <c r="XC33" s="1394"/>
      <c r="XD33" s="138">
        <f>XE5-XD32</f>
        <v>-22</v>
      </c>
      <c r="XK33" s="1393" t="s">
        <v>21</v>
      </c>
      <c r="XL33" s="1394"/>
      <c r="XM33" s="138">
        <f>XN5-XM32</f>
        <v>-22</v>
      </c>
      <c r="XT33" s="1393" t="s">
        <v>21</v>
      </c>
      <c r="XU33" s="1394"/>
      <c r="XV33" s="138">
        <f>XW5-XV32</f>
        <v>-22</v>
      </c>
      <c r="YC33" s="1393" t="s">
        <v>21</v>
      </c>
      <c r="YD33" s="1394"/>
      <c r="YE33" s="138">
        <f>YF5-YE32</f>
        <v>-22</v>
      </c>
      <c r="YL33" s="1393" t="s">
        <v>21</v>
      </c>
      <c r="YM33" s="1394"/>
      <c r="YN33" s="138">
        <f>YO5-YN32</f>
        <v>-22</v>
      </c>
      <c r="YU33" s="1393" t="s">
        <v>21</v>
      </c>
      <c r="YV33" s="1394"/>
      <c r="YW33" s="138">
        <f>YX5-YW32</f>
        <v>-22</v>
      </c>
      <c r="ZD33" s="1393" t="s">
        <v>21</v>
      </c>
      <c r="ZE33" s="1394"/>
      <c r="ZF33" s="138">
        <f>ZG5-ZF32</f>
        <v>-22</v>
      </c>
      <c r="ZM33" s="1393" t="s">
        <v>21</v>
      </c>
      <c r="ZN33" s="1394"/>
      <c r="ZO33" s="138">
        <f>ZP5-ZO32</f>
        <v>-22</v>
      </c>
      <c r="ZV33" s="1393" t="s">
        <v>21</v>
      </c>
      <c r="ZW33" s="1394"/>
      <c r="ZX33" s="138">
        <f>ZY5-ZX32</f>
        <v>-22</v>
      </c>
      <c r="AAE33" s="1393" t="s">
        <v>21</v>
      </c>
      <c r="AAF33" s="1394"/>
      <c r="AAG33" s="138">
        <f>AAH5-AAG32</f>
        <v>-22</v>
      </c>
      <c r="AAN33" s="1393" t="s">
        <v>21</v>
      </c>
      <c r="AAO33" s="1394"/>
      <c r="AAP33" s="138">
        <f>AAQ5-AAP32</f>
        <v>-22</v>
      </c>
      <c r="AAW33" s="1393" t="s">
        <v>21</v>
      </c>
      <c r="AAX33" s="1394"/>
      <c r="AAY33" s="138">
        <f>AAZ5-AAY32</f>
        <v>-22</v>
      </c>
      <c r="ABF33" s="1393" t="s">
        <v>21</v>
      </c>
      <c r="ABG33" s="1394"/>
      <c r="ABH33" s="138">
        <f>ABH32-ABF32</f>
        <v>22</v>
      </c>
      <c r="ABO33" s="1393" t="s">
        <v>21</v>
      </c>
      <c r="ABP33" s="1394"/>
      <c r="ABQ33" s="138">
        <f>ABR5-ABQ32</f>
        <v>-22</v>
      </c>
      <c r="ABX33" s="1393" t="s">
        <v>21</v>
      </c>
      <c r="ABY33" s="1394"/>
      <c r="ABZ33" s="138">
        <f>ACA5-ABZ32</f>
        <v>-22</v>
      </c>
      <c r="ACG33" s="1393" t="s">
        <v>21</v>
      </c>
      <c r="ACH33" s="1394"/>
      <c r="ACI33" s="138">
        <f>ACJ5-ACI32</f>
        <v>-22</v>
      </c>
      <c r="ACP33" s="1393" t="s">
        <v>21</v>
      </c>
      <c r="ACQ33" s="1394"/>
      <c r="ACR33" s="138">
        <f>ACS5-ACR32</f>
        <v>-22</v>
      </c>
      <c r="ACY33" s="1393" t="s">
        <v>21</v>
      </c>
      <c r="ACZ33" s="1394"/>
      <c r="ADA33" s="138">
        <f>ADB5-ADA32</f>
        <v>-22</v>
      </c>
      <c r="ADH33" s="1393" t="s">
        <v>21</v>
      </c>
      <c r="ADI33" s="1394"/>
      <c r="ADJ33" s="138">
        <f>ADK5-ADJ32</f>
        <v>-22</v>
      </c>
      <c r="ADQ33" s="1393" t="s">
        <v>21</v>
      </c>
      <c r="ADR33" s="1394"/>
      <c r="ADS33" s="138">
        <f>ADT5-ADS32</f>
        <v>-22</v>
      </c>
      <c r="ADZ33" s="1393" t="s">
        <v>21</v>
      </c>
      <c r="AEA33" s="1394"/>
      <c r="AEB33" s="138">
        <f>AEC5-AEB32</f>
        <v>-22</v>
      </c>
      <c r="AEI33" s="1393" t="s">
        <v>21</v>
      </c>
      <c r="AEJ33" s="1394"/>
      <c r="AEK33" s="138">
        <f>AEL5-AEK32</f>
        <v>-22</v>
      </c>
      <c r="AER33" s="1393" t="s">
        <v>21</v>
      </c>
      <c r="AES33" s="1394"/>
      <c r="AET33" s="138">
        <f>AEU5-AET32</f>
        <v>-22</v>
      </c>
      <c r="AFA33" s="1393" t="s">
        <v>21</v>
      </c>
      <c r="AFB33" s="1394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95" t="s">
        <v>4</v>
      </c>
      <c r="O34" s="1396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86" t="s">
        <v>4</v>
      </c>
      <c r="GC34" s="1087"/>
      <c r="GD34" s="49"/>
      <c r="GL34" s="1086" t="s">
        <v>4</v>
      </c>
      <c r="GM34" s="1087"/>
      <c r="GN34" s="49"/>
      <c r="GV34" s="1086" t="s">
        <v>4</v>
      </c>
      <c r="GW34" s="1087"/>
      <c r="GX34" s="49"/>
      <c r="HF34" s="1086" t="s">
        <v>4</v>
      </c>
      <c r="HG34" s="1087"/>
      <c r="HH34" s="49">
        <v>0</v>
      </c>
      <c r="HP34" s="1086" t="s">
        <v>4</v>
      </c>
      <c r="HQ34" s="1087"/>
      <c r="HR34" s="49"/>
      <c r="HZ34" s="1086" t="s">
        <v>4</v>
      </c>
      <c r="IA34" s="1087"/>
      <c r="IB34" s="49"/>
      <c r="IJ34" s="1086" t="s">
        <v>4</v>
      </c>
      <c r="IK34" s="1087"/>
      <c r="IL34" s="49"/>
      <c r="IT34" s="1086" t="s">
        <v>4</v>
      </c>
      <c r="IU34" s="108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95" t="s">
        <v>4</v>
      </c>
      <c r="SB34" s="1396"/>
      <c r="SC34" s="49"/>
      <c r="SK34" s="1395" t="s">
        <v>4</v>
      </c>
      <c r="SL34" s="1396"/>
      <c r="SM34" s="49"/>
      <c r="SU34" s="1395" t="s">
        <v>4</v>
      </c>
      <c r="SV34" s="1396"/>
      <c r="SW34" s="49"/>
      <c r="TE34" s="1395" t="s">
        <v>4</v>
      </c>
      <c r="TF34" s="1396"/>
      <c r="TG34" s="49"/>
      <c r="TO34" s="1395" t="s">
        <v>4</v>
      </c>
      <c r="TP34" s="1396"/>
      <c r="TQ34" s="49"/>
      <c r="TY34" s="1395" t="s">
        <v>4</v>
      </c>
      <c r="TZ34" s="1396"/>
      <c r="UA34" s="49"/>
      <c r="UH34" s="1395" t="s">
        <v>4</v>
      </c>
      <c r="UI34" s="1396"/>
      <c r="UJ34" s="49"/>
      <c r="UQ34" s="1395" t="s">
        <v>4</v>
      </c>
      <c r="UR34" s="1396"/>
      <c r="US34" s="49"/>
      <c r="UZ34" s="1395" t="s">
        <v>4</v>
      </c>
      <c r="VA34" s="1396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95" t="s">
        <v>4</v>
      </c>
      <c r="WB34" s="1396"/>
      <c r="WC34" s="49"/>
      <c r="WJ34" s="1395" t="s">
        <v>4</v>
      </c>
      <c r="WK34" s="1396"/>
      <c r="WL34" s="49"/>
      <c r="WS34" s="1395" t="s">
        <v>4</v>
      </c>
      <c r="WT34" s="1396"/>
      <c r="WU34" s="49"/>
      <c r="XB34" s="1395" t="s">
        <v>4</v>
      </c>
      <c r="XC34" s="1396"/>
      <c r="XD34" s="49"/>
      <c r="XK34" s="1395" t="s">
        <v>4</v>
      </c>
      <c r="XL34" s="1396"/>
      <c r="XM34" s="49"/>
      <c r="XT34" s="1395" t="s">
        <v>4</v>
      </c>
      <c r="XU34" s="1396"/>
      <c r="XV34" s="49"/>
      <c r="YC34" s="1395" t="s">
        <v>4</v>
      </c>
      <c r="YD34" s="1396"/>
      <c r="YE34" s="49"/>
      <c r="YL34" s="1395" t="s">
        <v>4</v>
      </c>
      <c r="YM34" s="1396"/>
      <c r="YN34" s="49"/>
      <c r="YU34" s="1395" t="s">
        <v>4</v>
      </c>
      <c r="YV34" s="1396"/>
      <c r="YW34" s="49"/>
      <c r="ZD34" s="1395" t="s">
        <v>4</v>
      </c>
      <c r="ZE34" s="1396"/>
      <c r="ZF34" s="49"/>
      <c r="ZM34" s="1395" t="s">
        <v>4</v>
      </c>
      <c r="ZN34" s="1396"/>
      <c r="ZO34" s="49"/>
      <c r="ZV34" s="1395" t="s">
        <v>4</v>
      </c>
      <c r="ZW34" s="1396"/>
      <c r="ZX34" s="49"/>
      <c r="AAE34" s="1395" t="s">
        <v>4</v>
      </c>
      <c r="AAF34" s="1396"/>
      <c r="AAG34" s="49"/>
      <c r="AAN34" s="1395" t="s">
        <v>4</v>
      </c>
      <c r="AAO34" s="1396"/>
      <c r="AAP34" s="49"/>
      <c r="AAW34" s="1395" t="s">
        <v>4</v>
      </c>
      <c r="AAX34" s="1396"/>
      <c r="AAY34" s="49"/>
      <c r="ABF34" s="1395" t="s">
        <v>4</v>
      </c>
      <c r="ABG34" s="1396"/>
      <c r="ABH34" s="49"/>
      <c r="ABO34" s="1395" t="s">
        <v>4</v>
      </c>
      <c r="ABP34" s="1396"/>
      <c r="ABQ34" s="49"/>
      <c r="ABX34" s="1395" t="s">
        <v>4</v>
      </c>
      <c r="ABY34" s="1396"/>
      <c r="ABZ34" s="49"/>
      <c r="ACG34" s="1395" t="s">
        <v>4</v>
      </c>
      <c r="ACH34" s="1396"/>
      <c r="ACI34" s="49"/>
      <c r="ACP34" s="1395" t="s">
        <v>4</v>
      </c>
      <c r="ACQ34" s="1396"/>
      <c r="ACR34" s="49"/>
      <c r="ACY34" s="1395" t="s">
        <v>4</v>
      </c>
      <c r="ACZ34" s="1396"/>
      <c r="ADA34" s="49"/>
      <c r="ADH34" s="1395" t="s">
        <v>4</v>
      </c>
      <c r="ADI34" s="1396"/>
      <c r="ADJ34" s="49"/>
      <c r="ADQ34" s="1395" t="s">
        <v>4</v>
      </c>
      <c r="ADR34" s="1396"/>
      <c r="ADS34" s="49"/>
      <c r="ADZ34" s="1395" t="s">
        <v>4</v>
      </c>
      <c r="AEA34" s="1396"/>
      <c r="AEB34" s="49"/>
      <c r="AEI34" s="1395" t="s">
        <v>4</v>
      </c>
      <c r="AEJ34" s="1396"/>
      <c r="AEK34" s="49"/>
      <c r="AER34" s="1395" t="s">
        <v>4</v>
      </c>
      <c r="AES34" s="1396"/>
      <c r="AET34" s="49"/>
      <c r="AFA34" s="1395" t="s">
        <v>4</v>
      </c>
      <c r="AFB34" s="1396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5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KO6:KO7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391</v>
      </c>
      <c r="B1" s="1397"/>
      <c r="C1" s="1397"/>
      <c r="D1" s="1397"/>
      <c r="E1" s="1397"/>
      <c r="F1" s="1397"/>
      <c r="G1" s="1397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41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8" t="s">
        <v>680</v>
      </c>
      <c r="B5" s="1430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418"/>
      <c r="B6" s="1430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30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93" t="s">
        <v>21</v>
      </c>
      <c r="E32" s="1394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391</v>
      </c>
      <c r="B1" s="1397"/>
      <c r="C1" s="1397"/>
      <c r="D1" s="1397"/>
      <c r="E1" s="1397"/>
      <c r="F1" s="1397"/>
      <c r="G1" s="1397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8"/>
      <c r="B5" s="1431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418"/>
      <c r="B6" s="1431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93" t="s">
        <v>21</v>
      </c>
      <c r="E32" s="1394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5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5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5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5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5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93" t="s">
        <v>21</v>
      </c>
      <c r="E29" s="1394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391</v>
      </c>
      <c r="B1" s="1397"/>
      <c r="C1" s="1397"/>
      <c r="D1" s="1397"/>
      <c r="E1" s="1397"/>
      <c r="F1" s="1397"/>
      <c r="G1" s="1397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8" t="s">
        <v>680</v>
      </c>
      <c r="B5" s="1431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418"/>
      <c r="B6" s="1431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93" t="s">
        <v>21</v>
      </c>
      <c r="E32" s="1394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7" t="s">
        <v>391</v>
      </c>
      <c r="B1" s="1397"/>
      <c r="C1" s="1397"/>
      <c r="D1" s="1397"/>
      <c r="E1" s="1397"/>
      <c r="F1" s="1397"/>
      <c r="G1" s="1397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32" t="s">
        <v>723</v>
      </c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8" t="s">
        <v>680</v>
      </c>
      <c r="B5" s="1432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418"/>
      <c r="B6" s="1432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32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93" t="s">
        <v>21</v>
      </c>
      <c r="E32" s="1394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408" t="s">
        <v>391</v>
      </c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58"/>
      <c r="H12" s="1159"/>
      <c r="I12" s="1161">
        <f t="shared" si="2"/>
        <v>0</v>
      </c>
      <c r="J12" s="1238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58"/>
      <c r="H13" s="1159"/>
      <c r="I13" s="1161">
        <f t="shared" si="2"/>
        <v>0</v>
      </c>
      <c r="J13" s="1238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58"/>
      <c r="H14" s="1159"/>
      <c r="I14" s="1161">
        <f t="shared" si="2"/>
        <v>0</v>
      </c>
      <c r="J14" s="1238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93" t="s">
        <v>21</v>
      </c>
      <c r="E32" s="1394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404" t="s">
        <v>282</v>
      </c>
      <c r="B1" s="1404"/>
      <c r="C1" s="1404"/>
      <c r="D1" s="1404"/>
      <c r="E1" s="1404"/>
      <c r="F1" s="1404"/>
      <c r="G1" s="1404"/>
      <c r="H1" s="11">
        <v>1</v>
      </c>
      <c r="K1" s="1408" t="s">
        <v>274</v>
      </c>
      <c r="L1" s="1408"/>
      <c r="M1" s="1408"/>
      <c r="N1" s="1408"/>
      <c r="O1" s="1408"/>
      <c r="P1" s="1408"/>
      <c r="Q1" s="1408"/>
      <c r="R1" s="11">
        <v>2</v>
      </c>
      <c r="U1" s="1408" t="s">
        <v>274</v>
      </c>
      <c r="V1" s="1408"/>
      <c r="W1" s="1408"/>
      <c r="X1" s="1408"/>
      <c r="Y1" s="1408"/>
      <c r="Z1" s="1408"/>
      <c r="AA1" s="140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418" t="s">
        <v>94</v>
      </c>
      <c r="B5" s="1420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418" t="s">
        <v>94</v>
      </c>
      <c r="L5" s="1420" t="s">
        <v>95</v>
      </c>
      <c r="M5" s="66">
        <v>76</v>
      </c>
      <c r="N5" s="131">
        <v>44966</v>
      </c>
      <c r="O5" s="86">
        <v>343.4</v>
      </c>
      <c r="P5" s="73">
        <v>12</v>
      </c>
      <c r="Q5" s="971"/>
      <c r="U5" s="1418" t="s">
        <v>681</v>
      </c>
      <c r="V5" s="1433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02"/>
    </row>
    <row r="6" spans="1:29" ht="15.75" customHeight="1" x14ac:dyDescent="0.25">
      <c r="A6" s="1418"/>
      <c r="B6" s="1420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418"/>
      <c r="L6" s="1420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418"/>
      <c r="V6" s="1433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2">
        <v>29.44</v>
      </c>
      <c r="E13" s="921">
        <v>44944</v>
      </c>
      <c r="F13" s="922">
        <f t="shared" si="0"/>
        <v>29.44</v>
      </c>
      <c r="G13" s="914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2">
        <v>115.48</v>
      </c>
      <c r="E14" s="921">
        <v>44954</v>
      </c>
      <c r="F14" s="922">
        <f t="shared" si="0"/>
        <v>115.48</v>
      </c>
      <c r="G14" s="914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2">
        <v>178.14</v>
      </c>
      <c r="E15" s="921">
        <v>44961</v>
      </c>
      <c r="F15" s="922">
        <f t="shared" si="0"/>
        <v>178.14</v>
      </c>
      <c r="G15" s="914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0">
        <f t="shared" si="1"/>
        <v>0</v>
      </c>
      <c r="Q15" s="1158"/>
      <c r="R15" s="1159"/>
      <c r="S15" s="1161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2">
        <v>208.01</v>
      </c>
      <c r="E16" s="921">
        <v>44965</v>
      </c>
      <c r="F16" s="922">
        <f t="shared" si="0"/>
        <v>208.01</v>
      </c>
      <c r="G16" s="914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0">
        <f t="shared" si="1"/>
        <v>0</v>
      </c>
      <c r="Q16" s="1158"/>
      <c r="R16" s="1159"/>
      <c r="S16" s="1161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2">
        <v>257.25</v>
      </c>
      <c r="E17" s="921">
        <v>44967</v>
      </c>
      <c r="F17" s="922">
        <f t="shared" si="0"/>
        <v>257.25</v>
      </c>
      <c r="G17" s="914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0">
        <f t="shared" si="1"/>
        <v>0</v>
      </c>
      <c r="Q17" s="1158"/>
      <c r="R17" s="1159"/>
      <c r="S17" s="1161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2"/>
      <c r="E18" s="921"/>
      <c r="F18" s="1162">
        <f t="shared" si="0"/>
        <v>0</v>
      </c>
      <c r="G18" s="1163"/>
      <c r="H18" s="1164"/>
      <c r="I18" s="1165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2"/>
      <c r="E19" s="921"/>
      <c r="F19" s="1162">
        <f t="shared" si="0"/>
        <v>0</v>
      </c>
      <c r="G19" s="1163"/>
      <c r="H19" s="1164"/>
      <c r="I19" s="1165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2"/>
      <c r="E20" s="921"/>
      <c r="F20" s="1162">
        <f t="shared" si="0"/>
        <v>0</v>
      </c>
      <c r="G20" s="1163"/>
      <c r="H20" s="1164"/>
      <c r="I20" s="1165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2"/>
      <c r="E21" s="921"/>
      <c r="F21" s="1162">
        <f t="shared" si="0"/>
        <v>0</v>
      </c>
      <c r="G21" s="1163"/>
      <c r="H21" s="1164"/>
      <c r="I21" s="1165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2">
        <v>0</v>
      </c>
      <c r="E22" s="921"/>
      <c r="F22" s="922">
        <f t="shared" si="0"/>
        <v>0</v>
      </c>
      <c r="G22" s="914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2">
        <v>0</v>
      </c>
      <c r="E23" s="921"/>
      <c r="F23" s="922">
        <f t="shared" si="0"/>
        <v>0</v>
      </c>
      <c r="G23" s="914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2">
        <v>0</v>
      </c>
      <c r="E24" s="921"/>
      <c r="F24" s="922">
        <f t="shared" si="0"/>
        <v>0</v>
      </c>
      <c r="G24" s="914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6"/>
      <c r="H26" s="927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93" t="s">
        <v>21</v>
      </c>
      <c r="E29" s="1394"/>
      <c r="F29" s="138">
        <f>E5+E6-F27+E7+E4</f>
        <v>0</v>
      </c>
      <c r="L29" s="5"/>
      <c r="N29" s="1393" t="s">
        <v>21</v>
      </c>
      <c r="O29" s="1394"/>
      <c r="P29" s="138">
        <f>O5+O6-P27+O7+O4</f>
        <v>1.1368683772161603E-13</v>
      </c>
      <c r="V29" s="5"/>
      <c r="X29" s="1393" t="s">
        <v>21</v>
      </c>
      <c r="Y29" s="1394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7" t="s">
        <v>4</v>
      </c>
      <c r="O30" s="968"/>
      <c r="P30" s="49">
        <f>P5+P6-M27+P7+P4</f>
        <v>0</v>
      </c>
      <c r="U30" s="122"/>
      <c r="X30" s="1198" t="s">
        <v>4</v>
      </c>
      <c r="Y30" s="1199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413"/>
      <c r="B6" s="1434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413"/>
      <c r="B7" s="1435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3" t="s">
        <v>21</v>
      </c>
      <c r="E30" s="1394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36" t="s">
        <v>283</v>
      </c>
      <c r="B1" s="1436"/>
      <c r="C1" s="1436"/>
      <c r="D1" s="1436"/>
      <c r="E1" s="1436"/>
      <c r="F1" s="1436"/>
      <c r="G1" s="1436"/>
      <c r="H1" s="1436"/>
      <c r="I1" s="1436"/>
      <c r="J1" s="1436"/>
      <c r="K1" s="463">
        <v>1</v>
      </c>
      <c r="M1" s="1436" t="str">
        <f>A1</f>
        <v>INVENTARIO     DEL MES DE    ENERO   2023</v>
      </c>
      <c r="N1" s="1436"/>
      <c r="O1" s="1436"/>
      <c r="P1" s="1436"/>
      <c r="Q1" s="1436"/>
      <c r="R1" s="1436"/>
      <c r="S1" s="1436"/>
      <c r="T1" s="1436"/>
      <c r="U1" s="1436"/>
      <c r="V1" s="1436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437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437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438"/>
      <c r="B6" s="608" t="s">
        <v>108</v>
      </c>
      <c r="C6" s="762"/>
      <c r="D6" s="649"/>
      <c r="E6" s="742"/>
      <c r="F6" s="763"/>
      <c r="M6" s="1438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48" t="s">
        <v>59</v>
      </c>
      <c r="J8" s="948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59" t="s">
        <v>59</v>
      </c>
      <c r="V8" s="959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2">
        <f t="shared" si="8"/>
        <v>15896.480000000001</v>
      </c>
      <c r="J12" s="953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2">
        <f t="shared" si="10"/>
        <v>18016.600000000002</v>
      </c>
      <c r="V12" s="953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2">
        <f t="shared" si="8"/>
        <v>15869.260000000002</v>
      </c>
      <c r="J13" s="953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2">
        <f t="shared" si="10"/>
        <v>17363.320000000003</v>
      </c>
      <c r="V13" s="953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2">
        <f t="shared" si="8"/>
        <v>15842.040000000003</v>
      </c>
      <c r="J14" s="953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2">
        <f t="shared" si="10"/>
        <v>16710.040000000005</v>
      </c>
      <c r="V14" s="953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2">
        <f t="shared" si="8"/>
        <v>15814.820000000003</v>
      </c>
      <c r="J15" s="953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2">
        <f t="shared" si="10"/>
        <v>16682.820000000003</v>
      </c>
      <c r="V15" s="953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2">
        <f t="shared" si="8"/>
        <v>15787.600000000004</v>
      </c>
      <c r="J16" s="953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2">
        <f t="shared" si="10"/>
        <v>16546.720000000005</v>
      </c>
      <c r="V16" s="953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2">
        <f t="shared" si="8"/>
        <v>15134.320000000003</v>
      </c>
      <c r="J17" s="953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2">
        <f t="shared" si="10"/>
        <v>15893.440000000004</v>
      </c>
      <c r="V17" s="953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2">
        <f t="shared" si="8"/>
        <v>14481.040000000003</v>
      </c>
      <c r="J18" s="953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2">
        <f t="shared" si="10"/>
        <v>15893.440000000004</v>
      </c>
      <c r="V18" s="953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2">
        <f t="shared" si="8"/>
        <v>14317.720000000003</v>
      </c>
      <c r="J19" s="953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2">
        <f t="shared" si="10"/>
        <v>15893.440000000004</v>
      </c>
      <c r="V19" s="953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28">
        <f t="shared" si="8"/>
        <v>12412.320000000003</v>
      </c>
      <c r="J22" s="929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1">
        <f t="shared" si="6"/>
        <v>163.32</v>
      </c>
      <c r="E23" s="1127">
        <v>44958</v>
      </c>
      <c r="F23" s="1110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1">
        <f t="shared" si="6"/>
        <v>81.66</v>
      </c>
      <c r="E24" s="1127">
        <v>44958</v>
      </c>
      <c r="F24" s="1110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1">
        <f t="shared" si="6"/>
        <v>653.28</v>
      </c>
      <c r="E25" s="1127">
        <v>44958</v>
      </c>
      <c r="F25" s="1110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1">
        <f t="shared" si="6"/>
        <v>653.28</v>
      </c>
      <c r="E26" s="1127">
        <v>44960</v>
      </c>
      <c r="F26" s="1110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1">
        <f t="shared" si="6"/>
        <v>544.4</v>
      </c>
      <c r="E27" s="1127">
        <v>44960</v>
      </c>
      <c r="F27" s="1110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1">
        <f t="shared" si="6"/>
        <v>1088.8</v>
      </c>
      <c r="E28" s="1127">
        <v>44961</v>
      </c>
      <c r="F28" s="1110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1">
        <f t="shared" si="6"/>
        <v>27.22</v>
      </c>
      <c r="E29" s="1127">
        <v>44964</v>
      </c>
      <c r="F29" s="1110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1">
        <f t="shared" si="6"/>
        <v>653.28</v>
      </c>
      <c r="E30" s="1127">
        <v>44965</v>
      </c>
      <c r="F30" s="1110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1">
        <f t="shared" si="6"/>
        <v>653.28</v>
      </c>
      <c r="E31" s="1127">
        <v>44965</v>
      </c>
      <c r="F31" s="1110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1">
        <f t="shared" si="6"/>
        <v>27.22</v>
      </c>
      <c r="E32" s="1127">
        <v>44966</v>
      </c>
      <c r="F32" s="1110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1">
        <f t="shared" si="6"/>
        <v>326.64</v>
      </c>
      <c r="E33" s="1127">
        <v>44967</v>
      </c>
      <c r="F33" s="1110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1">
        <f t="shared" si="6"/>
        <v>27.22</v>
      </c>
      <c r="E34" s="1127">
        <v>44967</v>
      </c>
      <c r="F34" s="1110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1">
        <f t="shared" si="6"/>
        <v>544.4</v>
      </c>
      <c r="E35" s="1127">
        <v>44967</v>
      </c>
      <c r="F35" s="1110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1">
        <f t="shared" si="6"/>
        <v>653.28</v>
      </c>
      <c r="E36" s="1127">
        <v>44967</v>
      </c>
      <c r="F36" s="1110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0">
        <f t="shared" si="6"/>
        <v>81.66</v>
      </c>
      <c r="E37" s="1124">
        <v>44968</v>
      </c>
      <c r="F37" s="1110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0">
        <f t="shared" si="6"/>
        <v>653.28</v>
      </c>
      <c r="E38" s="1124">
        <v>44968</v>
      </c>
      <c r="F38" s="1110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0">
        <f t="shared" si="6"/>
        <v>136.1</v>
      </c>
      <c r="E39" s="1124">
        <v>44968</v>
      </c>
      <c r="F39" s="1110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0">
        <f t="shared" si="6"/>
        <v>27.22</v>
      </c>
      <c r="E40" s="1124">
        <v>44970</v>
      </c>
      <c r="F40" s="1110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0">
        <f t="shared" si="6"/>
        <v>81.66</v>
      </c>
      <c r="E41" s="1124">
        <v>44971</v>
      </c>
      <c r="F41" s="1110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0">
        <f t="shared" si="6"/>
        <v>27.22</v>
      </c>
      <c r="E42" s="1124">
        <v>44971</v>
      </c>
      <c r="F42" s="1110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0">
        <f t="shared" si="6"/>
        <v>81.66</v>
      </c>
      <c r="E43" s="1124">
        <v>44971</v>
      </c>
      <c r="F43" s="1110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0">
        <f t="shared" si="6"/>
        <v>54.44</v>
      </c>
      <c r="E44" s="1124">
        <v>44972</v>
      </c>
      <c r="F44" s="1110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0">
        <f t="shared" si="6"/>
        <v>653.28</v>
      </c>
      <c r="E45" s="1124">
        <v>44972</v>
      </c>
      <c r="F45" s="1110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0">
        <f t="shared" si="6"/>
        <v>653.28</v>
      </c>
      <c r="E46" s="1124">
        <v>44973</v>
      </c>
      <c r="F46" s="1110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0">
        <f t="shared" si="6"/>
        <v>136.1</v>
      </c>
      <c r="E47" s="1124">
        <v>44974</v>
      </c>
      <c r="F47" s="1110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0">
        <f t="shared" si="6"/>
        <v>81.66</v>
      </c>
      <c r="E48" s="1124">
        <v>44977</v>
      </c>
      <c r="F48" s="1110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0">
        <f t="shared" si="6"/>
        <v>27.22</v>
      </c>
      <c r="E49" s="1124">
        <v>44979</v>
      </c>
      <c r="F49" s="1110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0">
        <f t="shared" si="6"/>
        <v>108.88</v>
      </c>
      <c r="E50" s="1124">
        <v>44980</v>
      </c>
      <c r="F50" s="1110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0">
        <f t="shared" si="6"/>
        <v>27.22</v>
      </c>
      <c r="E51" s="1124">
        <v>44980</v>
      </c>
      <c r="F51" s="1110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0">
        <f t="shared" si="6"/>
        <v>54.44</v>
      </c>
      <c r="E52" s="1124">
        <v>44979</v>
      </c>
      <c r="F52" s="1110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0">
        <f t="shared" si="6"/>
        <v>27.22</v>
      </c>
      <c r="E53" s="1124">
        <v>44980</v>
      </c>
      <c r="F53" s="1110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0">
        <f t="shared" si="6"/>
        <v>653.28</v>
      </c>
      <c r="E54" s="1124">
        <v>44980</v>
      </c>
      <c r="F54" s="1110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0">
        <f t="shared" si="6"/>
        <v>653.28</v>
      </c>
      <c r="E55" s="1124">
        <v>44980</v>
      </c>
      <c r="F55" s="1110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0">
        <f t="shared" si="6"/>
        <v>272.2</v>
      </c>
      <c r="E56" s="1124">
        <v>44981</v>
      </c>
      <c r="F56" s="1110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0">
        <f t="shared" si="6"/>
        <v>653.28</v>
      </c>
      <c r="E57" s="1124">
        <v>44981</v>
      </c>
      <c r="F57" s="1110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0">
        <f t="shared" si="6"/>
        <v>136.1</v>
      </c>
      <c r="E58" s="1124">
        <v>44982</v>
      </c>
      <c r="F58" s="1110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0">
        <f t="shared" si="6"/>
        <v>653.28</v>
      </c>
      <c r="E59" s="1124">
        <v>44982</v>
      </c>
      <c r="F59" s="1110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0">
        <f t="shared" si="6"/>
        <v>0</v>
      </c>
      <c r="E60" s="1124"/>
      <c r="F60" s="1110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0">
        <f t="shared" si="6"/>
        <v>0</v>
      </c>
      <c r="E61" s="1124"/>
      <c r="F61" s="1110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0">
        <f t="shared" si="6"/>
        <v>381.08</v>
      </c>
      <c r="E62" s="1124"/>
      <c r="F62" s="1110">
        <f t="shared" si="7"/>
        <v>381.08</v>
      </c>
      <c r="G62" s="580"/>
      <c r="H62" s="372"/>
      <c r="I62" s="1232">
        <f t="shared" si="8"/>
        <v>5.1727511163335294E-12</v>
      </c>
      <c r="J62" s="1233">
        <f t="shared" si="14"/>
        <v>0</v>
      </c>
      <c r="K62" s="1234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0">
        <f t="shared" si="6"/>
        <v>0</v>
      </c>
      <c r="E63" s="1124"/>
      <c r="F63" s="1110">
        <f t="shared" si="7"/>
        <v>0</v>
      </c>
      <c r="G63" s="580"/>
      <c r="H63" s="372"/>
      <c r="I63" s="1232">
        <f t="shared" si="8"/>
        <v>5.1727511163335294E-12</v>
      </c>
      <c r="J63" s="1233">
        <f t="shared" si="14"/>
        <v>0</v>
      </c>
      <c r="K63" s="1234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0">
        <f t="shared" si="6"/>
        <v>0</v>
      </c>
      <c r="E64" s="1124"/>
      <c r="F64" s="1110">
        <f t="shared" si="7"/>
        <v>0</v>
      </c>
      <c r="G64" s="580"/>
      <c r="H64" s="372"/>
      <c r="I64" s="1232">
        <f t="shared" si="8"/>
        <v>5.1727511163335294E-12</v>
      </c>
      <c r="J64" s="1233">
        <f t="shared" si="14"/>
        <v>0</v>
      </c>
      <c r="K64" s="1234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0">
        <f t="shared" si="6"/>
        <v>0</v>
      </c>
      <c r="E65" s="1124"/>
      <c r="F65" s="1110">
        <f t="shared" si="7"/>
        <v>0</v>
      </c>
      <c r="G65" s="580"/>
      <c r="H65" s="372"/>
      <c r="I65" s="1232">
        <f t="shared" si="8"/>
        <v>5.1727511163335294E-12</v>
      </c>
      <c r="J65" s="1233">
        <f t="shared" si="14"/>
        <v>0</v>
      </c>
      <c r="K65" s="1234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0">
        <f t="shared" si="6"/>
        <v>0</v>
      </c>
      <c r="E66" s="1124"/>
      <c r="F66" s="1110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0">
        <f t="shared" si="6"/>
        <v>0</v>
      </c>
      <c r="E67" s="1124"/>
      <c r="F67" s="1110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0">
        <f t="shared" si="6"/>
        <v>0</v>
      </c>
      <c r="E68" s="1124"/>
      <c r="F68" s="1110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0">
        <f t="shared" si="6"/>
        <v>0</v>
      </c>
      <c r="E69" s="1124"/>
      <c r="F69" s="1110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406" t="s">
        <v>11</v>
      </c>
      <c r="D120" s="1407"/>
      <c r="E120" s="57">
        <f>E4+E5+E6-F115</f>
        <v>0</v>
      </c>
      <c r="G120" s="47"/>
      <c r="H120" s="91"/>
      <c r="O120" s="1406" t="s">
        <v>11</v>
      </c>
      <c r="P120" s="1407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4" t="s">
        <v>284</v>
      </c>
      <c r="B1" s="1404"/>
      <c r="C1" s="1404"/>
      <c r="D1" s="1404"/>
      <c r="E1" s="1404"/>
      <c r="F1" s="1404"/>
      <c r="G1" s="1404"/>
      <c r="H1" s="11">
        <v>1</v>
      </c>
      <c r="K1" s="1408" t="s">
        <v>391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413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418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413"/>
      <c r="B6" s="847" t="s">
        <v>66</v>
      </c>
      <c r="C6" s="774"/>
      <c r="D6" s="774"/>
      <c r="E6" s="774"/>
      <c r="F6" s="773"/>
      <c r="K6" s="1418"/>
      <c r="L6" s="1201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2">
        <v>64.28</v>
      </c>
      <c r="E12" s="930">
        <v>44947</v>
      </c>
      <c r="F12" s="912">
        <f t="shared" si="3"/>
        <v>64.28</v>
      </c>
      <c r="G12" s="914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2">
        <v>20.170000000000002</v>
      </c>
      <c r="E13" s="930">
        <v>44951</v>
      </c>
      <c r="F13" s="912">
        <f t="shared" si="3"/>
        <v>20.170000000000002</v>
      </c>
      <c r="G13" s="914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0">
        <v>60.94</v>
      </c>
      <c r="E14" s="1124">
        <v>44959</v>
      </c>
      <c r="F14" s="1110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0">
        <v>103.2</v>
      </c>
      <c r="E15" s="1124">
        <v>44959</v>
      </c>
      <c r="F15" s="1110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0">
        <v>40.89</v>
      </c>
      <c r="E16" s="1124">
        <v>44960</v>
      </c>
      <c r="F16" s="1110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0">
        <v>200.78</v>
      </c>
      <c r="E17" s="1124">
        <v>44961</v>
      </c>
      <c r="F17" s="1110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0">
        <v>57.93</v>
      </c>
      <c r="E18" s="1124">
        <v>44961</v>
      </c>
      <c r="F18" s="1110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0">
        <v>202.62</v>
      </c>
      <c r="E19" s="1124">
        <v>44963</v>
      </c>
      <c r="F19" s="1110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0">
        <v>18.440000000000001</v>
      </c>
      <c r="E20" s="1124">
        <v>44974</v>
      </c>
      <c r="F20" s="1110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0"/>
      <c r="E21" s="1124"/>
      <c r="F21" s="1110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0"/>
      <c r="E22" s="1124"/>
      <c r="F22" s="1152">
        <f t="shared" si="3"/>
        <v>0</v>
      </c>
      <c r="G22" s="1153"/>
      <c r="H22" s="1154"/>
      <c r="I22" s="1155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0"/>
      <c r="E23" s="1124"/>
      <c r="F23" s="1152">
        <f t="shared" si="3"/>
        <v>0</v>
      </c>
      <c r="G23" s="1153"/>
      <c r="H23" s="1154"/>
      <c r="I23" s="1155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0"/>
      <c r="E24" s="1124"/>
      <c r="F24" s="1152">
        <f t="shared" si="3"/>
        <v>0</v>
      </c>
      <c r="G24" s="1153"/>
      <c r="H24" s="1154"/>
      <c r="I24" s="1155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0"/>
      <c r="E25" s="1124"/>
      <c r="F25" s="1110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0"/>
      <c r="E26" s="1124"/>
      <c r="F26" s="1110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406" t="s">
        <v>11</v>
      </c>
      <c r="D73" s="1407"/>
      <c r="E73" s="57">
        <f>E5-F68+E4+E6+E7</f>
        <v>-1.2900000000002763</v>
      </c>
      <c r="L73" s="91"/>
      <c r="M73" s="1406" t="s">
        <v>11</v>
      </c>
      <c r="N73" s="1407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404" t="s">
        <v>104</v>
      </c>
      <c r="B1" s="1404"/>
      <c r="C1" s="1404"/>
      <c r="D1" s="1404"/>
      <c r="E1" s="1404"/>
      <c r="F1" s="1404"/>
      <c r="G1" s="140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405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405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413"/>
      <c r="B5" s="1439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413"/>
      <c r="B6" s="1439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406" t="s">
        <v>11</v>
      </c>
      <c r="D60" s="140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404" t="s">
        <v>285</v>
      </c>
      <c r="B1" s="1404"/>
      <c r="C1" s="1404"/>
      <c r="D1" s="1404"/>
      <c r="E1" s="1404"/>
      <c r="F1" s="1404"/>
      <c r="G1" s="1404"/>
      <c r="H1" s="11">
        <v>1</v>
      </c>
      <c r="K1" s="1408" t="s">
        <v>391</v>
      </c>
      <c r="L1" s="1408"/>
      <c r="M1" s="1408"/>
      <c r="N1" s="1408"/>
      <c r="O1" s="1408"/>
      <c r="P1" s="1408"/>
      <c r="Q1" s="140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413"/>
      <c r="B4" s="1440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413"/>
      <c r="L4" s="1440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413"/>
      <c r="B5" s="1441"/>
      <c r="C5" s="125">
        <v>55</v>
      </c>
      <c r="D5" s="225">
        <v>44945</v>
      </c>
      <c r="E5" s="78">
        <v>2001.18</v>
      </c>
      <c r="F5" s="62">
        <v>80</v>
      </c>
      <c r="K5" s="1413"/>
      <c r="L5" s="1441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441"/>
      <c r="C6" s="125">
        <v>55</v>
      </c>
      <c r="D6" s="225">
        <v>44949</v>
      </c>
      <c r="E6" s="78">
        <v>1018.77</v>
      </c>
      <c r="F6" s="62">
        <v>38</v>
      </c>
      <c r="K6" s="1061" t="s">
        <v>52</v>
      </c>
      <c r="L6" s="1441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1"/>
      <c r="L7" s="1062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1"/>
      <c r="L8" s="1062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4" t="s">
        <v>7</v>
      </c>
      <c r="M9" s="1065" t="s">
        <v>8</v>
      </c>
      <c r="N9" s="1066" t="s">
        <v>3</v>
      </c>
      <c r="O9" s="1067" t="s">
        <v>2</v>
      </c>
      <c r="P9" s="1068" t="s">
        <v>9</v>
      </c>
      <c r="Q9" s="1069" t="s">
        <v>15</v>
      </c>
      <c r="R9" s="1070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0">
        <v>265.31</v>
      </c>
      <c r="E12" s="1111">
        <v>44956</v>
      </c>
      <c r="F12" s="1112">
        <f t="shared" si="0"/>
        <v>265.31</v>
      </c>
      <c r="G12" s="1113" t="s">
        <v>444</v>
      </c>
      <c r="H12" s="1114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12">
        <v>699.5</v>
      </c>
      <c r="E13" s="1111">
        <v>44960</v>
      </c>
      <c r="F13" s="1112">
        <f t="shared" si="0"/>
        <v>699.5</v>
      </c>
      <c r="G13" s="1113" t="s">
        <v>515</v>
      </c>
      <c r="H13" s="1114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12"/>
      <c r="E14" s="1111"/>
      <c r="F14" s="1112">
        <f t="shared" si="0"/>
        <v>0</v>
      </c>
      <c r="G14" s="1113"/>
      <c r="H14" s="1114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12"/>
      <c r="E15" s="1111"/>
      <c r="F15" s="1152">
        <f t="shared" si="0"/>
        <v>0</v>
      </c>
      <c r="G15" s="1153"/>
      <c r="H15" s="1154"/>
      <c r="I15" s="1155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58"/>
      <c r="R15" s="1159"/>
      <c r="S15" s="1155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12"/>
      <c r="E16" s="1111"/>
      <c r="F16" s="1152">
        <f t="shared" si="0"/>
        <v>0</v>
      </c>
      <c r="G16" s="1153"/>
      <c r="H16" s="1154"/>
      <c r="I16" s="1155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58"/>
      <c r="R16" s="1159"/>
      <c r="S16" s="1155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12"/>
      <c r="E17" s="1111"/>
      <c r="F17" s="1152">
        <f t="shared" si="0"/>
        <v>0</v>
      </c>
      <c r="G17" s="1153"/>
      <c r="H17" s="1154"/>
      <c r="I17" s="1155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58"/>
      <c r="R17" s="1159"/>
      <c r="S17" s="1155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12"/>
      <c r="E18" s="1111"/>
      <c r="F18" s="1152">
        <f t="shared" si="0"/>
        <v>0</v>
      </c>
      <c r="G18" s="1153"/>
      <c r="H18" s="1154"/>
      <c r="I18" s="1155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12"/>
      <c r="E19" s="1111"/>
      <c r="F19" s="1112">
        <f t="shared" si="0"/>
        <v>0</v>
      </c>
      <c r="G19" s="1113"/>
      <c r="H19" s="1114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12"/>
      <c r="E20" s="1111"/>
      <c r="F20" s="1112">
        <f t="shared" si="0"/>
        <v>0</v>
      </c>
      <c r="G20" s="1113"/>
      <c r="H20" s="1114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12"/>
      <c r="E21" s="1111"/>
      <c r="F21" s="1112">
        <f t="shared" si="0"/>
        <v>0</v>
      </c>
      <c r="G21" s="1113"/>
      <c r="H21" s="1114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6" t="s">
        <v>11</v>
      </c>
      <c r="D61" s="1407"/>
      <c r="E61" s="57">
        <f>E5+E6+E7+E8-F56</f>
        <v>0</v>
      </c>
      <c r="L61" s="91"/>
      <c r="M61" s="1406" t="s">
        <v>11</v>
      </c>
      <c r="N61" s="1407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8"/>
      <c r="B1" s="1408"/>
      <c r="C1" s="1408"/>
      <c r="D1" s="1408"/>
      <c r="E1" s="1408"/>
      <c r="F1" s="1408"/>
      <c r="G1" s="1408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442"/>
      <c r="B5" s="1444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443"/>
      <c r="B6" s="1445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446" t="s">
        <v>11</v>
      </c>
      <c r="D56" s="1447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7" t="s">
        <v>391</v>
      </c>
      <c r="B1" s="1397"/>
      <c r="C1" s="1397"/>
      <c r="D1" s="1397"/>
      <c r="E1" s="1397"/>
      <c r="F1" s="1397"/>
      <c r="G1" s="1397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48" t="s">
        <v>687</v>
      </c>
      <c r="C4" s="17"/>
      <c r="E4" s="247"/>
      <c r="F4" s="233"/>
    </row>
    <row r="5" spans="1:10" ht="15" customHeight="1" x14ac:dyDescent="0.25">
      <c r="A5" s="1451" t="s">
        <v>686</v>
      </c>
      <c r="B5" s="1449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52"/>
      <c r="B6" s="1450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42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42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42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42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42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42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42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42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42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42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42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42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42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42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42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42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42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42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42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42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42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42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42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42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42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42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42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42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42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42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42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42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42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42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42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42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42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42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42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42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42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42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42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42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42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42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446" t="s">
        <v>11</v>
      </c>
      <c r="D55" s="1447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8" t="s">
        <v>309</v>
      </c>
      <c r="B1" s="1408"/>
      <c r="C1" s="1408"/>
      <c r="D1" s="1408"/>
      <c r="E1" s="1408"/>
      <c r="F1" s="1408"/>
      <c r="G1" s="1408"/>
      <c r="H1" s="11">
        <v>1</v>
      </c>
      <c r="K1" s="1408" t="s">
        <v>309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13"/>
      <c r="B4" s="1440" t="s">
        <v>310</v>
      </c>
      <c r="C4" s="125"/>
      <c r="D4" s="131"/>
      <c r="E4" s="121"/>
      <c r="F4" s="73"/>
      <c r="G4" s="47"/>
      <c r="H4" s="1100"/>
      <c r="K4" s="1413"/>
      <c r="L4" s="1440" t="s">
        <v>310</v>
      </c>
      <c r="M4" s="125"/>
      <c r="N4" s="131"/>
      <c r="O4" s="121"/>
      <c r="P4" s="73"/>
      <c r="Q4" s="47"/>
      <c r="R4" s="1100"/>
    </row>
    <row r="5" spans="1:19" ht="15" customHeight="1" x14ac:dyDescent="0.25">
      <c r="A5" s="1413"/>
      <c r="B5" s="1441"/>
      <c r="C5" s="125">
        <v>133</v>
      </c>
      <c r="D5" s="225">
        <v>44967</v>
      </c>
      <c r="E5" s="78">
        <v>500.82</v>
      </c>
      <c r="F5" s="62">
        <v>23</v>
      </c>
      <c r="K5" s="1413"/>
      <c r="L5" s="1441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69" t="s">
        <v>94</v>
      </c>
      <c r="B6" s="1441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53" t="s">
        <v>685</v>
      </c>
      <c r="L6" s="1441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69"/>
      <c r="B7" s="970"/>
      <c r="C7" s="125"/>
      <c r="D7" s="225"/>
      <c r="E7" s="78"/>
      <c r="F7" s="62"/>
      <c r="K7" s="1453"/>
      <c r="L7" s="1201"/>
      <c r="M7" s="125"/>
      <c r="N7" s="225"/>
      <c r="O7" s="78"/>
      <c r="P7" s="62"/>
    </row>
    <row r="8" spans="1:19" ht="16.5" thickBot="1" x14ac:dyDescent="0.3">
      <c r="A8" s="969"/>
      <c r="B8" s="970"/>
      <c r="C8" s="125"/>
      <c r="D8" s="225"/>
      <c r="E8" s="78"/>
      <c r="F8" s="62"/>
      <c r="K8" s="1200"/>
      <c r="L8" s="1201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6" t="s">
        <v>11</v>
      </c>
      <c r="D61" s="1407"/>
      <c r="E61" s="57">
        <f>E5+E6+E7+E8-F56</f>
        <v>729.02</v>
      </c>
      <c r="L61" s="91"/>
      <c r="M61" s="1406" t="s">
        <v>11</v>
      </c>
      <c r="N61" s="1407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8" t="s">
        <v>294</v>
      </c>
      <c r="B1" s="1408"/>
      <c r="C1" s="1408"/>
      <c r="D1" s="1408"/>
      <c r="E1" s="1408"/>
      <c r="F1" s="1408"/>
      <c r="G1" s="1408"/>
      <c r="H1" s="1408"/>
      <c r="I1" s="1408"/>
      <c r="J1" s="11">
        <v>1</v>
      </c>
      <c r="M1" s="1408" t="s">
        <v>294</v>
      </c>
      <c r="N1" s="1408"/>
      <c r="O1" s="1408"/>
      <c r="P1" s="1408"/>
      <c r="Q1" s="1408"/>
      <c r="R1" s="1408"/>
      <c r="S1" s="1408"/>
      <c r="T1" s="1408"/>
      <c r="U1" s="1408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418" t="s">
        <v>295</v>
      </c>
      <c r="B5" s="1454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418" t="s">
        <v>213</v>
      </c>
      <c r="N5" s="1454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418"/>
      <c r="B6" s="1454"/>
      <c r="C6" s="834"/>
      <c r="D6" s="825"/>
      <c r="E6" s="742"/>
      <c r="F6" s="763"/>
      <c r="I6" s="187"/>
      <c r="J6" s="73"/>
      <c r="M6" s="1418"/>
      <c r="N6" s="1454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5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5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5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5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5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5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5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5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5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5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5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5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5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5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5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5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5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5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1">
        <f>D33</f>
        <v>95.34</v>
      </c>
      <c r="G33" s="1172"/>
      <c r="H33" s="1173"/>
      <c r="I33" s="1174">
        <f t="shared" si="6"/>
        <v>-2.9842794901924208E-13</v>
      </c>
      <c r="J33" s="1175">
        <f t="shared" si="7"/>
        <v>0</v>
      </c>
      <c r="K33" s="1176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5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1">
        <f t="shared" ref="F34:F108" si="10">D34</f>
        <v>0</v>
      </c>
      <c r="G34" s="1172"/>
      <c r="H34" s="1173"/>
      <c r="I34" s="1174">
        <f t="shared" si="6"/>
        <v>-2.9842794901924208E-13</v>
      </c>
      <c r="J34" s="1175">
        <f t="shared" si="7"/>
        <v>0</v>
      </c>
      <c r="K34" s="1176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5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1">
        <f t="shared" si="10"/>
        <v>0</v>
      </c>
      <c r="G35" s="1172"/>
      <c r="H35" s="1173"/>
      <c r="I35" s="1174">
        <f t="shared" si="6"/>
        <v>-2.9842794901924208E-13</v>
      </c>
      <c r="J35" s="1175">
        <f t="shared" si="7"/>
        <v>0</v>
      </c>
      <c r="K35" s="1176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5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1">
        <f t="shared" si="10"/>
        <v>0</v>
      </c>
      <c r="G36" s="1172"/>
      <c r="H36" s="1173"/>
      <c r="I36" s="1174">
        <f t="shared" si="6"/>
        <v>-2.9842794901924208E-13</v>
      </c>
      <c r="J36" s="1175">
        <f t="shared" si="7"/>
        <v>0</v>
      </c>
      <c r="K36" s="1176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5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1">
        <f t="shared" si="10"/>
        <v>0</v>
      </c>
      <c r="G37" s="1172"/>
      <c r="H37" s="1173"/>
      <c r="I37" s="1174">
        <f t="shared" si="6"/>
        <v>-2.9842794901924208E-13</v>
      </c>
      <c r="J37" s="1175">
        <f t="shared" si="7"/>
        <v>0</v>
      </c>
      <c r="K37" s="1176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5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5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5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5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5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1"/>
      <c r="F52" s="617">
        <f t="shared" si="10"/>
        <v>0</v>
      </c>
      <c r="G52" s="619"/>
      <c r="H52" s="201"/>
      <c r="I52" s="946">
        <f t="shared" si="6"/>
        <v>-2.9842794901924208E-13</v>
      </c>
      <c r="J52" s="947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1"/>
      <c r="R52" s="617">
        <f t="shared" si="11"/>
        <v>0</v>
      </c>
      <c r="S52" s="619"/>
      <c r="T52" s="201"/>
      <c r="U52" s="946">
        <f t="shared" si="8"/>
        <v>649.22000000000105</v>
      </c>
      <c r="V52" s="94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1"/>
      <c r="F53" s="617">
        <f t="shared" si="10"/>
        <v>0</v>
      </c>
      <c r="G53" s="619"/>
      <c r="H53" s="201"/>
      <c r="I53" s="932">
        <f t="shared" si="6"/>
        <v>-2.9842794901924208E-13</v>
      </c>
      <c r="J53" s="915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1"/>
      <c r="R53" s="617">
        <f t="shared" si="11"/>
        <v>0</v>
      </c>
      <c r="S53" s="619"/>
      <c r="T53" s="201"/>
      <c r="U53" s="932">
        <f t="shared" si="8"/>
        <v>649.22000000000105</v>
      </c>
      <c r="V53" s="915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2">
        <f t="shared" si="0"/>
        <v>0</v>
      </c>
      <c r="E54" s="933"/>
      <c r="F54" s="912">
        <f t="shared" si="10"/>
        <v>0</v>
      </c>
      <c r="G54" s="914"/>
      <c r="H54" s="663"/>
      <c r="I54" s="932">
        <f t="shared" si="6"/>
        <v>-2.9842794901924208E-13</v>
      </c>
      <c r="J54" s="915">
        <f t="shared" si="7"/>
        <v>0</v>
      </c>
      <c r="K54" s="60">
        <f t="shared" si="4"/>
        <v>0</v>
      </c>
      <c r="M54" s="650"/>
      <c r="N54" s="130">
        <v>4.54</v>
      </c>
      <c r="O54" s="714"/>
      <c r="P54" s="912">
        <f t="shared" si="2"/>
        <v>0</v>
      </c>
      <c r="Q54" s="933"/>
      <c r="R54" s="912">
        <f t="shared" si="11"/>
        <v>0</v>
      </c>
      <c r="S54" s="914"/>
      <c r="T54" s="663"/>
      <c r="U54" s="932">
        <f t="shared" si="8"/>
        <v>649.22000000000105</v>
      </c>
      <c r="V54" s="915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2">
        <f t="shared" si="0"/>
        <v>0</v>
      </c>
      <c r="E55" s="933"/>
      <c r="F55" s="912">
        <f t="shared" si="10"/>
        <v>0</v>
      </c>
      <c r="G55" s="914"/>
      <c r="H55" s="663"/>
      <c r="I55" s="932">
        <f t="shared" si="6"/>
        <v>-2.9842794901924208E-13</v>
      </c>
      <c r="J55" s="915">
        <f t="shared" si="7"/>
        <v>0</v>
      </c>
      <c r="K55" s="60">
        <f t="shared" si="4"/>
        <v>0</v>
      </c>
      <c r="M55" s="664"/>
      <c r="N55" s="130">
        <v>4.54</v>
      </c>
      <c r="O55" s="714"/>
      <c r="P55" s="912">
        <f t="shared" si="2"/>
        <v>0</v>
      </c>
      <c r="Q55" s="933"/>
      <c r="R55" s="912">
        <f t="shared" si="11"/>
        <v>0</v>
      </c>
      <c r="S55" s="914"/>
      <c r="T55" s="663"/>
      <c r="U55" s="932">
        <f t="shared" si="8"/>
        <v>649.22000000000105</v>
      </c>
      <c r="V55" s="915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1"/>
      <c r="F56" s="617">
        <f t="shared" si="10"/>
        <v>0</v>
      </c>
      <c r="G56" s="619"/>
      <c r="H56" s="201"/>
      <c r="I56" s="932">
        <f t="shared" si="6"/>
        <v>-2.9842794901924208E-13</v>
      </c>
      <c r="J56" s="915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1"/>
      <c r="R56" s="617">
        <f t="shared" si="11"/>
        <v>0</v>
      </c>
      <c r="S56" s="619"/>
      <c r="T56" s="201"/>
      <c r="U56" s="932">
        <f t="shared" si="8"/>
        <v>649.22000000000105</v>
      </c>
      <c r="V56" s="915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1"/>
      <c r="F57" s="617">
        <f t="shared" si="10"/>
        <v>0</v>
      </c>
      <c r="G57" s="619"/>
      <c r="H57" s="201"/>
      <c r="I57" s="932">
        <f t="shared" si="6"/>
        <v>-2.9842794901924208E-13</v>
      </c>
      <c r="J57" s="915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1"/>
      <c r="R57" s="617">
        <f t="shared" si="11"/>
        <v>0</v>
      </c>
      <c r="S57" s="619"/>
      <c r="T57" s="201"/>
      <c r="U57" s="932">
        <f t="shared" si="8"/>
        <v>649.22000000000105</v>
      </c>
      <c r="V57" s="915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1"/>
      <c r="F58" s="617">
        <f t="shared" si="10"/>
        <v>0</v>
      </c>
      <c r="G58" s="619"/>
      <c r="H58" s="201"/>
      <c r="I58" s="932">
        <f t="shared" si="6"/>
        <v>-2.9842794901924208E-13</v>
      </c>
      <c r="J58" s="915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1"/>
      <c r="R58" s="617">
        <f t="shared" si="11"/>
        <v>0</v>
      </c>
      <c r="S58" s="619"/>
      <c r="T58" s="201"/>
      <c r="U58" s="932">
        <f t="shared" si="8"/>
        <v>649.22000000000105</v>
      </c>
      <c r="V58" s="915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1"/>
      <c r="F59" s="617">
        <f t="shared" si="10"/>
        <v>0</v>
      </c>
      <c r="G59" s="619"/>
      <c r="H59" s="201"/>
      <c r="I59" s="932">
        <f t="shared" si="6"/>
        <v>-2.9842794901924208E-13</v>
      </c>
      <c r="J59" s="915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1"/>
      <c r="R59" s="617">
        <f t="shared" si="11"/>
        <v>0</v>
      </c>
      <c r="S59" s="619"/>
      <c r="T59" s="201"/>
      <c r="U59" s="932">
        <f t="shared" si="8"/>
        <v>649.22000000000105</v>
      </c>
      <c r="V59" s="915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1"/>
      <c r="F60" s="617">
        <f t="shared" si="10"/>
        <v>0</v>
      </c>
      <c r="G60" s="619"/>
      <c r="H60" s="201"/>
      <c r="I60" s="932">
        <f t="shared" si="6"/>
        <v>-2.9842794901924208E-13</v>
      </c>
      <c r="J60" s="915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1"/>
      <c r="R60" s="617">
        <f t="shared" si="11"/>
        <v>0</v>
      </c>
      <c r="S60" s="619"/>
      <c r="T60" s="201"/>
      <c r="U60" s="932">
        <f t="shared" si="8"/>
        <v>649.22000000000105</v>
      </c>
      <c r="V60" s="915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1"/>
      <c r="F61" s="617">
        <f t="shared" si="10"/>
        <v>0</v>
      </c>
      <c r="G61" s="619"/>
      <c r="H61" s="201"/>
      <c r="I61" s="932">
        <f t="shared" si="6"/>
        <v>-2.9842794901924208E-13</v>
      </c>
      <c r="J61" s="915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1"/>
      <c r="R61" s="617">
        <f t="shared" si="11"/>
        <v>0</v>
      </c>
      <c r="S61" s="619"/>
      <c r="T61" s="201"/>
      <c r="U61" s="932">
        <f t="shared" si="8"/>
        <v>649.22000000000105</v>
      </c>
      <c r="V61" s="915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1"/>
      <c r="F62" s="617">
        <f t="shared" si="10"/>
        <v>0</v>
      </c>
      <c r="G62" s="619"/>
      <c r="H62" s="201"/>
      <c r="I62" s="932">
        <f t="shared" si="6"/>
        <v>-2.9842794901924208E-13</v>
      </c>
      <c r="J62" s="915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1"/>
      <c r="R62" s="617">
        <f t="shared" si="11"/>
        <v>0</v>
      </c>
      <c r="S62" s="619"/>
      <c r="T62" s="201"/>
      <c r="U62" s="932">
        <f t="shared" si="8"/>
        <v>649.22000000000105</v>
      </c>
      <c r="V62" s="915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1"/>
      <c r="F63" s="617">
        <f t="shared" si="10"/>
        <v>0</v>
      </c>
      <c r="G63" s="619"/>
      <c r="H63" s="201"/>
      <c r="I63" s="932">
        <f t="shared" si="6"/>
        <v>-2.9842794901924208E-13</v>
      </c>
      <c r="J63" s="915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1"/>
      <c r="R63" s="617">
        <f t="shared" si="11"/>
        <v>0</v>
      </c>
      <c r="S63" s="619"/>
      <c r="T63" s="201"/>
      <c r="U63" s="932">
        <f t="shared" si="8"/>
        <v>649.22000000000105</v>
      </c>
      <c r="V63" s="915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1"/>
      <c r="F64" s="617">
        <f t="shared" si="10"/>
        <v>0</v>
      </c>
      <c r="G64" s="619"/>
      <c r="H64" s="201"/>
      <c r="I64" s="932">
        <f t="shared" si="6"/>
        <v>-2.9842794901924208E-13</v>
      </c>
      <c r="J64" s="915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1"/>
      <c r="R64" s="617">
        <f t="shared" si="11"/>
        <v>0</v>
      </c>
      <c r="S64" s="619"/>
      <c r="T64" s="201"/>
      <c r="U64" s="932">
        <f t="shared" si="8"/>
        <v>649.22000000000105</v>
      </c>
      <c r="V64" s="915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1"/>
      <c r="F65" s="617">
        <f t="shared" si="10"/>
        <v>0</v>
      </c>
      <c r="G65" s="619"/>
      <c r="H65" s="201"/>
      <c r="I65" s="932">
        <f t="shared" si="6"/>
        <v>-2.9842794901924208E-13</v>
      </c>
      <c r="J65" s="915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1"/>
      <c r="R65" s="617">
        <f t="shared" si="11"/>
        <v>0</v>
      </c>
      <c r="S65" s="619"/>
      <c r="T65" s="201"/>
      <c r="U65" s="932">
        <f t="shared" si="8"/>
        <v>649.22000000000105</v>
      </c>
      <c r="V65" s="915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1"/>
      <c r="F66" s="617">
        <f t="shared" si="10"/>
        <v>0</v>
      </c>
      <c r="G66" s="619"/>
      <c r="H66" s="201"/>
      <c r="I66" s="932">
        <f t="shared" si="6"/>
        <v>-2.9842794901924208E-13</v>
      </c>
      <c r="J66" s="915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1"/>
      <c r="R66" s="617">
        <f t="shared" si="11"/>
        <v>0</v>
      </c>
      <c r="S66" s="619"/>
      <c r="T66" s="201"/>
      <c r="U66" s="932">
        <f t="shared" si="8"/>
        <v>649.22000000000105</v>
      </c>
      <c r="V66" s="915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1"/>
      <c r="F67" s="617">
        <f t="shared" si="10"/>
        <v>0</v>
      </c>
      <c r="G67" s="619"/>
      <c r="H67" s="201"/>
      <c r="I67" s="932">
        <f t="shared" si="6"/>
        <v>-2.9842794901924208E-13</v>
      </c>
      <c r="J67" s="915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1"/>
      <c r="R67" s="617">
        <f t="shared" si="11"/>
        <v>0</v>
      </c>
      <c r="S67" s="619"/>
      <c r="T67" s="201"/>
      <c r="U67" s="932">
        <f t="shared" si="8"/>
        <v>649.22000000000105</v>
      </c>
      <c r="V67" s="915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1"/>
      <c r="F68" s="617">
        <f t="shared" si="10"/>
        <v>0</v>
      </c>
      <c r="G68" s="619"/>
      <c r="H68" s="201"/>
      <c r="I68" s="932">
        <f t="shared" si="6"/>
        <v>-2.9842794901924208E-13</v>
      </c>
      <c r="J68" s="915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1"/>
      <c r="R68" s="617">
        <f t="shared" si="11"/>
        <v>0</v>
      </c>
      <c r="S68" s="619"/>
      <c r="T68" s="201"/>
      <c r="U68" s="932">
        <f t="shared" si="8"/>
        <v>649.22000000000105</v>
      </c>
      <c r="V68" s="915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1"/>
      <c r="F69" s="617">
        <f t="shared" si="10"/>
        <v>0</v>
      </c>
      <c r="G69" s="619"/>
      <c r="H69" s="201"/>
      <c r="I69" s="932">
        <f t="shared" si="6"/>
        <v>-2.9842794901924208E-13</v>
      </c>
      <c r="J69" s="915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1"/>
      <c r="R69" s="617">
        <f t="shared" si="11"/>
        <v>0</v>
      </c>
      <c r="S69" s="619"/>
      <c r="T69" s="201"/>
      <c r="U69" s="932">
        <f t="shared" si="8"/>
        <v>649.22000000000105</v>
      </c>
      <c r="V69" s="915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55" t="s">
        <v>19</v>
      </c>
      <c r="D112" s="1456"/>
      <c r="E112" s="39">
        <f>E4+E5-F109+E6+E7</f>
        <v>2.2737367544323206E-13</v>
      </c>
      <c r="F112" s="6"/>
      <c r="G112" s="6"/>
      <c r="H112" s="17"/>
      <c r="I112" s="129"/>
      <c r="J112" s="73"/>
      <c r="O112" s="1455" t="s">
        <v>19</v>
      </c>
      <c r="P112" s="1456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413" t="s">
        <v>52</v>
      </c>
      <c r="B5" s="1457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413"/>
      <c r="B6" s="1457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5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9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55" t="s">
        <v>19</v>
      </c>
      <c r="D34" s="145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404" t="s">
        <v>286</v>
      </c>
      <c r="B1" s="1404"/>
      <c r="C1" s="1404"/>
      <c r="D1" s="1404"/>
      <c r="E1" s="1404"/>
      <c r="F1" s="1404"/>
      <c r="G1" s="1404"/>
      <c r="H1" s="11">
        <v>1</v>
      </c>
      <c r="K1" s="1404" t="str">
        <f>A1</f>
        <v>INVENTARIO     DEL MES DE   ENERO  2023</v>
      </c>
      <c r="L1" s="1404"/>
      <c r="M1" s="1404"/>
      <c r="N1" s="1404"/>
      <c r="O1" s="1404"/>
      <c r="P1" s="1404"/>
      <c r="Q1" s="1404"/>
      <c r="R1" s="11">
        <v>2</v>
      </c>
      <c r="U1" s="1408" t="s">
        <v>313</v>
      </c>
      <c r="V1" s="1408"/>
      <c r="W1" s="1408"/>
      <c r="X1" s="1408"/>
      <c r="Y1" s="1408"/>
      <c r="Z1" s="1408"/>
      <c r="AA1" s="1408"/>
      <c r="AB1" s="11">
        <v>3</v>
      </c>
      <c r="AE1" s="1408" t="s">
        <v>313</v>
      </c>
      <c r="AF1" s="1408"/>
      <c r="AG1" s="1408"/>
      <c r="AH1" s="1408"/>
      <c r="AI1" s="1408"/>
      <c r="AJ1" s="1408"/>
      <c r="AK1" s="140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442" t="s">
        <v>113</v>
      </c>
      <c r="B5" s="1461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418" t="s">
        <v>141</v>
      </c>
      <c r="L5" s="1460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418" t="s">
        <v>213</v>
      </c>
      <c r="V5" s="1460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442" t="s">
        <v>314</v>
      </c>
      <c r="AF5" s="1461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442"/>
      <c r="B6" s="1462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418"/>
      <c r="L6" s="1460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418"/>
      <c r="V6" s="1460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442"/>
      <c r="AF6" s="1462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0">
        <v>10</v>
      </c>
      <c r="O10" s="1126">
        <v>44957</v>
      </c>
      <c r="P10" s="1110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0">
        <v>10</v>
      </c>
      <c r="O11" s="1126">
        <v>44957</v>
      </c>
      <c r="P11" s="1110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0">
        <v>10</v>
      </c>
      <c r="O12" s="1126">
        <v>44959</v>
      </c>
      <c r="P12" s="1110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0">
        <v>10</v>
      </c>
      <c r="O13" s="1126">
        <v>44960</v>
      </c>
      <c r="P13" s="1110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12">
        <v>10</v>
      </c>
      <c r="E14" s="1125">
        <v>44956</v>
      </c>
      <c r="F14" s="1112">
        <f t="shared" ref="F14:F76" si="10">D14</f>
        <v>10</v>
      </c>
      <c r="G14" s="1113" t="s">
        <v>444</v>
      </c>
      <c r="H14" s="1114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0">
        <v>10</v>
      </c>
      <c r="O14" s="1126">
        <v>44965</v>
      </c>
      <c r="P14" s="1110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12">
        <v>20</v>
      </c>
      <c r="E15" s="1125">
        <v>44957</v>
      </c>
      <c r="F15" s="1112">
        <f t="shared" si="10"/>
        <v>20</v>
      </c>
      <c r="G15" s="1113" t="s">
        <v>488</v>
      </c>
      <c r="H15" s="1114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0">
        <v>20</v>
      </c>
      <c r="O15" s="1126">
        <v>44968</v>
      </c>
      <c r="P15" s="1110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12">
        <v>10</v>
      </c>
      <c r="E16" s="1125">
        <v>44959</v>
      </c>
      <c r="F16" s="1112">
        <f t="shared" si="10"/>
        <v>10</v>
      </c>
      <c r="G16" s="1113" t="s">
        <v>502</v>
      </c>
      <c r="H16" s="1114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0">
        <v>10</v>
      </c>
      <c r="O16" s="1126">
        <v>44972</v>
      </c>
      <c r="P16" s="1110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12">
        <v>10</v>
      </c>
      <c r="E17" s="1125">
        <v>44960</v>
      </c>
      <c r="F17" s="1112">
        <f t="shared" si="10"/>
        <v>10</v>
      </c>
      <c r="G17" s="1113" t="s">
        <v>514</v>
      </c>
      <c r="H17" s="1114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12">
        <v>10</v>
      </c>
      <c r="O17" s="1125">
        <v>44975</v>
      </c>
      <c r="P17" s="1112">
        <f t="shared" si="2"/>
        <v>10</v>
      </c>
      <c r="Q17" s="1113" t="s">
        <v>458</v>
      </c>
      <c r="R17" s="1114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12">
        <v>20</v>
      </c>
      <c r="E18" s="1125">
        <v>44963</v>
      </c>
      <c r="F18" s="1112">
        <f t="shared" si="10"/>
        <v>20</v>
      </c>
      <c r="G18" s="1113" t="s">
        <v>527</v>
      </c>
      <c r="H18" s="1114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12"/>
      <c r="O18" s="1125"/>
      <c r="P18" s="1152">
        <f t="shared" si="2"/>
        <v>0</v>
      </c>
      <c r="Q18" s="1153"/>
      <c r="R18" s="1154"/>
      <c r="S18" s="1150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12">
        <v>10</v>
      </c>
      <c r="E19" s="1125">
        <v>44965</v>
      </c>
      <c r="F19" s="1112">
        <f t="shared" si="10"/>
        <v>10</v>
      </c>
      <c r="G19" s="1113" t="s">
        <v>449</v>
      </c>
      <c r="H19" s="1114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12"/>
      <c r="O19" s="1125"/>
      <c r="P19" s="1152">
        <f t="shared" si="2"/>
        <v>0</v>
      </c>
      <c r="Q19" s="1153"/>
      <c r="R19" s="1154"/>
      <c r="S19" s="1150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12"/>
      <c r="E20" s="1125"/>
      <c r="F20" s="1152">
        <f t="shared" si="10"/>
        <v>0</v>
      </c>
      <c r="G20" s="1153"/>
      <c r="H20" s="1154"/>
      <c r="I20" s="1150">
        <f t="shared" si="6"/>
        <v>0</v>
      </c>
      <c r="J20" s="666"/>
      <c r="K20" s="119"/>
      <c r="L20" s="776">
        <f t="shared" si="1"/>
        <v>0</v>
      </c>
      <c r="M20" s="714"/>
      <c r="N20" s="1112"/>
      <c r="O20" s="1125"/>
      <c r="P20" s="1152">
        <f t="shared" si="2"/>
        <v>0</v>
      </c>
      <c r="Q20" s="1153"/>
      <c r="R20" s="1154"/>
      <c r="S20" s="1150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12"/>
      <c r="E21" s="1125"/>
      <c r="F21" s="1152">
        <f t="shared" si="10"/>
        <v>0</v>
      </c>
      <c r="G21" s="1153"/>
      <c r="H21" s="1154"/>
      <c r="I21" s="1150">
        <f t="shared" si="6"/>
        <v>0</v>
      </c>
      <c r="J21" s="666"/>
      <c r="K21" s="119"/>
      <c r="L21" s="776">
        <f t="shared" si="1"/>
        <v>0</v>
      </c>
      <c r="M21" s="714"/>
      <c r="N21" s="1112"/>
      <c r="O21" s="1125"/>
      <c r="P21" s="1152">
        <f t="shared" si="2"/>
        <v>0</v>
      </c>
      <c r="Q21" s="1153"/>
      <c r="R21" s="1154"/>
      <c r="S21" s="1150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12"/>
      <c r="E22" s="1125"/>
      <c r="F22" s="1152">
        <f t="shared" si="10"/>
        <v>0</v>
      </c>
      <c r="G22" s="1153"/>
      <c r="H22" s="1154"/>
      <c r="I22" s="1150">
        <f t="shared" si="6"/>
        <v>0</v>
      </c>
      <c r="J22" s="666"/>
      <c r="K22" s="119"/>
      <c r="L22" s="836">
        <f t="shared" si="1"/>
        <v>0</v>
      </c>
      <c r="M22" s="714"/>
      <c r="N22" s="1112"/>
      <c r="O22" s="1125"/>
      <c r="P22" s="1112">
        <f t="shared" si="2"/>
        <v>0</v>
      </c>
      <c r="Q22" s="1113"/>
      <c r="R22" s="1114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57">
        <f t="shared" si="10"/>
        <v>0</v>
      </c>
      <c r="G23" s="1158"/>
      <c r="H23" s="1159"/>
      <c r="I23" s="1150">
        <f t="shared" si="6"/>
        <v>0</v>
      </c>
      <c r="J23" s="666"/>
      <c r="K23" s="120"/>
      <c r="L23" s="226">
        <f t="shared" si="1"/>
        <v>0</v>
      </c>
      <c r="M23" s="15"/>
      <c r="N23" s="1110"/>
      <c r="O23" s="1126"/>
      <c r="P23" s="1110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0"/>
      <c r="O24" s="1126"/>
      <c r="P24" s="1110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406" t="s">
        <v>11</v>
      </c>
      <c r="D83" s="1407"/>
      <c r="E83" s="57">
        <f>E5+E6-F78+E7</f>
        <v>0</v>
      </c>
      <c r="F83" s="73"/>
      <c r="M83" s="1406" t="s">
        <v>11</v>
      </c>
      <c r="N83" s="1407"/>
      <c r="O83" s="57">
        <f>O5+O6-P78+O7</f>
        <v>0</v>
      </c>
      <c r="P83" s="73"/>
      <c r="W83" s="1406" t="s">
        <v>11</v>
      </c>
      <c r="X83" s="1407"/>
      <c r="Y83" s="57">
        <f>Y5+Y6-Z78+Y7</f>
        <v>140</v>
      </c>
      <c r="Z83" s="73"/>
      <c r="AG83" s="1406" t="s">
        <v>11</v>
      </c>
      <c r="AH83" s="1407"/>
      <c r="AI83" s="57">
        <f>AI5+AI6-AJ78+AI7</f>
        <v>100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4" t="s">
        <v>287</v>
      </c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413" t="s">
        <v>121</v>
      </c>
      <c r="B5" s="1419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413"/>
      <c r="B6" s="1419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3">
        <v>44935</v>
      </c>
      <c r="F14" s="912">
        <f t="shared" si="0"/>
        <v>921.9</v>
      </c>
      <c r="G14" s="914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3">
        <v>44938</v>
      </c>
      <c r="F15" s="912">
        <f t="shared" si="0"/>
        <v>884.7</v>
      </c>
      <c r="G15" s="914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3">
        <v>44943</v>
      </c>
      <c r="F16" s="912">
        <f t="shared" si="0"/>
        <v>349.9</v>
      </c>
      <c r="G16" s="914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3">
        <v>44944</v>
      </c>
      <c r="F17" s="912">
        <f t="shared" si="0"/>
        <v>549.9</v>
      </c>
      <c r="G17" s="914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86">
        <v>44973</v>
      </c>
      <c r="F18" s="1112">
        <f t="shared" si="0"/>
        <v>527.70000000000005</v>
      </c>
      <c r="G18" s="1113" t="s">
        <v>585</v>
      </c>
      <c r="H18" s="1114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86">
        <v>44975</v>
      </c>
      <c r="F19" s="1112">
        <f t="shared" si="0"/>
        <v>873.2</v>
      </c>
      <c r="G19" s="1113" t="s">
        <v>458</v>
      </c>
      <c r="H19" s="1114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86">
        <v>44980</v>
      </c>
      <c r="F20" s="1112">
        <f t="shared" si="0"/>
        <v>935.6</v>
      </c>
      <c r="G20" s="1113" t="s">
        <v>630</v>
      </c>
      <c r="H20" s="1114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86">
        <v>44985</v>
      </c>
      <c r="F21" s="1112">
        <f t="shared" si="0"/>
        <v>966.8</v>
      </c>
      <c r="G21" s="1113" t="s">
        <v>645</v>
      </c>
      <c r="H21" s="1114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86">
        <v>44988</v>
      </c>
      <c r="F22" s="1112">
        <f t="shared" si="0"/>
        <v>887.1</v>
      </c>
      <c r="G22" s="1113" t="s">
        <v>705</v>
      </c>
      <c r="H22" s="1114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86"/>
      <c r="F23" s="1112">
        <f t="shared" si="0"/>
        <v>0</v>
      </c>
      <c r="G23" s="1113"/>
      <c r="H23" s="1114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86"/>
      <c r="F24" s="1112">
        <f t="shared" si="0"/>
        <v>0</v>
      </c>
      <c r="G24" s="1113"/>
      <c r="H24" s="1114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86"/>
      <c r="F25" s="1112">
        <f t="shared" si="0"/>
        <v>0</v>
      </c>
      <c r="G25" s="1113"/>
      <c r="H25" s="1114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86"/>
      <c r="F26" s="1112">
        <f t="shared" si="0"/>
        <v>0</v>
      </c>
      <c r="G26" s="1113"/>
      <c r="H26" s="1114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86"/>
      <c r="F27" s="1112">
        <f t="shared" si="0"/>
        <v>0</v>
      </c>
      <c r="G27" s="1113"/>
      <c r="H27" s="1114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12"/>
      <c r="E28" s="1186"/>
      <c r="F28" s="1112">
        <f t="shared" si="0"/>
        <v>0</v>
      </c>
      <c r="G28" s="1113"/>
      <c r="H28" s="1114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12"/>
      <c r="E29" s="1186"/>
      <c r="F29" s="1112">
        <f t="shared" si="0"/>
        <v>0</v>
      </c>
      <c r="G29" s="1113"/>
      <c r="H29" s="1114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12"/>
      <c r="E30" s="1186"/>
      <c r="F30" s="1112">
        <f t="shared" si="0"/>
        <v>0</v>
      </c>
      <c r="G30" s="1113"/>
      <c r="H30" s="1114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12"/>
      <c r="E31" s="1186"/>
      <c r="F31" s="1112">
        <f t="shared" si="0"/>
        <v>0</v>
      </c>
      <c r="G31" s="1113"/>
      <c r="H31" s="1114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2"/>
      <c r="E32" s="933"/>
      <c r="F32" s="912">
        <f t="shared" si="0"/>
        <v>0</v>
      </c>
      <c r="G32" s="914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63" t="s">
        <v>19</v>
      </c>
      <c r="D41" s="1464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/>
      <c r="B1" s="1408"/>
      <c r="C1" s="1408"/>
      <c r="D1" s="1408"/>
      <c r="E1" s="1408"/>
      <c r="F1" s="1408"/>
      <c r="G1" s="14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67"/>
      <c r="B5" s="1469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68"/>
      <c r="B6" s="1470"/>
      <c r="C6" s="219"/>
      <c r="D6" s="115"/>
      <c r="E6" s="475"/>
      <c r="F6" s="233"/>
      <c r="I6" s="1471" t="s">
        <v>3</v>
      </c>
      <c r="J6" s="14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72"/>
      <c r="J7" s="1466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446" t="s">
        <v>11</v>
      </c>
      <c r="D100" s="1447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400"/>
      <c r="B5" s="1400"/>
      <c r="C5" s="379"/>
      <c r="D5" s="647"/>
      <c r="E5" s="826"/>
      <c r="F5" s="763"/>
      <c r="G5" s="5"/>
    </row>
    <row r="6" spans="1:9" x14ac:dyDescent="0.25">
      <c r="A6" s="1400"/>
      <c r="B6" s="1400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97" t="s">
        <v>391</v>
      </c>
      <c r="B1" s="1397"/>
      <c r="C1" s="1397"/>
      <c r="D1" s="1397"/>
      <c r="E1" s="1397"/>
      <c r="F1" s="1397"/>
      <c r="G1" s="1397"/>
      <c r="H1" s="262">
        <v>1</v>
      </c>
      <c r="I1" s="382"/>
      <c r="L1" s="1408" t="s">
        <v>274</v>
      </c>
      <c r="M1" s="1408"/>
      <c r="N1" s="1408"/>
      <c r="O1" s="1408"/>
      <c r="P1" s="1408"/>
      <c r="Q1" s="1408"/>
      <c r="R1" s="1408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02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418" t="s">
        <v>94</v>
      </c>
      <c r="B5" s="1431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442" t="s">
        <v>94</v>
      </c>
      <c r="M5" s="1473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418"/>
      <c r="B6" s="1431"/>
      <c r="C6" s="381"/>
      <c r="D6" s="131"/>
      <c r="E6" s="75"/>
      <c r="F6" s="73"/>
      <c r="G6" s="73"/>
      <c r="H6" s="75"/>
      <c r="I6" s="237"/>
      <c r="L6" s="1443"/>
      <c r="M6" s="1474"/>
      <c r="N6" s="219"/>
      <c r="O6" s="115"/>
      <c r="P6" s="141"/>
      <c r="Q6" s="234"/>
      <c r="T6" s="1471" t="s">
        <v>3</v>
      </c>
      <c r="U6" s="1465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72"/>
      <c r="U7" s="1466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58"/>
      <c r="S10" s="1239"/>
      <c r="T10" s="609">
        <f t="shared" ref="T10:T28" si="4">T9-Q10</f>
        <v>0</v>
      </c>
      <c r="U10" s="1240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36">
        <f t="shared" si="2"/>
        <v>0</v>
      </c>
      <c r="G11" s="1158"/>
      <c r="H11" s="1159"/>
      <c r="I11" s="1237">
        <f t="shared" ref="I11:I28" si="7">I10-F11</f>
        <v>0</v>
      </c>
      <c r="J11" s="1238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58"/>
      <c r="S11" s="1239"/>
      <c r="T11" s="609">
        <f t="shared" si="4"/>
        <v>0</v>
      </c>
      <c r="U11" s="1240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36">
        <f t="shared" si="2"/>
        <v>0</v>
      </c>
      <c r="G12" s="1158"/>
      <c r="H12" s="1159"/>
      <c r="I12" s="1237">
        <f t="shared" si="7"/>
        <v>0</v>
      </c>
      <c r="J12" s="1238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58"/>
      <c r="S12" s="1239"/>
      <c r="T12" s="609">
        <f t="shared" si="4"/>
        <v>0</v>
      </c>
      <c r="U12" s="1240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36">
        <f t="shared" si="2"/>
        <v>0</v>
      </c>
      <c r="G13" s="1158"/>
      <c r="H13" s="1159"/>
      <c r="I13" s="1237">
        <f t="shared" si="7"/>
        <v>0</v>
      </c>
      <c r="J13" s="1238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58"/>
      <c r="S13" s="1239"/>
      <c r="T13" s="609">
        <f t="shared" si="4"/>
        <v>0</v>
      </c>
      <c r="U13" s="1240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36">
        <f t="shared" si="2"/>
        <v>0</v>
      </c>
      <c r="G14" s="1158"/>
      <c r="H14" s="1159"/>
      <c r="I14" s="1237">
        <f t="shared" si="7"/>
        <v>0</v>
      </c>
      <c r="J14" s="1238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93" t="s">
        <v>21</v>
      </c>
      <c r="E32" s="1394"/>
      <c r="F32" s="138">
        <f>G5-F30</f>
        <v>0</v>
      </c>
      <c r="L32" s="116"/>
    </row>
    <row r="33" spans="1:16" ht="16.5" thickTop="1" thickBot="1" x14ac:dyDescent="0.3">
      <c r="A33" s="122"/>
      <c r="D33" s="1198" t="s">
        <v>4</v>
      </c>
      <c r="E33" s="1199"/>
      <c r="F33" s="49">
        <v>0</v>
      </c>
      <c r="L33" s="47"/>
      <c r="N33" s="1446" t="s">
        <v>11</v>
      </c>
      <c r="O33" s="1447"/>
      <c r="P33" s="142">
        <f>P5+P4+P6+-Q30</f>
        <v>0</v>
      </c>
    </row>
    <row r="34" spans="1:16" x14ac:dyDescent="0.25">
      <c r="B34" s="180"/>
    </row>
  </sheetData>
  <mergeCells count="10">
    <mergeCell ref="A1:G1"/>
    <mergeCell ref="A5:A6"/>
    <mergeCell ref="B5:B6"/>
    <mergeCell ref="D32:E32"/>
    <mergeCell ref="U6:U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7" t="s">
        <v>288</v>
      </c>
      <c r="B1" s="1477"/>
      <c r="C1" s="1477"/>
      <c r="D1" s="1477"/>
      <c r="E1" s="1477"/>
      <c r="F1" s="1477"/>
      <c r="G1" s="1477"/>
      <c r="H1" s="1477"/>
      <c r="I1" s="147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78" t="s">
        <v>121</v>
      </c>
      <c r="B5" s="1479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78"/>
      <c r="B6" s="1380"/>
      <c r="C6" s="764"/>
      <c r="D6" s="765"/>
      <c r="E6" s="766"/>
      <c r="F6" s="767"/>
      <c r="G6" s="73"/>
    </row>
    <row r="7" spans="1:10" ht="15.75" customHeight="1" thickBot="1" x14ac:dyDescent="0.35">
      <c r="A7" s="1478"/>
      <c r="B7" s="1381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58" t="s">
        <v>47</v>
      </c>
      <c r="J8" s="14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9"/>
      <c r="J9" s="1476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446" t="s">
        <v>11</v>
      </c>
      <c r="D105" s="1447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 t="s">
        <v>274</v>
      </c>
      <c r="B1" s="1408"/>
      <c r="C1" s="1408"/>
      <c r="D1" s="1408"/>
      <c r="E1" s="1408"/>
      <c r="F1" s="1408"/>
      <c r="G1" s="14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80" t="s">
        <v>681</v>
      </c>
      <c r="B5" s="1473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81"/>
      <c r="B6" s="1474"/>
      <c r="C6" s="219"/>
      <c r="D6" s="115"/>
      <c r="E6" s="141"/>
      <c r="F6" s="234"/>
      <c r="I6" s="1471" t="s">
        <v>3</v>
      </c>
      <c r="J6" s="14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72"/>
      <c r="J7" s="1466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446" t="s">
        <v>11</v>
      </c>
      <c r="D33" s="1447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77" t="s">
        <v>289</v>
      </c>
      <c r="B1" s="1477"/>
      <c r="C1" s="1477"/>
      <c r="D1" s="1477"/>
      <c r="E1" s="1477"/>
      <c r="F1" s="1477"/>
      <c r="G1" s="1477"/>
      <c r="H1" s="1477"/>
      <c r="I1" s="147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82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83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83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58" t="s">
        <v>47</v>
      </c>
      <c r="J8" s="14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9"/>
      <c r="J9" s="1476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23">
        <f t="shared" si="1"/>
        <v>100</v>
      </c>
      <c r="E55" s="1124">
        <v>44956</v>
      </c>
      <c r="F55" s="1110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23">
        <f t="shared" si="1"/>
        <v>20</v>
      </c>
      <c r="E56" s="1124">
        <v>44956</v>
      </c>
      <c r="F56" s="1110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23">
        <f t="shared" si="1"/>
        <v>10</v>
      </c>
      <c r="E57" s="1124">
        <v>44958</v>
      </c>
      <c r="F57" s="1110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23">
        <f t="shared" si="1"/>
        <v>20</v>
      </c>
      <c r="E58" s="1124">
        <v>44960</v>
      </c>
      <c r="F58" s="1110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23">
        <f t="shared" si="1"/>
        <v>100</v>
      </c>
      <c r="E59" s="1124">
        <v>44961</v>
      </c>
      <c r="F59" s="1110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23">
        <f t="shared" si="1"/>
        <v>100</v>
      </c>
      <c r="E60" s="1124">
        <v>44963</v>
      </c>
      <c r="F60" s="1110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23">
        <f t="shared" si="1"/>
        <v>10</v>
      </c>
      <c r="E61" s="1124">
        <v>44965</v>
      </c>
      <c r="F61" s="1110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23">
        <f t="shared" si="1"/>
        <v>10</v>
      </c>
      <c r="E62" s="1124">
        <v>44965</v>
      </c>
      <c r="F62" s="1110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23">
        <f t="shared" si="1"/>
        <v>20</v>
      </c>
      <c r="E63" s="1124">
        <v>44968</v>
      </c>
      <c r="F63" s="1110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23">
        <f t="shared" si="1"/>
        <v>10</v>
      </c>
      <c r="E64" s="1124">
        <v>44970</v>
      </c>
      <c r="F64" s="1110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23">
        <f t="shared" si="1"/>
        <v>30</v>
      </c>
      <c r="E65" s="1124">
        <v>44972</v>
      </c>
      <c r="F65" s="1110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35"/>
      <c r="H67" s="1136"/>
      <c r="I67" s="609">
        <f t="shared" si="4"/>
        <v>0</v>
      </c>
      <c r="J67" s="1240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35"/>
      <c r="H68" s="1136"/>
      <c r="I68" s="609">
        <f t="shared" si="4"/>
        <v>0</v>
      </c>
      <c r="J68" s="1240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35"/>
      <c r="H69" s="1136"/>
      <c r="I69" s="609">
        <f t="shared" si="4"/>
        <v>0</v>
      </c>
      <c r="J69" s="1240">
        <f t="shared" si="5"/>
        <v>0</v>
      </c>
    </row>
    <row r="70" spans="1:10" ht="15.75" thickBot="1" x14ac:dyDescent="0.3">
      <c r="A70" s="4"/>
      <c r="B70" s="83">
        <v>10</v>
      </c>
      <c r="C70" s="37"/>
      <c r="D70" s="934">
        <v>0</v>
      </c>
      <c r="E70" s="935"/>
      <c r="F70" s="617">
        <f t="shared" si="0"/>
        <v>0</v>
      </c>
      <c r="G70" s="926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446" t="s">
        <v>11</v>
      </c>
      <c r="D74" s="1447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418" t="s">
        <v>124</v>
      </c>
      <c r="B5" s="1422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418"/>
      <c r="B6" s="1484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93" t="s">
        <v>21</v>
      </c>
      <c r="E75" s="1394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413"/>
      <c r="B5" s="1485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413"/>
      <c r="B6" s="1485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406" t="s">
        <v>11</v>
      </c>
      <c r="D60" s="140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413"/>
      <c r="B5" s="1422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413"/>
      <c r="B6" s="1422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422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4"/>
      <c r="F19" s="816">
        <f t="shared" si="0"/>
        <v>0</v>
      </c>
      <c r="G19" s="914"/>
      <c r="H19" s="663"/>
      <c r="I19" s="937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4"/>
      <c r="F20" s="816">
        <f t="shared" si="0"/>
        <v>0</v>
      </c>
      <c r="G20" s="914"/>
      <c r="H20" s="663"/>
      <c r="I20" s="937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4"/>
      <c r="F21" s="816">
        <f t="shared" si="0"/>
        <v>0</v>
      </c>
      <c r="G21" s="914"/>
      <c r="H21" s="663"/>
      <c r="I21" s="937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4"/>
      <c r="F22" s="816">
        <f t="shared" si="0"/>
        <v>0</v>
      </c>
      <c r="G22" s="914"/>
      <c r="H22" s="663"/>
      <c r="I22" s="937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5"/>
      <c r="F23" s="816">
        <f t="shared" si="0"/>
        <v>0</v>
      </c>
      <c r="G23" s="914"/>
      <c r="H23" s="663"/>
      <c r="I23" s="937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5"/>
      <c r="F24" s="816">
        <f t="shared" si="0"/>
        <v>0</v>
      </c>
      <c r="G24" s="914"/>
      <c r="H24" s="663"/>
      <c r="I24" s="937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5"/>
      <c r="F25" s="816">
        <f t="shared" si="0"/>
        <v>0</v>
      </c>
      <c r="G25" s="914"/>
      <c r="H25" s="663"/>
      <c r="I25" s="937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5"/>
      <c r="F26" s="816">
        <f t="shared" si="0"/>
        <v>0</v>
      </c>
      <c r="G26" s="914"/>
      <c r="H26" s="663"/>
      <c r="I26" s="937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5"/>
      <c r="F27" s="816">
        <f t="shared" si="0"/>
        <v>0</v>
      </c>
      <c r="G27" s="914"/>
      <c r="H27" s="663"/>
      <c r="I27" s="937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5"/>
      <c r="F28" s="816">
        <f t="shared" si="0"/>
        <v>0</v>
      </c>
      <c r="G28" s="914"/>
      <c r="H28" s="663"/>
      <c r="I28" s="937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5"/>
      <c r="F29" s="816">
        <f t="shared" si="0"/>
        <v>0</v>
      </c>
      <c r="G29" s="914"/>
      <c r="H29" s="663"/>
      <c r="I29" s="937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5"/>
      <c r="F30" s="816">
        <f t="shared" si="0"/>
        <v>0</v>
      </c>
      <c r="G30" s="914"/>
      <c r="H30" s="663"/>
      <c r="I30" s="937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5"/>
      <c r="F31" s="816">
        <f t="shared" si="0"/>
        <v>0</v>
      </c>
      <c r="G31" s="914"/>
      <c r="H31" s="663"/>
      <c r="I31" s="937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5"/>
      <c r="F32" s="816">
        <f t="shared" si="0"/>
        <v>0</v>
      </c>
      <c r="G32" s="914"/>
      <c r="H32" s="663"/>
      <c r="I32" s="937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5"/>
      <c r="F33" s="816">
        <f t="shared" si="0"/>
        <v>0</v>
      </c>
      <c r="G33" s="914"/>
      <c r="H33" s="663"/>
      <c r="I33" s="937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5"/>
      <c r="F34" s="816">
        <f t="shared" si="0"/>
        <v>0</v>
      </c>
      <c r="G34" s="914"/>
      <c r="H34" s="663"/>
      <c r="I34" s="937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5"/>
      <c r="F35" s="816">
        <f t="shared" si="0"/>
        <v>0</v>
      </c>
      <c r="G35" s="914"/>
      <c r="H35" s="663"/>
      <c r="I35" s="937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5"/>
      <c r="F36" s="816">
        <f t="shared" si="0"/>
        <v>0</v>
      </c>
      <c r="G36" s="914"/>
      <c r="H36" s="663"/>
      <c r="I36" s="937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5"/>
      <c r="F37" s="816">
        <f t="shared" si="0"/>
        <v>0</v>
      </c>
      <c r="G37" s="914"/>
      <c r="H37" s="663"/>
      <c r="I37" s="937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6"/>
      <c r="F38" s="630">
        <f t="shared" si="0"/>
        <v>0</v>
      </c>
      <c r="G38" s="854"/>
      <c r="H38" s="977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93" t="s">
        <v>21</v>
      </c>
      <c r="E41" s="1394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404" t="s">
        <v>290</v>
      </c>
      <c r="B1" s="1404"/>
      <c r="C1" s="1404"/>
      <c r="D1" s="1404"/>
      <c r="E1" s="1404"/>
      <c r="F1" s="1404"/>
      <c r="G1" s="1404"/>
      <c r="H1" s="11">
        <v>1</v>
      </c>
      <c r="K1" s="1404" t="str">
        <f>A1</f>
        <v>INVENTARIO  DEL MES DE   ENERO  2023</v>
      </c>
      <c r="L1" s="1404"/>
      <c r="M1" s="1404"/>
      <c r="N1" s="1404"/>
      <c r="O1" s="1404"/>
      <c r="P1" s="1404"/>
      <c r="Q1" s="1404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86" t="s">
        <v>52</v>
      </c>
      <c r="B4" s="469"/>
      <c r="C4" s="125"/>
      <c r="D4" s="132"/>
      <c r="E4" s="86"/>
      <c r="F4" s="73"/>
      <c r="G4" s="789"/>
      <c r="K4" s="1486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87"/>
      <c r="B5" s="1489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87"/>
      <c r="L5" s="1489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88"/>
      <c r="B6" s="1490"/>
      <c r="C6" s="526"/>
      <c r="D6" s="132"/>
      <c r="E6" s="86">
        <v>104.98</v>
      </c>
      <c r="F6" s="73">
        <v>2</v>
      </c>
      <c r="G6" s="73"/>
      <c r="K6" s="1488"/>
      <c r="L6" s="1490"/>
      <c r="M6" s="526">
        <v>28</v>
      </c>
      <c r="N6" s="132">
        <v>44925</v>
      </c>
      <c r="O6" s="938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4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4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77">
        <v>212.18</v>
      </c>
      <c r="E16" s="1116">
        <v>44956</v>
      </c>
      <c r="F16" s="1115">
        <f t="shared" si="3"/>
        <v>212.18</v>
      </c>
      <c r="G16" s="1117" t="s">
        <v>444</v>
      </c>
      <c r="H16" s="1118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77">
        <f>30.47+29.62</f>
        <v>60.09</v>
      </c>
      <c r="E17" s="1116">
        <v>44956</v>
      </c>
      <c r="F17" s="1115">
        <f t="shared" si="3"/>
        <v>60.09</v>
      </c>
      <c r="G17" s="1117" t="s">
        <v>484</v>
      </c>
      <c r="H17" s="1118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77">
        <v>210.84</v>
      </c>
      <c r="E18" s="1116">
        <v>44958</v>
      </c>
      <c r="F18" s="1115">
        <f t="shared" si="3"/>
        <v>210.84</v>
      </c>
      <c r="G18" s="1117" t="s">
        <v>498</v>
      </c>
      <c r="H18" s="1118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77">
        <v>302.83999999999997</v>
      </c>
      <c r="E19" s="1116">
        <v>44961</v>
      </c>
      <c r="F19" s="1115">
        <f t="shared" si="3"/>
        <v>302.83999999999997</v>
      </c>
      <c r="G19" s="1117" t="s">
        <v>522</v>
      </c>
      <c r="H19" s="1118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77">
        <v>304.33999999999997</v>
      </c>
      <c r="E20" s="1116">
        <v>44963</v>
      </c>
      <c r="F20" s="1115">
        <f t="shared" si="3"/>
        <v>304.33999999999997</v>
      </c>
      <c r="G20" s="1117" t="s">
        <v>527</v>
      </c>
      <c r="H20" s="1118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77">
        <v>197.74</v>
      </c>
      <c r="E21" s="1119">
        <v>44964</v>
      </c>
      <c r="F21" s="1115">
        <f t="shared" si="3"/>
        <v>197.74</v>
      </c>
      <c r="G21" s="1117" t="s">
        <v>534</v>
      </c>
      <c r="H21" s="1118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77">
        <v>59</v>
      </c>
      <c r="E22" s="1119">
        <v>44965</v>
      </c>
      <c r="F22" s="1115">
        <f t="shared" si="3"/>
        <v>59</v>
      </c>
      <c r="G22" s="1117" t="s">
        <v>449</v>
      </c>
      <c r="H22" s="1118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77">
        <v>90.53</v>
      </c>
      <c r="E23" s="1119">
        <v>44966</v>
      </c>
      <c r="F23" s="1115">
        <f t="shared" si="3"/>
        <v>90.53</v>
      </c>
      <c r="G23" s="1117" t="s">
        <v>548</v>
      </c>
      <c r="H23" s="1118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77">
        <v>203.49</v>
      </c>
      <c r="E24" s="1119">
        <v>44967</v>
      </c>
      <c r="F24" s="1115">
        <f t="shared" si="3"/>
        <v>203.49</v>
      </c>
      <c r="G24" s="1117" t="s">
        <v>450</v>
      </c>
      <c r="H24" s="1118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15"/>
      <c r="E25" s="1119"/>
      <c r="F25" s="1115">
        <f t="shared" si="3"/>
        <v>0</v>
      </c>
      <c r="G25" s="1117"/>
      <c r="H25" s="1118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15"/>
      <c r="E26" s="1119"/>
      <c r="F26" s="1115">
        <f t="shared" si="3"/>
        <v>0</v>
      </c>
      <c r="G26" s="1117"/>
      <c r="H26" s="1118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15"/>
      <c r="E27" s="1119"/>
      <c r="F27" s="1178">
        <f t="shared" si="3"/>
        <v>0</v>
      </c>
      <c r="G27" s="1179"/>
      <c r="H27" s="1180"/>
      <c r="I27" s="1161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0"/>
      <c r="E28" s="1121"/>
      <c r="F28" s="1178">
        <v>337.34</v>
      </c>
      <c r="G28" s="1179"/>
      <c r="H28" s="1180"/>
      <c r="I28" s="1161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0"/>
      <c r="E29" s="1121"/>
      <c r="F29" s="1178">
        <f t="shared" si="3"/>
        <v>0</v>
      </c>
      <c r="G29" s="1179"/>
      <c r="H29" s="1180"/>
      <c r="I29" s="1161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1">
        <f t="shared" si="3"/>
        <v>0</v>
      </c>
      <c r="G30" s="1182"/>
      <c r="H30" s="1183"/>
      <c r="I30" s="1161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404" t="s">
        <v>288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1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92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0">
        <v>165.83</v>
      </c>
      <c r="E10" s="1132">
        <v>44959</v>
      </c>
      <c r="F10" s="582">
        <f t="shared" ref="F10:F28" si="3">D10</f>
        <v>165.83</v>
      </c>
      <c r="G10" s="1144" t="s">
        <v>505</v>
      </c>
      <c r="H10" s="1145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0">
        <v>163.38999999999999</v>
      </c>
      <c r="E11" s="1132">
        <v>44973</v>
      </c>
      <c r="F11" s="582">
        <f t="shared" si="3"/>
        <v>163.38999999999999</v>
      </c>
      <c r="G11" s="1144" t="s">
        <v>584</v>
      </c>
      <c r="H11" s="1145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0">
        <v>47.26</v>
      </c>
      <c r="E12" s="1132">
        <v>44985</v>
      </c>
      <c r="F12" s="582">
        <f t="shared" si="3"/>
        <v>47.26</v>
      </c>
      <c r="G12" s="1144" t="s">
        <v>669</v>
      </c>
      <c r="H12" s="1145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0">
        <v>162.03</v>
      </c>
      <c r="E13" s="1132">
        <v>44988</v>
      </c>
      <c r="F13" s="582">
        <f t="shared" si="3"/>
        <v>162.03</v>
      </c>
      <c r="G13" s="1144" t="s">
        <v>705</v>
      </c>
      <c r="H13" s="1145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0"/>
      <c r="E14" s="1132"/>
      <c r="F14" s="582">
        <f t="shared" si="3"/>
        <v>0</v>
      </c>
      <c r="G14" s="1144"/>
      <c r="H14" s="1145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0"/>
      <c r="E15" s="1132"/>
      <c r="F15" s="582">
        <f t="shared" si="3"/>
        <v>0</v>
      </c>
      <c r="G15" s="1144"/>
      <c r="H15" s="1145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0"/>
      <c r="E16" s="1132"/>
      <c r="F16" s="582">
        <f t="shared" si="3"/>
        <v>0</v>
      </c>
      <c r="G16" s="1144"/>
      <c r="H16" s="1146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0"/>
      <c r="E17" s="1132"/>
      <c r="F17" s="582">
        <f t="shared" si="3"/>
        <v>0</v>
      </c>
      <c r="G17" s="1144"/>
      <c r="H17" s="1146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0"/>
      <c r="E18" s="1132"/>
      <c r="F18" s="582">
        <f t="shared" si="3"/>
        <v>0</v>
      </c>
      <c r="G18" s="1144"/>
      <c r="H18" s="1146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0"/>
      <c r="E19" s="1132"/>
      <c r="F19" s="582">
        <f t="shared" si="3"/>
        <v>0</v>
      </c>
      <c r="G19" s="1144"/>
      <c r="H19" s="1146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0"/>
      <c r="E20" s="1132"/>
      <c r="F20" s="582">
        <f t="shared" si="3"/>
        <v>0</v>
      </c>
      <c r="G20" s="1144"/>
      <c r="H20" s="1146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0"/>
      <c r="E21" s="1132"/>
      <c r="F21" s="582">
        <f t="shared" si="3"/>
        <v>0</v>
      </c>
      <c r="G21" s="1144"/>
      <c r="H21" s="1147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1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2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2"/>
      <c r="E28" s="963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 t="s">
        <v>291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1" t="s">
        <v>110</v>
      </c>
      <c r="C4" s="100"/>
      <c r="D4" s="132"/>
      <c r="E4" s="86"/>
      <c r="F4" s="73"/>
      <c r="G4" s="231"/>
    </row>
    <row r="5" spans="1:9" x14ac:dyDescent="0.25">
      <c r="A5" s="1418" t="s">
        <v>94</v>
      </c>
      <c r="B5" s="1492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41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6">
        <v>762.16</v>
      </c>
      <c r="E12" s="940">
        <v>44940</v>
      </c>
      <c r="F12" s="936">
        <f t="shared" si="0"/>
        <v>762.16</v>
      </c>
      <c r="G12" s="915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6">
        <v>13.61</v>
      </c>
      <c r="E13" s="940">
        <v>44943</v>
      </c>
      <c r="F13" s="936">
        <f t="shared" si="0"/>
        <v>13.61</v>
      </c>
      <c r="G13" s="915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6">
        <v>13.61</v>
      </c>
      <c r="E14" s="940">
        <v>44944</v>
      </c>
      <c r="F14" s="936">
        <f t="shared" si="0"/>
        <v>13.61</v>
      </c>
      <c r="G14" s="915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6">
        <v>13.61</v>
      </c>
      <c r="E15" s="940">
        <v>44947</v>
      </c>
      <c r="F15" s="936">
        <f t="shared" si="0"/>
        <v>13.61</v>
      </c>
      <c r="G15" s="915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6">
        <v>81.66</v>
      </c>
      <c r="E16" s="940">
        <v>44947</v>
      </c>
      <c r="F16" s="936">
        <f t="shared" si="0"/>
        <v>81.66</v>
      </c>
      <c r="G16" s="915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0">
        <v>44949</v>
      </c>
      <c r="F17" s="936">
        <f t="shared" si="0"/>
        <v>68.05</v>
      </c>
      <c r="G17" s="915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6">
        <v>666.89</v>
      </c>
      <c r="E18" s="940">
        <v>44949</v>
      </c>
      <c r="F18" s="936">
        <f t="shared" si="0"/>
        <v>666.89</v>
      </c>
      <c r="G18" s="915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6">
        <v>68.05</v>
      </c>
      <c r="E19" s="940">
        <v>44951</v>
      </c>
      <c r="F19" s="936">
        <f t="shared" si="0"/>
        <v>68.05</v>
      </c>
      <c r="G19" s="915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6">
        <v>81.66</v>
      </c>
      <c r="E20" s="940">
        <v>44954</v>
      </c>
      <c r="F20" s="936">
        <f t="shared" si="0"/>
        <v>81.66</v>
      </c>
      <c r="G20" s="915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38">
        <v>68.05</v>
      </c>
      <c r="E21" s="1139">
        <v>44959</v>
      </c>
      <c r="F21" s="1138">
        <f t="shared" si="0"/>
        <v>68.05</v>
      </c>
      <c r="G21" s="1140" t="s">
        <v>503</v>
      </c>
      <c r="H21" s="1141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38"/>
      <c r="E22" s="1139"/>
      <c r="F22" s="1138">
        <f t="shared" si="0"/>
        <v>0</v>
      </c>
      <c r="G22" s="1140"/>
      <c r="H22" s="1141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38"/>
      <c r="E23" s="1139"/>
      <c r="F23" s="1138">
        <f t="shared" si="0"/>
        <v>0</v>
      </c>
      <c r="G23" s="1140"/>
      <c r="H23" s="1141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38"/>
      <c r="E24" s="1139"/>
      <c r="F24" s="1138">
        <f t="shared" si="0"/>
        <v>0</v>
      </c>
      <c r="G24" s="1142"/>
      <c r="H24" s="1141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38"/>
      <c r="E25" s="1139"/>
      <c r="F25" s="1138">
        <f t="shared" si="0"/>
        <v>0</v>
      </c>
      <c r="G25" s="1142"/>
      <c r="H25" s="1141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38"/>
      <c r="E26" s="1139"/>
      <c r="F26" s="1138">
        <f t="shared" si="0"/>
        <v>0</v>
      </c>
      <c r="G26" s="1142"/>
      <c r="H26" s="1141"/>
      <c r="I26" s="129">
        <f t="shared" si="2"/>
        <v>54.440000000000495</v>
      </c>
    </row>
    <row r="27" spans="1:9" x14ac:dyDescent="0.25">
      <c r="B27" s="104"/>
      <c r="C27" s="15"/>
      <c r="D27" s="1138"/>
      <c r="E27" s="1139"/>
      <c r="F27" s="1138">
        <f t="shared" si="0"/>
        <v>0</v>
      </c>
      <c r="G27" s="1142"/>
      <c r="H27" s="1143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8" t="s">
        <v>275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409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409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3" t="s">
        <v>81</v>
      </c>
      <c r="C4" s="100"/>
      <c r="D4" s="132"/>
      <c r="E4" s="86"/>
      <c r="F4" s="73"/>
      <c r="G4" s="231"/>
    </row>
    <row r="5" spans="1:9" x14ac:dyDescent="0.25">
      <c r="A5" s="75"/>
      <c r="B5" s="1494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8"/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1" t="s">
        <v>98</v>
      </c>
      <c r="C4" s="100"/>
      <c r="D4" s="132"/>
      <c r="E4" s="86"/>
      <c r="F4" s="73"/>
      <c r="G4" s="231"/>
    </row>
    <row r="5" spans="1:9" x14ac:dyDescent="0.25">
      <c r="A5" s="1413"/>
      <c r="B5" s="1492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413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 t="s">
        <v>292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5" t="s">
        <v>99</v>
      </c>
      <c r="C4" s="100"/>
      <c r="D4" s="132"/>
      <c r="E4" s="86"/>
      <c r="F4" s="73"/>
      <c r="G4" s="231"/>
    </row>
    <row r="5" spans="1:9" x14ac:dyDescent="0.25">
      <c r="A5" s="1413" t="s">
        <v>143</v>
      </c>
      <c r="B5" s="1496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413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39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7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27">
        <v>44957</v>
      </c>
      <c r="F12" s="582">
        <f t="shared" si="0"/>
        <v>207.4</v>
      </c>
      <c r="G12" s="1128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27">
        <v>44957</v>
      </c>
      <c r="F13" s="582">
        <f t="shared" si="0"/>
        <v>238</v>
      </c>
      <c r="G13" s="1128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27">
        <v>44959</v>
      </c>
      <c r="F14" s="582">
        <f t="shared" si="0"/>
        <v>24</v>
      </c>
      <c r="G14" s="1128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27">
        <v>44959</v>
      </c>
      <c r="F15" s="582">
        <f t="shared" si="0"/>
        <v>60.39</v>
      </c>
      <c r="G15" s="1128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27"/>
      <c r="F16" s="582">
        <f t="shared" si="0"/>
        <v>0</v>
      </c>
      <c r="G16" s="1128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0"/>
      <c r="E17" s="1127"/>
      <c r="F17" s="1245">
        <f t="shared" si="0"/>
        <v>0</v>
      </c>
      <c r="G17" s="1246"/>
      <c r="H17" s="1154"/>
      <c r="I17" s="1161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27"/>
      <c r="F18" s="1245">
        <f t="shared" si="0"/>
        <v>0</v>
      </c>
      <c r="G18" s="1246"/>
      <c r="H18" s="1154"/>
      <c r="I18" s="1161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27"/>
      <c r="F19" s="1245">
        <f t="shared" si="0"/>
        <v>0</v>
      </c>
      <c r="G19" s="1246"/>
      <c r="H19" s="1154"/>
      <c r="I19" s="1161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27"/>
      <c r="F20" s="1245">
        <f t="shared" si="0"/>
        <v>0</v>
      </c>
      <c r="G20" s="1246"/>
      <c r="H20" s="1154"/>
      <c r="I20" s="1161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27"/>
      <c r="F21" s="582">
        <f t="shared" si="0"/>
        <v>0</v>
      </c>
      <c r="G21" s="1128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29"/>
      <c r="E22" s="1130"/>
      <c r="F22" s="582">
        <f t="shared" si="0"/>
        <v>0</v>
      </c>
      <c r="G22" s="1128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4" t="s">
        <v>275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410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410"/>
      <c r="C6" s="223">
        <v>72</v>
      </c>
      <c r="D6" s="131">
        <v>44925</v>
      </c>
      <c r="E6" s="722">
        <v>713.92</v>
      </c>
      <c r="F6" s="941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57">
        <f t="shared" si="3"/>
        <v>0</v>
      </c>
      <c r="G14" s="1158"/>
      <c r="H14" s="1159"/>
      <c r="I14" s="115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6" t="s">
        <v>11</v>
      </c>
      <c r="D83" s="140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0"/>
  </cols>
  <sheetData>
    <row r="1" spans="1:19" ht="40.5" x14ac:dyDescent="0.55000000000000004">
      <c r="A1" s="1404" t="s">
        <v>276</v>
      </c>
      <c r="B1" s="1404"/>
      <c r="C1" s="1404"/>
      <c r="D1" s="1404"/>
      <c r="E1" s="1404"/>
      <c r="F1" s="1404"/>
      <c r="G1" s="1404"/>
      <c r="H1" s="11">
        <v>1</v>
      </c>
      <c r="K1" s="1408" t="s">
        <v>391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411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411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411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411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2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1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1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1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1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2">
        <v>5</v>
      </c>
      <c r="D14" s="617">
        <v>60.81</v>
      </c>
      <c r="E14" s="911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0">
        <v>12.2</v>
      </c>
      <c r="E15" s="1126">
        <v>44956</v>
      </c>
      <c r="F15" s="1110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57">
        <f t="shared" si="5"/>
        <v>0</v>
      </c>
      <c r="Q15" s="1158"/>
      <c r="R15" s="1159"/>
      <c r="S15" s="1150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0">
        <v>120.95</v>
      </c>
      <c r="E16" s="1126">
        <v>44960</v>
      </c>
      <c r="F16" s="1110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57">
        <f t="shared" si="5"/>
        <v>0</v>
      </c>
      <c r="Q16" s="1158"/>
      <c r="R16" s="1159"/>
      <c r="S16" s="1150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0">
        <v>61.16</v>
      </c>
      <c r="E17" s="1126">
        <v>44961</v>
      </c>
      <c r="F17" s="1110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57">
        <f t="shared" si="5"/>
        <v>0</v>
      </c>
      <c r="Q17" s="1158"/>
      <c r="R17" s="1159"/>
      <c r="S17" s="1150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0">
        <v>123.44</v>
      </c>
      <c r="E18" s="1126">
        <v>44965</v>
      </c>
      <c r="F18" s="1110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57">
        <f t="shared" si="5"/>
        <v>0</v>
      </c>
      <c r="Q18" s="1158"/>
      <c r="R18" s="1159"/>
      <c r="S18" s="1150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0">
        <v>123.36</v>
      </c>
      <c r="E19" s="1126">
        <v>44967</v>
      </c>
      <c r="F19" s="1110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0">
        <v>11.77</v>
      </c>
      <c r="E20" s="1126">
        <v>44968</v>
      </c>
      <c r="F20" s="1110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0">
        <v>58.52</v>
      </c>
      <c r="E21" s="1126">
        <v>44975</v>
      </c>
      <c r="F21" s="1110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0">
        <v>104.26</v>
      </c>
      <c r="E22" s="1126">
        <v>44977</v>
      </c>
      <c r="F22" s="1110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0"/>
      <c r="E23" s="1126"/>
      <c r="F23" s="1152">
        <f t="shared" si="4"/>
        <v>0</v>
      </c>
      <c r="G23" s="1153"/>
      <c r="H23" s="1154"/>
      <c r="I23" s="1150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0"/>
      <c r="E24" s="1126"/>
      <c r="F24" s="1152">
        <f t="shared" si="4"/>
        <v>0</v>
      </c>
      <c r="G24" s="1153"/>
      <c r="H24" s="1154"/>
      <c r="I24" s="1150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0"/>
      <c r="E25" s="1126"/>
      <c r="F25" s="1152">
        <f t="shared" si="4"/>
        <v>0</v>
      </c>
      <c r="G25" s="1153"/>
      <c r="H25" s="1154"/>
      <c r="I25" s="1150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0"/>
      <c r="E26" s="1126"/>
      <c r="F26" s="1152">
        <f t="shared" si="4"/>
        <v>0</v>
      </c>
      <c r="G26" s="1153"/>
      <c r="H26" s="1154"/>
      <c r="I26" s="1150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0"/>
      <c r="E27" s="1126"/>
      <c r="F27" s="1110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0"/>
      <c r="E28" s="1126"/>
      <c r="F28" s="1110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406" t="s">
        <v>11</v>
      </c>
      <c r="D53" s="1407"/>
      <c r="E53" s="57">
        <f>E5+E6-F48+E7</f>
        <v>-107.07000000000016</v>
      </c>
      <c r="F53" s="73"/>
      <c r="M53" s="1406" t="s">
        <v>11</v>
      </c>
      <c r="N53" s="1407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404" t="s">
        <v>277</v>
      </c>
      <c r="B1" s="1404"/>
      <c r="C1" s="1404"/>
      <c r="D1" s="1404"/>
      <c r="E1" s="1404"/>
      <c r="F1" s="1404"/>
      <c r="G1" s="1404"/>
      <c r="H1" s="11">
        <v>1</v>
      </c>
      <c r="K1" s="1408" t="s">
        <v>478</v>
      </c>
      <c r="L1" s="1408"/>
      <c r="M1" s="1408"/>
      <c r="N1" s="1408"/>
      <c r="O1" s="1408"/>
      <c r="P1" s="1408"/>
      <c r="Q1" s="14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412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412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412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412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6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6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6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6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6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6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6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6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6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35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6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6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6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6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6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6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6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6"/>
      <c r="D17" s="912"/>
      <c r="E17" s="913"/>
      <c r="F17" s="912">
        <f t="shared" si="0"/>
        <v>0</v>
      </c>
      <c r="G17" s="914"/>
      <c r="H17" s="663"/>
      <c r="I17" s="666">
        <f t="shared" si="3"/>
        <v>11.800000000000024</v>
      </c>
      <c r="L17" s="776">
        <f t="shared" si="4"/>
        <v>43</v>
      </c>
      <c r="M17" s="916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6"/>
      <c r="D18" s="912"/>
      <c r="E18" s="913"/>
      <c r="F18" s="912">
        <f t="shared" si="0"/>
        <v>0</v>
      </c>
      <c r="G18" s="914"/>
      <c r="H18" s="663"/>
      <c r="I18" s="666">
        <f t="shared" si="3"/>
        <v>11.800000000000024</v>
      </c>
      <c r="K18" s="119"/>
      <c r="L18" s="776">
        <f t="shared" si="4"/>
        <v>43</v>
      </c>
      <c r="M18" s="916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1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1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1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1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1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1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1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1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1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1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1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1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1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1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406" t="s">
        <v>11</v>
      </c>
      <c r="D47" s="1407"/>
      <c r="E47" s="57">
        <f>E5+E6-F42+E7</f>
        <v>11.800000000000068</v>
      </c>
      <c r="F47" s="73"/>
      <c r="M47" s="1406" t="s">
        <v>11</v>
      </c>
      <c r="N47" s="1407"/>
      <c r="O47" s="57">
        <f>O5+O6-P42+O7</f>
        <v>524.38</v>
      </c>
      <c r="P47" s="73"/>
    </row>
    <row r="50" spans="1:17" x14ac:dyDescent="0.25">
      <c r="A50" s="220"/>
      <c r="B50" s="1413"/>
      <c r="C50" s="467"/>
      <c r="D50" s="225"/>
      <c r="E50" s="78"/>
      <c r="F50" s="62"/>
      <c r="G50" s="5"/>
      <c r="K50" s="220"/>
      <c r="L50" s="1413"/>
      <c r="M50" s="467"/>
      <c r="N50" s="225"/>
      <c r="O50" s="78"/>
      <c r="P50" s="62"/>
      <c r="Q50" s="5"/>
    </row>
    <row r="51" spans="1:17" x14ac:dyDescent="0.25">
      <c r="A51" s="220"/>
      <c r="B51" s="1413"/>
      <c r="C51" s="379"/>
      <c r="D51" s="131"/>
      <c r="E51" s="204"/>
      <c r="F51" s="62"/>
      <c r="G51" s="47"/>
      <c r="K51" s="220"/>
      <c r="L51" s="1413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404" t="s">
        <v>278</v>
      </c>
      <c r="B1" s="1404"/>
      <c r="C1" s="1404"/>
      <c r="D1" s="1404"/>
      <c r="E1" s="1404"/>
      <c r="F1" s="1404"/>
      <c r="G1" s="1404"/>
      <c r="H1" s="11">
        <v>1</v>
      </c>
      <c r="K1" s="1408" t="s">
        <v>278</v>
      </c>
      <c r="L1" s="1408"/>
      <c r="M1" s="1408"/>
      <c r="N1" s="1408"/>
      <c r="O1" s="1408"/>
      <c r="P1" s="1408"/>
      <c r="Q1" s="1408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07"/>
      <c r="B4" s="1107"/>
      <c r="C4" s="1107"/>
      <c r="D4" s="1107"/>
      <c r="E4" s="1107"/>
      <c r="F4" s="1107"/>
      <c r="G4" s="1108"/>
      <c r="H4" s="1108"/>
      <c r="K4" s="1107"/>
      <c r="L4" s="1107"/>
      <c r="M4" s="1107"/>
      <c r="N4" s="1107"/>
      <c r="O4" s="1107"/>
      <c r="P4" s="1107"/>
      <c r="Q4" s="1108"/>
      <c r="R4" s="110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414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414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414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414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1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1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1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4">
        <v>44956</v>
      </c>
      <c r="F13" s="735">
        <f t="shared" si="2"/>
        <v>152.04</v>
      </c>
      <c r="G13" s="1122" t="s">
        <v>444</v>
      </c>
      <c r="H13" s="1106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1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4">
        <v>44956</v>
      </c>
      <c r="F14" s="735">
        <f t="shared" si="2"/>
        <v>124.54</v>
      </c>
      <c r="G14" s="1122" t="s">
        <v>445</v>
      </c>
      <c r="H14" s="1106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1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4"/>
      <c r="F15" s="735">
        <f t="shared" si="2"/>
        <v>0</v>
      </c>
      <c r="G15" s="1148"/>
      <c r="H15" s="1149"/>
      <c r="I15" s="1150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1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4"/>
      <c r="F16" s="735">
        <f t="shared" si="2"/>
        <v>0</v>
      </c>
      <c r="G16" s="1148"/>
      <c r="H16" s="1149"/>
      <c r="I16" s="1150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1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4"/>
      <c r="F17" s="735">
        <f t="shared" si="2"/>
        <v>0</v>
      </c>
      <c r="G17" s="1148"/>
      <c r="H17" s="1149"/>
      <c r="I17" s="1150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1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4"/>
      <c r="F18" s="735">
        <f t="shared" si="2"/>
        <v>0</v>
      </c>
      <c r="G18" s="1148"/>
      <c r="H18" s="1149"/>
      <c r="I18" s="1150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1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4"/>
      <c r="F19" s="735">
        <f t="shared" si="2"/>
        <v>0</v>
      </c>
      <c r="G19" s="1148"/>
      <c r="H19" s="1149"/>
      <c r="I19" s="1150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1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4"/>
      <c r="F20" s="735">
        <f t="shared" si="2"/>
        <v>0</v>
      </c>
      <c r="G20" s="1148"/>
      <c r="H20" s="1149"/>
      <c r="I20" s="1150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1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4"/>
      <c r="F21" s="735">
        <f t="shared" si="2"/>
        <v>0</v>
      </c>
      <c r="G21" s="1148"/>
      <c r="H21" s="1149"/>
      <c r="I21" s="1150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1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4"/>
      <c r="F22" s="735">
        <f t="shared" si="2"/>
        <v>0</v>
      </c>
      <c r="G22" s="1105"/>
      <c r="H22" s="1106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1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4"/>
      <c r="F23" s="735">
        <f t="shared" si="2"/>
        <v>0</v>
      </c>
      <c r="G23" s="1105"/>
      <c r="H23" s="1106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1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4"/>
      <c r="F24" s="735">
        <f t="shared" si="2"/>
        <v>0</v>
      </c>
      <c r="G24" s="1105"/>
      <c r="H24" s="1106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1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4"/>
      <c r="F25" s="735">
        <f t="shared" si="2"/>
        <v>0</v>
      </c>
      <c r="G25" s="1105"/>
      <c r="H25" s="1106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1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4"/>
      <c r="F26" s="735">
        <f t="shared" si="2"/>
        <v>0</v>
      </c>
      <c r="G26" s="1105"/>
      <c r="H26" s="1106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1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1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1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1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1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1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1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1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406" t="s">
        <v>11</v>
      </c>
      <c r="D84" s="1407"/>
      <c r="E84" s="57">
        <f>E6+E7-F79+E8</f>
        <v>-7.999999999992724E-2</v>
      </c>
      <c r="F84" s="73"/>
      <c r="M84" s="1406" t="s">
        <v>11</v>
      </c>
      <c r="N84" s="1407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2023-04-27T16:54:41Z</dcterms:modified>
</cp:coreProperties>
</file>