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state="hidden" r:id="rId12"/>
    <sheet name="PULPA    NEGRA     " sheetId="194" state="hidden" r:id="rId13"/>
    <sheet name="FILETE    DE    CERDO  " sheetId="159" r:id="rId14"/>
    <sheet name="  B O L A      DE    RES       " sheetId="198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 CAJA   " sheetId="203" r:id="rId28"/>
    <sheet name="      A T  U N         " sheetId="135" state="hidden" r:id="rId29"/>
    <sheet name="    C H A M B A R E T E    M   " sheetId="219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state="hidden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  DE   L O M O        " sheetId="139" r:id="rId39"/>
    <sheet name="C A M A R O N E S      " sheetId="188" r:id="rId40"/>
    <sheet name="  PUNTAS   DE    CHULETA   " sheetId="205" r:id="rId41"/>
    <sheet name="PIERNA    SH   CONGELADA   " sheetId="190" state="hidden" r:id="rId42"/>
    <sheet name="COSTILLA     DE     RES   " sheetId="133" state="hidden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r:id="rId49"/>
    <sheet name="P A V O S           " sheetId="156" state="hidden" r:id="rId50"/>
    <sheet name="CABEZA S-- PAPADA RES" sheetId="210" state="hidden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Hoja7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38" l="1"/>
  <c r="Q113" i="38"/>
  <c r="Q17" i="38"/>
  <c r="Q20" i="38"/>
  <c r="Q16" i="38"/>
  <c r="Q15" i="38"/>
  <c r="I110" i="38" l="1"/>
  <c r="I111" i="38"/>
  <c r="P9" i="157" l="1"/>
  <c r="P10" i="157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O51" i="57"/>
  <c r="N48" i="57"/>
  <c r="M48" i="57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O82" i="197"/>
  <c r="N79" i="197"/>
  <c r="M79" i="197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36" i="157" l="1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Q6" i="57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O84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F113" i="38"/>
  <c r="P38" i="157" l="1"/>
  <c r="Q7" i="197"/>
  <c r="R7" i="197" s="1"/>
  <c r="Q8" i="38"/>
  <c r="Q7" i="38"/>
  <c r="Q11" i="38"/>
  <c r="Q10" i="38"/>
  <c r="Q12" i="38" l="1"/>
  <c r="Q14" i="38"/>
  <c r="Q13" i="38" l="1"/>
  <c r="Q9" i="38" l="1"/>
  <c r="Q5" i="38"/>
  <c r="Q6" i="38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P83" i="65"/>
  <c r="R83" i="65" s="1"/>
  <c r="W83" i="65" s="1"/>
  <c r="R82" i="65"/>
  <c r="W82" i="65" s="1"/>
  <c r="P82" i="65"/>
  <c r="W81" i="65"/>
  <c r="P81" i="65"/>
  <c r="R81" i="65" s="1"/>
  <c r="R80" i="65"/>
  <c r="W80" i="65" s="1"/>
  <c r="P80" i="65"/>
  <c r="P79" i="65"/>
  <c r="R79" i="65" s="1"/>
  <c r="W79" i="65" s="1"/>
  <c r="R78" i="65"/>
  <c r="W78" i="65" s="1"/>
  <c r="P78" i="65"/>
  <c r="P77" i="65"/>
  <c r="R77" i="65" s="1"/>
  <c r="W77" i="65" s="1"/>
  <c r="R76" i="65"/>
  <c r="W76" i="65" s="1"/>
  <c r="P76" i="65"/>
  <c r="W75" i="65"/>
  <c r="P75" i="65"/>
  <c r="R75" i="65" s="1"/>
  <c r="R74" i="65"/>
  <c r="W74" i="65" s="1"/>
  <c r="P74" i="65"/>
  <c r="P73" i="65"/>
  <c r="R73" i="65" s="1"/>
  <c r="W73" i="65" s="1"/>
  <c r="R72" i="65"/>
  <c r="W72" i="65" s="1"/>
  <c r="P72" i="65"/>
  <c r="W71" i="65"/>
  <c r="P71" i="65"/>
  <c r="R71" i="65" s="1"/>
  <c r="R70" i="65"/>
  <c r="W70" i="65" s="1"/>
  <c r="P70" i="65"/>
  <c r="P69" i="65"/>
  <c r="R69" i="65" s="1"/>
  <c r="W69" i="65" s="1"/>
  <c r="R68" i="65"/>
  <c r="W68" i="65" s="1"/>
  <c r="P68" i="65"/>
  <c r="W67" i="65"/>
  <c r="P67" i="65"/>
  <c r="R67" i="65" s="1"/>
  <c r="R66" i="65"/>
  <c r="W66" i="65" s="1"/>
  <c r="P66" i="65"/>
  <c r="P65" i="65"/>
  <c r="R65" i="65" s="1"/>
  <c r="W65" i="65" s="1"/>
  <c r="R64" i="65"/>
  <c r="W64" i="65" s="1"/>
  <c r="P64" i="65"/>
  <c r="W63" i="65"/>
  <c r="P63" i="65"/>
  <c r="R63" i="65" s="1"/>
  <c r="R62" i="65"/>
  <c r="W62" i="65" s="1"/>
  <c r="P62" i="65"/>
  <c r="P61" i="65"/>
  <c r="R61" i="65" s="1"/>
  <c r="W61" i="65" s="1"/>
  <c r="R60" i="65"/>
  <c r="W60" i="65" s="1"/>
  <c r="P60" i="65"/>
  <c r="W59" i="65"/>
  <c r="P59" i="65"/>
  <c r="R59" i="65" s="1"/>
  <c r="R58" i="65"/>
  <c r="W58" i="65" s="1"/>
  <c r="P58" i="65"/>
  <c r="P57" i="65"/>
  <c r="R57" i="65" s="1"/>
  <c r="W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W49" i="65"/>
  <c r="P49" i="65"/>
  <c r="R49" i="65" s="1"/>
  <c r="R48" i="65"/>
  <c r="W48" i="65" s="1"/>
  <c r="P48" i="65"/>
  <c r="R47" i="65"/>
  <c r="W47" i="65" s="1"/>
  <c r="P47" i="65"/>
  <c r="R46" i="65"/>
  <c r="W46" i="65" s="1"/>
  <c r="P46" i="65"/>
  <c r="W45" i="65"/>
  <c r="P45" i="65"/>
  <c r="R45" i="65" s="1"/>
  <c r="R44" i="65"/>
  <c r="W44" i="65" s="1"/>
  <c r="P44" i="65"/>
  <c r="R43" i="65"/>
  <c r="W43" i="65" s="1"/>
  <c r="P43" i="65"/>
  <c r="R42" i="65"/>
  <c r="W42" i="65" s="1"/>
  <c r="P42" i="65"/>
  <c r="W41" i="65"/>
  <c r="P41" i="65"/>
  <c r="R41" i="65" s="1"/>
  <c r="R40" i="65"/>
  <c r="W40" i="65" s="1"/>
  <c r="P40" i="65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W33" i="65"/>
  <c r="P33" i="65"/>
  <c r="R33" i="65" s="1"/>
  <c r="R32" i="65"/>
  <c r="W32" i="65" s="1"/>
  <c r="P32" i="65"/>
  <c r="R31" i="65"/>
  <c r="W31" i="65" s="1"/>
  <c r="P31" i="65"/>
  <c r="R30" i="65"/>
  <c r="W30" i="65" s="1"/>
  <c r="P30" i="65"/>
  <c r="W29" i="65"/>
  <c r="P29" i="65"/>
  <c r="R29" i="65" s="1"/>
  <c r="R28" i="65"/>
  <c r="W28" i="65" s="1"/>
  <c r="P28" i="65"/>
  <c r="R27" i="65"/>
  <c r="W27" i="65" s="1"/>
  <c r="P27" i="65"/>
  <c r="R26" i="65"/>
  <c r="W26" i="65" s="1"/>
  <c r="P26" i="65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110" i="65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Y102" i="117"/>
  <c r="AA103" i="117" s="1"/>
  <c r="AB101" i="117"/>
  <c r="AB91" i="117"/>
  <c r="AB90" i="117"/>
  <c r="AB89" i="117"/>
  <c r="AB88" i="117"/>
  <c r="AB87" i="117"/>
  <c r="AB86" i="117"/>
  <c r="AB85" i="117"/>
  <c r="AB84" i="117"/>
  <c r="AB83" i="117"/>
  <c r="AB82" i="117"/>
  <c r="AB81" i="117"/>
  <c r="AB80" i="117"/>
  <c r="AB79" i="117"/>
  <c r="AB78" i="117"/>
  <c r="AB77" i="117"/>
  <c r="AB76" i="117"/>
  <c r="AB75" i="117"/>
  <c r="AB74" i="117"/>
  <c r="AB73" i="117"/>
  <c r="AB72" i="117"/>
  <c r="AB71" i="117"/>
  <c r="AB70" i="117"/>
  <c r="AB69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0" i="117"/>
  <c r="AF11" i="117" s="1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B10" i="117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R10" i="65" l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R6" i="129"/>
  <c r="S6" i="129" s="1"/>
  <c r="AB102" i="117"/>
  <c r="AC5" i="117" s="1"/>
  <c r="AD5" i="117" s="1"/>
  <c r="AA105" i="117"/>
  <c r="AJ78" i="188"/>
  <c r="AI83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Z78" i="188"/>
  <c r="AA6" i="188" s="1"/>
  <c r="AB6" i="188" s="1"/>
  <c r="K1" i="189"/>
  <c r="L1" i="117"/>
  <c r="K1" i="188"/>
  <c r="M1" i="40"/>
  <c r="U1" i="203"/>
  <c r="K1" i="203"/>
  <c r="L1" i="154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K1" i="196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AK6" i="188"/>
  <c r="AL6" i="188" s="1"/>
  <c r="Y83" i="188"/>
  <c r="P33" i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30" i="1" s="1"/>
  <c r="S8" i="1"/>
  <c r="R5" i="1"/>
  <c r="S5" i="65" l="1"/>
  <c r="T5" i="65" s="1"/>
  <c r="Q113" i="65"/>
  <c r="E4" i="65"/>
  <c r="J10" i="65"/>
  <c r="F9" i="157" l="1"/>
  <c r="F10" i="157"/>
  <c r="F11" i="157"/>
  <c r="F12" i="157"/>
  <c r="F13" i="157"/>
  <c r="F14" i="157"/>
  <c r="T8" i="154" l="1"/>
  <c r="M8" i="154"/>
  <c r="I8" i="154" l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F15" i="188" l="1"/>
  <c r="F16" i="188"/>
  <c r="F17" i="188"/>
  <c r="F18" i="188"/>
  <c r="F19" i="188"/>
  <c r="F20" i="188"/>
  <c r="F21" i="188"/>
  <c r="F22" i="188"/>
  <c r="F23" i="188"/>
  <c r="F24" i="188"/>
  <c r="F25" i="188"/>
  <c r="F26" i="188"/>
  <c r="F14" i="188"/>
  <c r="F13" i="188"/>
  <c r="F12" i="188"/>
  <c r="F11" i="188"/>
  <c r="F10" i="188"/>
  <c r="F9" i="188"/>
  <c r="B9" i="188"/>
  <c r="D15" i="154" l="1"/>
  <c r="D16" i="154"/>
  <c r="D17" i="154"/>
  <c r="D18" i="154"/>
  <c r="D19" i="154"/>
  <c r="D20" i="154"/>
  <c r="D21" i="154"/>
  <c r="D22" i="154"/>
  <c r="D23" i="154"/>
  <c r="D24" i="154"/>
  <c r="D25" i="154"/>
  <c r="D26" i="154"/>
  <c r="D14" i="154"/>
  <c r="D16" i="214" l="1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5" i="214"/>
  <c r="D17" i="215" l="1"/>
  <c r="D18" i="215"/>
  <c r="D19" i="215"/>
  <c r="D20" i="215"/>
  <c r="D21" i="215"/>
  <c r="D22" i="215"/>
  <c r="D23" i="215"/>
  <c r="D24" i="215"/>
  <c r="D25" i="215"/>
  <c r="D26" i="215"/>
  <c r="D27" i="215"/>
  <c r="D28" i="215"/>
  <c r="D16" i="215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C31" i="139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F31" i="139" s="1"/>
  <c r="G5" i="139" s="1"/>
  <c r="H5" i="139" s="1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X33" i="1" s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H33" i="1" s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R33" i="1" s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HU30" i="1"/>
  <c r="E34" i="139"/>
  <c r="HK29" i="1"/>
  <c r="HA29" i="1"/>
  <c r="Q102" i="117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6" i="38"/>
  <c r="S155" i="38"/>
  <c r="T155" i="38" s="1"/>
  <c r="S154" i="38"/>
  <c r="T154" i="38" s="1"/>
  <c r="S153" i="38"/>
  <c r="T153" i="38" s="1"/>
  <c r="S152" i="38"/>
  <c r="T152" i="38"/>
  <c r="S151" i="38"/>
  <c r="T151" i="38" s="1"/>
  <c r="S150" i="38"/>
  <c r="T150" i="38" s="1"/>
  <c r="S149" i="38"/>
  <c r="T149" i="38"/>
  <c r="S148" i="38"/>
  <c r="T148" i="38" s="1"/>
  <c r="S147" i="38"/>
  <c r="T147" i="38" s="1"/>
  <c r="S146" i="38"/>
  <c r="T146" i="38"/>
  <c r="X130" i="38"/>
  <c r="S113" i="38"/>
  <c r="T113" i="38" s="1"/>
  <c r="S114" i="38"/>
  <c r="T114" i="38" s="1"/>
  <c r="S115" i="38"/>
  <c r="T115" i="38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S127" i="38"/>
  <c r="T127" i="38"/>
  <c r="S128" i="38"/>
  <c r="T128" i="38" s="1"/>
  <c r="S129" i="38"/>
  <c r="T129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I12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30" i="220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8" i="212"/>
  <c r="I153" i="38"/>
  <c r="I154" i="38"/>
  <c r="I155" i="38"/>
  <c r="I152" i="38"/>
  <c r="I151" i="38"/>
  <c r="I146" i="38"/>
  <c r="I147" i="38"/>
  <c r="I148" i="38"/>
  <c r="I149" i="38"/>
  <c r="I150" i="38"/>
  <c r="P32" i="189" l="1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30" i="212"/>
  <c r="G5" i="212" s="1"/>
  <c r="H5" i="212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F27" i="219"/>
  <c r="G6" i="219" s="1"/>
  <c r="H6" i="219" s="1"/>
  <c r="P105" i="117"/>
  <c r="R5" i="117"/>
  <c r="S5" i="117" s="1"/>
  <c r="P27" i="203"/>
  <c r="E33" i="220"/>
  <c r="G5" i="220"/>
  <c r="H5" i="220" s="1"/>
  <c r="E46" i="217"/>
  <c r="E33" i="212"/>
  <c r="F29" i="219" l="1"/>
  <c r="P29" i="203"/>
  <c r="Q6" i="203"/>
  <c r="R6" i="203" s="1"/>
  <c r="S156" i="38" l="1"/>
  <c r="T156" i="38" s="1"/>
  <c r="I156" i="38"/>
  <c r="S134" i="38"/>
  <c r="T134" i="38" s="1"/>
  <c r="I134" i="38"/>
  <c r="S133" i="38"/>
  <c r="T133" i="38" s="1"/>
  <c r="I133" i="38"/>
  <c r="S132" i="38"/>
  <c r="T132" i="38" s="1"/>
  <c r="I132" i="38"/>
  <c r="T131" i="38"/>
  <c r="S131" i="38"/>
  <c r="I131" i="38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79" i="129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F70" i="129"/>
  <c r="J70" i="129" s="1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F62" i="129"/>
  <c r="J62" i="129" s="1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F24" i="129"/>
  <c r="J24" i="129" s="1"/>
  <c r="F23" i="129"/>
  <c r="J23" i="129" s="1"/>
  <c r="J22" i="129"/>
  <c r="F22" i="129"/>
  <c r="F21" i="129"/>
  <c r="J21" i="129" s="1"/>
  <c r="J20" i="129"/>
  <c r="F20" i="129"/>
  <c r="F19" i="129"/>
  <c r="J19" i="129" s="1"/>
  <c r="J18" i="129"/>
  <c r="F18" i="129"/>
  <c r="F17" i="129"/>
  <c r="J17" i="129" s="1"/>
  <c r="F16" i="129"/>
  <c r="J16" i="129" s="1"/>
  <c r="F15" i="129"/>
  <c r="J15" i="129" s="1"/>
  <c r="J14" i="129"/>
  <c r="F14" i="129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F10" i="197"/>
  <c r="I10" i="197" s="1"/>
  <c r="F11" i="197"/>
  <c r="F12" i="197"/>
  <c r="F13" i="197"/>
  <c r="F14" i="197"/>
  <c r="F15" i="197"/>
  <c r="F16" i="197"/>
  <c r="F17" i="197"/>
  <c r="F18" i="197"/>
  <c r="F19" i="197"/>
  <c r="F20" i="197"/>
  <c r="F21" i="197"/>
  <c r="F22" i="197"/>
  <c r="F23" i="197"/>
  <c r="F24" i="197"/>
  <c r="F25" i="197"/>
  <c r="F26" i="197"/>
  <c r="F27" i="197"/>
  <c r="F28" i="197"/>
  <c r="F29" i="197"/>
  <c r="F30" i="197"/>
  <c r="F31" i="197"/>
  <c r="F32" i="197"/>
  <c r="F33" i="197"/>
  <c r="F34" i="197"/>
  <c r="F35" i="197"/>
  <c r="F36" i="197"/>
  <c r="F37" i="197"/>
  <c r="F38" i="197"/>
  <c r="F39" i="197"/>
  <c r="F40" i="197"/>
  <c r="F41" i="197"/>
  <c r="F42" i="197"/>
  <c r="F43" i="197"/>
  <c r="F44" i="197"/>
  <c r="F45" i="197"/>
  <c r="F46" i="197"/>
  <c r="F47" i="197"/>
  <c r="F48" i="197"/>
  <c r="F49" i="197"/>
  <c r="F50" i="197"/>
  <c r="F51" i="197"/>
  <c r="F52" i="197"/>
  <c r="F53" i="197"/>
  <c r="F54" i="197"/>
  <c r="F55" i="197"/>
  <c r="F56" i="197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P42" i="196"/>
  <c r="J10" i="129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F79" i="129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G7" i="197" s="1"/>
  <c r="H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Z29" i="203" l="1"/>
  <c r="AA6" i="203"/>
  <c r="AB6" i="203" s="1"/>
  <c r="E84" i="129"/>
  <c r="G6" i="129"/>
  <c r="H6" i="129" s="1"/>
  <c r="E84" i="197"/>
  <c r="W10" i="40"/>
  <c r="W13" i="40"/>
  <c r="W17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C40" i="216"/>
  <c r="F43" i="216" s="1"/>
  <c r="A40" i="216"/>
  <c r="F8" i="216"/>
  <c r="J8" i="216" s="1"/>
  <c r="B8" i="216"/>
  <c r="B9" i="216" s="1"/>
  <c r="I8" i="216" l="1"/>
  <c r="O83" i="188"/>
  <c r="Q6" i="188"/>
  <c r="R6" i="188" s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10" i="65"/>
  <c r="D112" i="65" s="1"/>
  <c r="D109" i="65"/>
  <c r="F109" i="65" s="1"/>
  <c r="D108" i="65"/>
  <c r="F108" i="65" s="1"/>
  <c r="K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N40" i="154"/>
  <c r="Q43" i="154" s="1"/>
  <c r="L40" i="154"/>
  <c r="Q8" i="154"/>
  <c r="U8" i="154" s="1"/>
  <c r="M9" i="154"/>
  <c r="I10" i="65" l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78" i="188"/>
  <c r="E83" i="188" s="1"/>
  <c r="I22" i="188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0" i="65"/>
  <c r="F110" i="65"/>
  <c r="K10" i="65"/>
  <c r="M10" i="154"/>
  <c r="O9" i="154"/>
  <c r="G5" i="133"/>
  <c r="K1" i="211"/>
  <c r="G6" i="188" l="1"/>
  <c r="H6" i="188" s="1"/>
  <c r="E113" i="65"/>
  <c r="G5" i="65"/>
  <c r="H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Q11" i="154" l="1"/>
  <c r="T11" i="154" s="1"/>
  <c r="O12" i="154"/>
  <c r="Q12" i="154" s="1"/>
  <c r="U12" i="154" s="1"/>
  <c r="M13" i="154"/>
  <c r="B9" i="154"/>
  <c r="B10" i="154" s="1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F27" i="215"/>
  <c r="J27" i="215" s="1"/>
  <c r="J26" i="215"/>
  <c r="F26" i="215"/>
  <c r="F25" i="215"/>
  <c r="J25" i="215" s="1"/>
  <c r="J24" i="215"/>
  <c r="F24" i="215"/>
  <c r="F23" i="215"/>
  <c r="J23" i="215" s="1"/>
  <c r="J22" i="215"/>
  <c r="F22" i="215"/>
  <c r="F21" i="215"/>
  <c r="J21" i="215" s="1"/>
  <c r="F20" i="215"/>
  <c r="J20" i="215" s="1"/>
  <c r="F19" i="215"/>
  <c r="J19" i="215" s="1"/>
  <c r="F18" i="215"/>
  <c r="J18" i="215" s="1"/>
  <c r="F17" i="215"/>
  <c r="J17" i="215" s="1"/>
  <c r="F16" i="215"/>
  <c r="J16" i="215" s="1"/>
  <c r="F15" i="215"/>
  <c r="J15" i="215" s="1"/>
  <c r="F14" i="215"/>
  <c r="J14" i="215" s="1"/>
  <c r="F13" i="215"/>
  <c r="J13" i="215" s="1"/>
  <c r="F12" i="215"/>
  <c r="J12" i="215" s="1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F32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0" i="215"/>
  <c r="G5" i="215" s="1"/>
  <c r="H5" i="214" l="1"/>
  <c r="M17" i="154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F68" i="54" l="1"/>
  <c r="E73" i="54" s="1"/>
  <c r="U15" i="154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G5" i="54" l="1"/>
  <c r="H5" i="54" s="1"/>
  <c r="T17" i="154"/>
  <c r="M19" i="154"/>
  <c r="O18" i="154"/>
  <c r="Q18" i="154" s="1"/>
  <c r="U18" i="154" s="1"/>
  <c r="E83" i="213"/>
  <c r="G6" i="213"/>
  <c r="H6" i="213" s="1"/>
  <c r="P56" i="211"/>
  <c r="O61" i="211"/>
  <c r="Q6" i="211"/>
  <c r="R6" i="211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8" i="154" l="1"/>
  <c r="M20" i="154"/>
  <c r="O19" i="154"/>
  <c r="Q19" i="154" s="1"/>
  <c r="U19" i="154" s="1"/>
  <c r="F29" i="203"/>
  <c r="G6" i="203"/>
  <c r="H6" i="203" s="1"/>
  <c r="M21" i="154" l="1"/>
  <c r="O20" i="154"/>
  <c r="Q20" i="154" s="1"/>
  <c r="U20" i="154" s="1"/>
  <c r="T19" i="154"/>
  <c r="T20" i="154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42" i="196" l="1"/>
  <c r="M30" i="154"/>
  <c r="O29" i="154"/>
  <c r="Q29" i="154" s="1"/>
  <c r="U29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M31" i="154"/>
  <c r="O30" i="154"/>
  <c r="Q30" i="154" s="1"/>
  <c r="U30" i="154" s="1"/>
  <c r="T29" i="154"/>
  <c r="E53" i="57"/>
  <c r="S161" i="38"/>
  <c r="T161" i="38" s="1"/>
  <c r="S162" i="38"/>
  <c r="T162" i="38" s="1"/>
  <c r="S163" i="38"/>
  <c r="T163" i="38" s="1"/>
  <c r="S164" i="38"/>
  <c r="T164" i="38" s="1"/>
  <c r="S165" i="38"/>
  <c r="T165" i="38" s="1"/>
  <c r="T30" i="154" l="1"/>
  <c r="M32" i="154"/>
  <c r="O31" i="154"/>
  <c r="Q31" i="154" s="1"/>
  <c r="U31" i="154" s="1"/>
  <c r="I163" i="38"/>
  <c r="I162" i="38"/>
  <c r="I161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GG30" i="1"/>
  <c r="GD33" i="1"/>
  <c r="GN33" i="1"/>
  <c r="GQ29" i="1"/>
  <c r="IO30" i="1"/>
  <c r="M35" i="154" l="1"/>
  <c r="O34" i="154"/>
  <c r="Q34" i="154" s="1"/>
  <c r="U34" i="154" s="1"/>
  <c r="T33" i="154"/>
  <c r="T34" i="154" s="1"/>
  <c r="M36" i="154" l="1"/>
  <c r="O35" i="154"/>
  <c r="Q35" i="154" s="1"/>
  <c r="U35" i="154" s="1"/>
  <c r="S139" i="38"/>
  <c r="T139" i="38" s="1"/>
  <c r="T35" i="154" l="1"/>
  <c r="O36" i="154"/>
  <c r="Q36" i="154" s="1"/>
  <c r="U36" i="154" s="1"/>
  <c r="M37" i="154"/>
  <c r="I139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T37" i="154" l="1"/>
  <c r="M39" i="154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S102" i="38"/>
  <c r="T102" i="38" s="1"/>
  <c r="I100" i="38"/>
  <c r="U39" i="154" l="1"/>
  <c r="Q40" i="154"/>
  <c r="S138" i="38"/>
  <c r="T138" i="38" s="1"/>
  <c r="I138" i="38"/>
  <c r="S140" i="38"/>
  <c r="T140" i="38" s="1"/>
  <c r="I140" i="38"/>
  <c r="Q42" i="154" l="1"/>
  <c r="R5" i="154"/>
  <c r="S5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 s="1"/>
  <c r="I13" i="211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F56" i="211"/>
  <c r="D54" i="209"/>
  <c r="E61" i="211" l="1"/>
  <c r="G6" i="211"/>
  <c r="H6" i="211" s="1"/>
  <c r="FM17" i="1"/>
  <c r="FM18" i="1"/>
  <c r="FM19" i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E120" i="40" l="1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D22" i="117" l="1"/>
  <c r="C22" i="117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1" i="38"/>
  <c r="I190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1" i="38" l="1"/>
  <c r="T141" i="38" s="1"/>
  <c r="I141" i="38"/>
  <c r="S143" i="38"/>
  <c r="T143" i="38" s="1"/>
  <c r="I143" i="38"/>
  <c r="S157" i="38"/>
  <c r="T157" i="38" s="1"/>
  <c r="I157" i="38"/>
  <c r="S158" i="38"/>
  <c r="T158" i="38" s="1"/>
  <c r="I158" i="38"/>
  <c r="S109" i="38"/>
  <c r="T109" i="38" s="1"/>
  <c r="I109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2" i="38" l="1"/>
  <c r="T142" i="38" s="1"/>
  <c r="I142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2" i="38"/>
  <c r="T112" i="38" s="1"/>
  <c r="S135" i="38"/>
  <c r="T135" i="38" s="1"/>
  <c r="S136" i="38"/>
  <c r="T136" i="38" s="1"/>
  <c r="I112" i="38"/>
  <c r="S159" i="38" l="1"/>
  <c r="T159" i="38" s="1"/>
  <c r="S160" i="38"/>
  <c r="T160" i="38" s="1"/>
  <c r="S144" i="38"/>
  <c r="T144" i="38" s="1"/>
  <c r="I159" i="38"/>
  <c r="I164" i="38"/>
  <c r="S166" i="38"/>
  <c r="T166" i="38" s="1"/>
  <c r="S167" i="38"/>
  <c r="T167" i="38" s="1"/>
  <c r="I165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I136" i="38" l="1"/>
  <c r="S103" i="38" l="1"/>
  <c r="T103" i="38" s="1"/>
  <c r="S108" i="38"/>
  <c r="T108" i="38" s="1"/>
  <c r="S111" i="38"/>
  <c r="T111" i="38" s="1"/>
  <c r="I108" i="38"/>
  <c r="I135" i="38"/>
  <c r="I137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9" i="38"/>
  <c r="T189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S221" i="38"/>
  <c r="T221" i="38" s="1"/>
  <c r="I196" i="38" l="1"/>
  <c r="I195" i="38"/>
  <c r="I194" i="38"/>
  <c r="I187" i="38"/>
  <c r="I186" i="38"/>
  <c r="I185" i="38"/>
  <c r="I184" i="38"/>
  <c r="I197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8" i="38"/>
  <c r="T188" i="38" s="1"/>
  <c r="S177" i="38" l="1"/>
  <c r="T177" i="38" s="1"/>
  <c r="I177" i="38"/>
  <c r="S171" i="38"/>
  <c r="T171" i="38" s="1"/>
  <c r="S170" i="38"/>
  <c r="T170" i="38" s="1"/>
  <c r="S169" i="38"/>
  <c r="T169" i="38" s="1"/>
  <c r="I171" i="38"/>
  <c r="I170" i="38"/>
  <c r="I169" i="38"/>
  <c r="I183" i="38"/>
  <c r="S175" i="38" l="1"/>
  <c r="T175" i="38" s="1"/>
  <c r="I175" i="38"/>
  <c r="S137" i="38" l="1"/>
  <c r="T137" i="38" s="1"/>
  <c r="S168" i="38" l="1"/>
  <c r="T168" i="38" s="1"/>
  <c r="S172" i="38"/>
  <c r="T172" i="38" s="1"/>
  <c r="S173" i="38"/>
  <c r="T173" i="38" s="1"/>
  <c r="S174" i="38"/>
  <c r="T174" i="38" s="1"/>
  <c r="S176" i="38"/>
  <c r="T176" i="38" s="1"/>
  <c r="S178" i="38"/>
  <c r="T178" i="38" s="1"/>
  <c r="S179" i="38"/>
  <c r="T179" i="38" s="1"/>
  <c r="S180" i="38"/>
  <c r="T180" i="38" s="1"/>
  <c r="I172" i="38"/>
  <c r="I173" i="38"/>
  <c r="I174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8" i="38" l="1"/>
  <c r="I167" i="38"/>
  <c r="I176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04" i="38" l="1"/>
  <c r="I198" i="38"/>
  <c r="I181" i="38" l="1"/>
  <c r="S107" i="38" l="1"/>
  <c r="T107" i="38" s="1"/>
  <c r="I179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J16" i="130" s="1"/>
  <c r="F17" i="130"/>
  <c r="J17" i="130" s="1"/>
  <c r="F18" i="130"/>
  <c r="J18" i="130" s="1"/>
  <c r="F19" i="130"/>
  <c r="J19" i="130" s="1"/>
  <c r="F20" i="130"/>
  <c r="J20" i="130" s="1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6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2" i="38" l="1"/>
  <c r="I201" i="38"/>
  <c r="I200" i="38"/>
  <c r="S21" i="38" l="1"/>
  <c r="H4" i="1" l="1"/>
  <c r="G4" i="1"/>
  <c r="F4" i="1"/>
  <c r="E4" i="1"/>
  <c r="D4" i="1"/>
  <c r="B4" i="1"/>
  <c r="I180" i="38" l="1"/>
  <c r="I213" i="38" l="1"/>
  <c r="I212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89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J29" i="128" l="1"/>
  <c r="I27" i="128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07" i="38" l="1"/>
  <c r="I206" i="38"/>
  <c r="I205" i="38"/>
  <c r="I203" i="38"/>
  <c r="I199" i="38"/>
  <c r="I193" i="38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14" i="38" l="1"/>
  <c r="I215" i="38"/>
  <c r="I216" i="38"/>
  <c r="I217" i="38"/>
  <c r="I218" i="38"/>
  <c r="I219" i="38"/>
  <c r="I220" i="38"/>
  <c r="I221" i="38"/>
  <c r="I222" i="38"/>
  <c r="I223" i="38"/>
  <c r="I224" i="38"/>
  <c r="I5" i="1" l="1"/>
  <c r="I93" i="38" l="1"/>
  <c r="I94" i="38"/>
  <c r="I95" i="38"/>
  <c r="I225" i="38" l="1"/>
  <c r="I226" i="38"/>
  <c r="I227" i="38"/>
  <c r="I228" i="38"/>
  <c r="I229" i="38"/>
  <c r="I230" i="38"/>
  <c r="I231" i="38"/>
  <c r="I232" i="38"/>
  <c r="I233" i="38"/>
  <c r="I234" i="38"/>
  <c r="I235" i="38"/>
  <c r="I236" i="38"/>
  <c r="I160" i="38" l="1"/>
  <c r="S145" i="38" l="1"/>
  <c r="T145" i="38" s="1"/>
  <c r="I145" i="38" l="1"/>
  <c r="CT5" i="1" l="1"/>
  <c r="SC32" i="1" l="1"/>
  <c r="SC33" i="1" s="1"/>
  <c r="SA32" i="1"/>
  <c r="RS32" i="1"/>
  <c r="RS33" i="1" s="1"/>
  <c r="RQ32" i="1"/>
  <c r="SE5" i="1"/>
  <c r="RU5" i="1"/>
  <c r="I178" i="38" l="1"/>
  <c r="AE1" i="1" l="1"/>
  <c r="F10" i="156" l="1"/>
  <c r="I188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44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10" i="38" l="1"/>
  <c r="FV5" i="1" l="1"/>
  <c r="EH5" i="1"/>
  <c r="DX5" i="1"/>
  <c r="I6" i="1"/>
  <c r="I182" i="38" l="1"/>
  <c r="I192" i="38"/>
  <c r="I208" i="38"/>
  <c r="I209" i="38"/>
  <c r="I21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37" i="38"/>
  <c r="M237" i="38"/>
  <c r="K237" i="38"/>
  <c r="S236" i="38"/>
  <c r="T236" i="38" s="1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229" i="38"/>
  <c r="T229" i="38" s="1"/>
  <c r="S228" i="38"/>
  <c r="T228" i="38" s="1"/>
  <c r="S227" i="38"/>
  <c r="T227" i="38" s="1"/>
  <c r="S226" i="38"/>
  <c r="T226" i="38" s="1"/>
  <c r="S225" i="38"/>
  <c r="T225" i="38" s="1"/>
  <c r="S224" i="38"/>
  <c r="T22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3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37" i="38"/>
  <c r="I237" i="38"/>
  <c r="H23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<sst xmlns="http://schemas.openxmlformats.org/spreadsheetml/2006/main" count="3453" uniqueCount="494">
  <si>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</si>
  <si>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</si>
  <si>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</si>
  <si>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</si>
  <si>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</si>
  <si>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</si>
  <si>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</si>
  <si>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</si>
  <si>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</si>
  <si>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</si>
  <si>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</si>
  <si>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</si>
  <si>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</si>
  <si>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</si>
  <si>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</si>
  <si>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</si>
  <si>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</si>
  <si>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</si>
  <si>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</si>
  <si>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</si>
  <si>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</si>
  <si>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</si>
  <si>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</si>
  <si>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</si>
  <si>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</si>
  <si>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</si>
  <si>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</si>
  <si>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</si>
  <si>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</si>
  <si>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</si>
  <si>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</si>
  <si>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</si>
  <si>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</si>
  <si>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</si>
  <si>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</si>
  <si>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</si>
  <si>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</si>
  <si>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</si>
  <si>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</si>
  <si>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</si>
  <si>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</si>
  <si>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</si>
  <si>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</si>
  <si>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</si>
  <si>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</si>
  <si>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</si>
  <si>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</si>
  <si>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</si>
  <si>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</si>
  <si>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</si>
  <si>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</si>
  <si>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</si>
  <si>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</si>
  <si>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</si>
  <si>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</si>
  <si>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</si>
  <si>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</si>
  <si>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</si>
  <si>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</si>
  <si>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</si>
  <si>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</si>
  <si>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</si>
  <si>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</si>
  <si>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</si>
  <si>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</si>
  <si>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</si>
  <si>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</si>
  <si>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</si>
  <si>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</si>
  <si>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</si>
  <si>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</si>
  <si>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</si>
  <si>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</si>
  <si>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</si>
  <si>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</si>
  <si>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</si>
  <si>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</si>
  <si>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</si>
  <si>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</si>
  <si>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</si>
  <si>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</si>
  <si>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</si>
  <si>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</si>
  <si>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</si>
  <si>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</si>
  <si>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</si>
  <si>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</si>
  <si>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</si>
  <si>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</si>
  <si>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</si>
  <si>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</si>
  <si>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</si>
  <si>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</si>
  <si>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</si>
  <si>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</si>
  <si>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</si>
  <si>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</si>
  <si>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</si>
  <si>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</si>
  <si>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</si>
  <si>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</si>
  <si>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</si>
  <si>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</si>
  <si>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</si>
  <si>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</si>
  <si>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</si>
  <si>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</si>
  <si>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</si>
  <si>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</si>
  <si>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</si>
  <si>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</si>
  <si>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</si>
  <si>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</si>
  <si>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</si>
  <si>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</si>
  <si>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</si>
  <si>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</si>
  <si>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</si>
  <si>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</si>
  <si>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</si>
  <si>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</si>
  <si>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</si>
  <si>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</si>
  <si>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</si>
  <si>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</si>
  <si>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</si>
  <si>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</si>
  <si>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</si>
  <si>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</si>
  <si>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</si>
  <si>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</si>
  <si>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</si>
  <si>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</si>
  <si>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</si>
  <si>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</si>
  <si>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</si>
  <si>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</si>
  <si>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</si>
  <si>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</si>
  <si>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</si>
  <si>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</si>
  <si>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</si>
  <si>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</si>
  <si>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</si>
  <si>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</si>
  <si>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</si>
  <si>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</si>
  <si>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</si>
  <si>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</si>
  <si>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</si>
  <si>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</si>
  <si>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</si>
  <si>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</si>
  <si>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</si>
  <si>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0902 B1</t>
  </si>
  <si>
    <t>0908 B1</t>
  </si>
  <si>
    <t>0953 B1</t>
  </si>
  <si>
    <t>0940 B1</t>
  </si>
  <si>
    <t>0949 B1</t>
  </si>
  <si>
    <t>0969 B1</t>
  </si>
  <si>
    <t xml:space="preserve">  INVENTARIO     DEL MES DE   ENERO     2023</t>
  </si>
  <si>
    <t xml:space="preserve"> T--BONE   CARNERO</t>
  </si>
  <si>
    <t>COSTILLA DE  RES</t>
  </si>
  <si>
    <t>BBR ´ PRODUCTOS DEL MAR</t>
  </si>
  <si>
    <t>ENTRADA DEL MES DE FEBRERO 2023</t>
  </si>
  <si>
    <t>0080 C1</t>
  </si>
  <si>
    <t>0105 C1</t>
  </si>
  <si>
    <t>0135 C1</t>
  </si>
  <si>
    <t>0138 C1</t>
  </si>
  <si>
    <t>0149 C1</t>
  </si>
  <si>
    <t>0211 C1</t>
  </si>
  <si>
    <t>0258 C1</t>
  </si>
  <si>
    <t>0262 C1</t>
  </si>
  <si>
    <t>0271 C1</t>
  </si>
  <si>
    <t>0283 C1</t>
  </si>
  <si>
    <t>0286 C1</t>
  </si>
  <si>
    <t>0301 C1</t>
  </si>
  <si>
    <t>0304 C1</t>
  </si>
  <si>
    <t>0318 C1</t>
  </si>
  <si>
    <t>MANTECA B20kg</t>
  </si>
  <si>
    <t>0013 C1</t>
  </si>
  <si>
    <t>0015 C1</t>
  </si>
  <si>
    <t>0016 C1</t>
  </si>
  <si>
    <t>0026 C1</t>
  </si>
  <si>
    <t>0045 C1</t>
  </si>
  <si>
    <t>0085 C1</t>
  </si>
  <si>
    <t>0087 C1</t>
  </si>
  <si>
    <t>0097 C1</t>
  </si>
  <si>
    <t>0102 C1</t>
  </si>
  <si>
    <t>0104 C1</t>
  </si>
  <si>
    <t>0118 C1</t>
  </si>
  <si>
    <t>0121 C1</t>
  </si>
  <si>
    <t>0125 C1</t>
  </si>
  <si>
    <t>0128 C1</t>
  </si>
  <si>
    <t>0129 C1</t>
  </si>
  <si>
    <t>0132 C1</t>
  </si>
  <si>
    <t>0143 C1</t>
  </si>
  <si>
    <t>0151 C1</t>
  </si>
  <si>
    <t>0161 C1</t>
  </si>
  <si>
    <t>0166 C1</t>
  </si>
  <si>
    <t>0192 C1</t>
  </si>
  <si>
    <t>0178 C1</t>
  </si>
  <si>
    <t>0180 C1</t>
  </si>
  <si>
    <t>0183 C1</t>
  </si>
  <si>
    <t>0215 C1</t>
  </si>
  <si>
    <t>0191 C1</t>
  </si>
  <si>
    <t>0219 C1</t>
  </si>
  <si>
    <t>0202 C1</t>
  </si>
  <si>
    <t>0206 C1</t>
  </si>
  <si>
    <t>0208 C1</t>
  </si>
  <si>
    <t>0216 C1</t>
  </si>
  <si>
    <t>0222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</si>
  <si>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</si>
  <si>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</si>
  <si>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</si>
  <si>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</si>
  <si>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</si>
  <si>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</si>
  <si>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</si>
  <si>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</si>
  <si>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</si>
  <si>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</si>
  <si>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</si>
  <si>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</si>
  <si>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</si>
  <si>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0237 C1</t>
  </si>
  <si>
    <t>0241 C1</t>
  </si>
  <si>
    <t>0242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</si>
  <si>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</si>
  <si>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</si>
  <si>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</si>
  <si>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</si>
  <si>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</si>
  <si>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</si>
  <si>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</si>
  <si>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</si>
  <si>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</si>
  <si>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</si>
  <si>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</si>
  <si>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</si>
  <si>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</si>
  <si>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INVENTARIO  DEL MES DE FEBRERO 2023</t>
  </si>
  <si>
    <t>Seaboard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</si>
  <si>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</si>
  <si>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</si>
  <si>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</si>
  <si>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</si>
  <si>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</si>
  <si>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</si>
  <si>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RYC ALIMENTOS </t>
  </si>
  <si>
    <t xml:space="preserve">ALIMENTOS CERTIFICADOS PUEBLA   I N N O V A </t>
  </si>
  <si>
    <t>BOLA DE RES</t>
  </si>
  <si>
    <t xml:space="preserve">SUADERO </t>
  </si>
  <si>
    <t>PED. 95813382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</si>
  <si>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</si>
  <si>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</si>
  <si>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</si>
  <si>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</si>
  <si>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</si>
  <si>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</si>
  <si>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0266 C1</t>
  </si>
  <si>
    <t>0273 C1</t>
  </si>
  <si>
    <t>0285 C1</t>
  </si>
  <si>
    <t>0287 C1</t>
  </si>
  <si>
    <t>0288 C1</t>
  </si>
  <si>
    <t>0290 C1</t>
  </si>
  <si>
    <t>0291 C1</t>
  </si>
  <si>
    <t>0294 C1</t>
  </si>
  <si>
    <t>0295 C1</t>
  </si>
  <si>
    <t>0296 C1</t>
  </si>
  <si>
    <t>0297 C1</t>
  </si>
  <si>
    <t>0298 C1</t>
  </si>
  <si>
    <t>0300 C1</t>
  </si>
  <si>
    <t>0302 C1</t>
  </si>
  <si>
    <t>0305 C1</t>
  </si>
  <si>
    <t>0306 C1</t>
  </si>
  <si>
    <t>0307 C1</t>
  </si>
  <si>
    <t>0308 c1</t>
  </si>
  <si>
    <t>0312 C1</t>
  </si>
  <si>
    <t>0313 C1</t>
  </si>
  <si>
    <t>0314 C1</t>
  </si>
  <si>
    <t>0315 C1</t>
  </si>
  <si>
    <t>0316 C1</t>
  </si>
  <si>
    <t>0317 C1</t>
  </si>
  <si>
    <t>0324 C1</t>
  </si>
  <si>
    <t>0325 C1</t>
  </si>
  <si>
    <t>0337 C1</t>
  </si>
  <si>
    <t>0357 C1</t>
  </si>
  <si>
    <t>0330 C1</t>
  </si>
  <si>
    <t>0331 C1</t>
  </si>
  <si>
    <t>0332 C1</t>
  </si>
  <si>
    <t>0334 C1</t>
  </si>
  <si>
    <t>0336 C1</t>
  </si>
  <si>
    <t>0338 C1</t>
  </si>
  <si>
    <t>0339 C1</t>
  </si>
  <si>
    <t>0340 C1</t>
  </si>
  <si>
    <t>0341 C1</t>
  </si>
  <si>
    <t>0343 C1</t>
  </si>
  <si>
    <t>0345 C1</t>
  </si>
  <si>
    <t>0346 C1</t>
  </si>
  <si>
    <t>0349 C1</t>
  </si>
  <si>
    <t>0350 C1</t>
  </si>
  <si>
    <t>0351 C1</t>
  </si>
  <si>
    <t>0356 C1</t>
  </si>
  <si>
    <t>0358 C1</t>
  </si>
  <si>
    <t>0359 C1</t>
  </si>
  <si>
    <t>0360 C1</t>
  </si>
  <si>
    <t>0363 C1</t>
  </si>
  <si>
    <t>0364 C1</t>
  </si>
  <si>
    <t>0365 C1</t>
  </si>
  <si>
    <t>0467 C1</t>
  </si>
  <si>
    <t>0368 C1</t>
  </si>
  <si>
    <t>0371 C1</t>
  </si>
  <si>
    <t>0373 C1</t>
  </si>
  <si>
    <t>0375 C1</t>
  </si>
  <si>
    <t>0377 C1</t>
  </si>
  <si>
    <t>0380 C1</t>
  </si>
  <si>
    <t>0381 C1</t>
  </si>
  <si>
    <t>0382 C1</t>
  </si>
  <si>
    <t>0384 C1</t>
  </si>
  <si>
    <t>0386 C1</t>
  </si>
  <si>
    <t>0387 C1</t>
  </si>
  <si>
    <t>0388 C1</t>
  </si>
  <si>
    <t>0392 C1</t>
  </si>
  <si>
    <t>0393 C1</t>
  </si>
  <si>
    <t>0397 C1</t>
  </si>
  <si>
    <t>0398 C1</t>
  </si>
  <si>
    <t>0400 C1</t>
  </si>
  <si>
    <t>0401 C1</t>
  </si>
  <si>
    <t>0404 C1</t>
  </si>
  <si>
    <t>0407 C1</t>
  </si>
  <si>
    <t>0410 C1</t>
  </si>
  <si>
    <t>0411 C1</t>
  </si>
  <si>
    <t>0412 C1</t>
  </si>
  <si>
    <t>0415 C1</t>
  </si>
  <si>
    <t>0418 C1</t>
  </si>
  <si>
    <t>0419 C1</t>
  </si>
  <si>
    <t>0420 C1</t>
  </si>
  <si>
    <t>0421 C1</t>
  </si>
  <si>
    <t>0422 C1</t>
  </si>
  <si>
    <t>0433 C1</t>
  </si>
  <si>
    <t>0443 C1</t>
  </si>
  <si>
    <t>0453 C1</t>
  </si>
  <si>
    <t>0426 C1</t>
  </si>
  <si>
    <t>0427 C1</t>
  </si>
  <si>
    <t>0428 C1</t>
  </si>
  <si>
    <t>0429 C1</t>
  </si>
  <si>
    <t>0430 C1</t>
  </si>
  <si>
    <t>0431 C1</t>
  </si>
  <si>
    <t>0432 C1</t>
  </si>
  <si>
    <t>0434 C1</t>
  </si>
  <si>
    <t>0438 C1</t>
  </si>
  <si>
    <t>0439 C1</t>
  </si>
  <si>
    <t>0441 c1</t>
  </si>
  <si>
    <t>0441 C1</t>
  </si>
  <si>
    <t>SUADERO ------M</t>
  </si>
  <si>
    <t>29-36</t>
  </si>
  <si>
    <t>0444 C1</t>
  </si>
  <si>
    <t>0445 C1</t>
  </si>
  <si>
    <t>0447 C1</t>
  </si>
  <si>
    <t>0448 C1</t>
  </si>
  <si>
    <t>0449 C1</t>
  </si>
  <si>
    <t>0450 C1</t>
  </si>
  <si>
    <t>0451 C1</t>
  </si>
  <si>
    <t>0457 C1</t>
  </si>
  <si>
    <t>0458 C1</t>
  </si>
  <si>
    <t>0459 C1</t>
  </si>
  <si>
    <t>0460 C1</t>
  </si>
  <si>
    <t>0461 C1</t>
  </si>
  <si>
    <t>0465 C1</t>
  </si>
  <si>
    <t>0466 C1</t>
  </si>
  <si>
    <t>0468 C1</t>
  </si>
  <si>
    <t>0469 C1</t>
  </si>
  <si>
    <t>0470 C1</t>
  </si>
  <si>
    <t>0472 C1</t>
  </si>
  <si>
    <t>0473 C1</t>
  </si>
  <si>
    <t>0474 C1</t>
  </si>
  <si>
    <t>0476 C1</t>
  </si>
  <si>
    <t>INVENTARIO   DEL MES DE MARZO 2023</t>
  </si>
  <si>
    <t>ENTRADA DEL MES DE ABRIL   2023</t>
  </si>
  <si>
    <t>INVENTARIO DEL MES DE MARZO 2023</t>
  </si>
  <si>
    <t>INVENTARIO    DEL MES DE MARZO 2022</t>
  </si>
  <si>
    <t>INVENTARIO    DEL MES DE MARZO 2023</t>
  </si>
  <si>
    <t>INVENTARIO   DEL MES DE     MARZO     2023</t>
  </si>
  <si>
    <t>}</t>
  </si>
  <si>
    <t>INVENTARIO   DEL MES DE  MARZO    2023</t>
  </si>
  <si>
    <t>INVENTARIO   DEL MES DE    MARZO    2023</t>
  </si>
  <si>
    <t>INVENTARIO   DEL MES DE   MARZO    2023</t>
  </si>
  <si>
    <t>INVENTARIO  DEL MES DE    MARZO   2023</t>
  </si>
  <si>
    <t xml:space="preserve"> INVENTARIO     DEL MES DE MARZO 2023</t>
  </si>
  <si>
    <t>INVENTARIO DEL MES DE    MARZO    2023</t>
  </si>
  <si>
    <t>INVENTARIO  DEL MES DE    MARZO    2023</t>
  </si>
  <si>
    <t>INVENTARIO  DEL MES DE     MARZO     2023</t>
  </si>
  <si>
    <t>INVENTARIO  DEL MES DE    MARZO     2023</t>
  </si>
  <si>
    <t>INVENTARIO     DEL MES DE MARZO 2023</t>
  </si>
  <si>
    <t>INVENTARIO      DEL MES DE MARZO 2023</t>
  </si>
  <si>
    <t>INVENTARIO     DEL MES DE   MARZO    2023</t>
  </si>
  <si>
    <t>TOTAL DE ENTRADAS DEL MES        A B R I L          2023</t>
  </si>
  <si>
    <t>ENTRADA DEL MES DE A BRIL  2023</t>
  </si>
  <si>
    <t>PED. 5976866</t>
  </si>
  <si>
    <t>PED.5984798</t>
  </si>
  <si>
    <t>TYSON MEATS FRESH</t>
  </si>
  <si>
    <t>I B P´</t>
  </si>
  <si>
    <t>PED. 96025330</t>
  </si>
  <si>
    <t>ENTRADA DEL MES DE  ABRIL 2023</t>
  </si>
  <si>
    <t>ADAMS INT MORELIA</t>
  </si>
  <si>
    <t>ENTRADA DEL MES DE  ABRIL  2023</t>
  </si>
  <si>
    <t>ENTRADA DEL MES DE   ABRIL  2023</t>
  </si>
  <si>
    <t>CARBENCES</t>
  </si>
  <si>
    <t>TYSON FRESH MEAT</t>
  </si>
  <si>
    <t xml:space="preserve">I B P </t>
  </si>
  <si>
    <t>PED. 96084871</t>
  </si>
  <si>
    <t>PED. 96190900</t>
  </si>
  <si>
    <t>PED. 96190898</t>
  </si>
  <si>
    <t>PED. 96191246</t>
  </si>
  <si>
    <t>PED. 96191247</t>
  </si>
  <si>
    <t>PED. 96314571</t>
  </si>
  <si>
    <t xml:space="preserve">PED. </t>
  </si>
  <si>
    <t>CAMARON 41/50</t>
  </si>
  <si>
    <t>CAMARON  100/200</t>
  </si>
  <si>
    <t>PUE-1530</t>
  </si>
  <si>
    <t>NLSE23-52</t>
  </si>
  <si>
    <t>NLSE23-53</t>
  </si>
  <si>
    <t>NLSE23-54</t>
  </si>
  <si>
    <t>NLSE23-55</t>
  </si>
  <si>
    <t>NLSE23-56</t>
  </si>
  <si>
    <t>NLSE23-57</t>
  </si>
  <si>
    <t>NLSE23-58</t>
  </si>
  <si>
    <t>CUERO EN TARA</t>
  </si>
  <si>
    <t>ALIMENTOS CERTIFICADOS DE PUEBLA   I n n o v a</t>
  </si>
  <si>
    <t>CONTRA EXCEL 86 K</t>
  </si>
  <si>
    <t xml:space="preserve">FILETE TILAPIA </t>
  </si>
  <si>
    <t>PUE-1585</t>
  </si>
  <si>
    <t>CAMARON  41/50</t>
  </si>
  <si>
    <t>CAMARON 100/200</t>
  </si>
  <si>
    <t>PUE-1654</t>
  </si>
  <si>
    <t>A-0063</t>
  </si>
  <si>
    <t>Transfer B 28-Mar-23</t>
  </si>
  <si>
    <t>Transfer B 31-Mar-23</t>
  </si>
  <si>
    <t>Transfer B 13-Abr-23</t>
  </si>
  <si>
    <t>ODELPA</t>
  </si>
  <si>
    <t>Transfer S 5-Abr-23</t>
  </si>
  <si>
    <t>Transfer S 10-Abr-23</t>
  </si>
  <si>
    <t>Transfer S 12-Abr-23</t>
  </si>
  <si>
    <t xml:space="preserve">CUERO DE PANCETA  EN TARA </t>
  </si>
  <si>
    <t>PU-114246</t>
  </si>
  <si>
    <t>Transfer S 13-Abr-23</t>
  </si>
  <si>
    <t>Transfer B 4-Abr-23</t>
  </si>
  <si>
    <t>Transfer B 5-Abr-23</t>
  </si>
  <si>
    <t>Transfer B 10-Abr-23</t>
  </si>
  <si>
    <t xml:space="preserve">Carnes Selectas el CIEN </t>
  </si>
  <si>
    <t>RES</t>
  </si>
  <si>
    <t>Transfer Bnte 3-Abr-23</t>
  </si>
  <si>
    <t>Transfer Bnte 4-Abr-23</t>
  </si>
  <si>
    <t>Transfer Bnte 5-Abr-23</t>
  </si>
  <si>
    <t>Transfer Bnte 10-Abr-23</t>
  </si>
  <si>
    <t>Transfer Bnte 12-Abr-23</t>
  </si>
  <si>
    <t>Transfer Bnte 13-Abr-23</t>
  </si>
  <si>
    <t>A-68670----------B-66028-------------------A-68717</t>
  </si>
  <si>
    <t>PED. 96522905</t>
  </si>
  <si>
    <t>PED. 96524182</t>
  </si>
  <si>
    <t>PED. 96574652</t>
  </si>
  <si>
    <t>PED. 96624560</t>
  </si>
  <si>
    <t xml:space="preserve">ALFONSO ESPINDOLA </t>
  </si>
  <si>
    <t>Wholestone</t>
  </si>
  <si>
    <t>PED. 96595527</t>
  </si>
  <si>
    <t>ENTRADA DEL MES DE ABRIL 2023</t>
  </si>
  <si>
    <t>ENTRADA DEL MES DE ABRIL  2023</t>
  </si>
  <si>
    <t>PED. 96723826</t>
  </si>
  <si>
    <t>NLSE23-59</t>
  </si>
  <si>
    <t>NLSE23-60</t>
  </si>
  <si>
    <t>PUE-1789</t>
  </si>
  <si>
    <t>A-0086</t>
  </si>
  <si>
    <t>A-0108</t>
  </si>
  <si>
    <t>F-2889</t>
  </si>
  <si>
    <t xml:space="preserve">EL GRANJERO FELIZ </t>
  </si>
  <si>
    <t xml:space="preserve">ARRACHERA TEXANA </t>
  </si>
  <si>
    <t>TAMPIQUEÑA</t>
  </si>
  <si>
    <t>A-12-74506</t>
  </si>
  <si>
    <t>Cuero Panceta</t>
  </si>
  <si>
    <t>PU-114668</t>
  </si>
  <si>
    <t>NLSE23-61</t>
  </si>
  <si>
    <t>DISTRIBUIDORA DE PRODUCTOS CARNICOS       CARBENZES</t>
  </si>
  <si>
    <t>Transfer B 18-Abr-23</t>
  </si>
  <si>
    <t>Transfer S 11-Abr-23</t>
  </si>
  <si>
    <t>Transfer B 14-Abr-23-----18-Abr-23</t>
  </si>
  <si>
    <t>Transfer B 19-Abr-23</t>
  </si>
  <si>
    <t>Transfer Bnte 17-Abr-23</t>
  </si>
  <si>
    <t>Transfer Bnte 17-Abr-24</t>
  </si>
  <si>
    <t>NLSE23-32   ROBO</t>
  </si>
  <si>
    <t>21-FEB-,23</t>
  </si>
  <si>
    <t>Transfer Bnte 18-Abr-23</t>
  </si>
  <si>
    <t>Transfer Bnte 19-Abr-23</t>
  </si>
  <si>
    <t>Transfer Bnte 20-Abr-23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</si>
</sst>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800080"/>
      <name val="Times New Roman"/>
      <family val="1"/>
      <scheme val="minor"/>
    </font>
    <font>
      <b/>
      <sz val="9"/>
      <color rgb="FF800080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1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1" fontId="10" fillId="10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4" fontId="45" fillId="0" borderId="0" xfId="1" applyFont="1" applyFill="1"/>
    <xf numFmtId="4" fontId="7" fillId="10" borderId="0" xfId="0" applyNumberFormat="1" applyFont="1" applyFill="1" applyAlignment="1">
      <alignment horizontal="right"/>
    </xf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0" fontId="10" fillId="0" borderId="10" xfId="0" applyFont="1" applyBorder="1" applyAlignment="1">
      <alignment horizontal="right"/>
    </xf>
    <xf numFmtId="4" fontId="28" fillId="10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" fillId="18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84" fillId="0" borderId="33" xfId="1" applyFont="1" applyFill="1" applyBorder="1" applyAlignment="1">
      <alignment horizontal="right"/>
    </xf>
    <xf numFmtId="0" fontId="85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9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44" fontId="27" fillId="0" borderId="0" xfId="1" applyFont="1"/>
    <xf numFmtId="0" fontId="90" fillId="0" borderId="0" xfId="0" applyFont="1"/>
    <xf numFmtId="164" fontId="28" fillId="0" borderId="0" xfId="0" applyNumberFormat="1" applyFont="1" applyAlignment="1">
      <alignment horizontal="center" vertical="center"/>
    </xf>
    <xf numFmtId="2" fontId="27" fillId="0" borderId="51" xfId="0" applyNumberFormat="1" applyFont="1" applyFill="1" applyBorder="1" applyAlignment="1">
      <alignment horizontal="right"/>
    </xf>
    <xf numFmtId="15" fontId="27" fillId="0" borderId="51" xfId="0" applyNumberFormat="1" applyFont="1" applyFill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0" fontId="10" fillId="0" borderId="50" xfId="0" applyFont="1" applyBorder="1" applyAlignment="1">
      <alignment horizontal="right"/>
    </xf>
    <xf numFmtId="1" fontId="7" fillId="0" borderId="31" xfId="0" applyNumberFormat="1" applyFont="1" applyFill="1" applyBorder="1"/>
    <xf numFmtId="164" fontId="45" fillId="10" borderId="0" xfId="0" applyNumberFormat="1" applyFont="1" applyFill="1"/>
    <xf numFmtId="4" fontId="28" fillId="10" borderId="0" xfId="0" applyNumberFormat="1" applyFont="1" applyFill="1"/>
    <xf numFmtId="44" fontId="27" fillId="10" borderId="0" xfId="1" applyFont="1" applyFill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8" fontId="67" fillId="0" borderId="4" xfId="0" applyNumberFormat="1" applyFont="1" applyBorder="1"/>
    <xf numFmtId="164" fontId="67" fillId="0" borderId="0" xfId="0" applyNumberFormat="1" applyFont="1" applyFill="1"/>
    <xf numFmtId="4" fontId="67" fillId="0" borderId="51" xfId="0" applyNumberFormat="1" applyFont="1" applyFill="1" applyBorder="1"/>
    <xf numFmtId="4" fontId="67" fillId="0" borderId="51" xfId="0" applyNumberFormat="1" applyFont="1" applyBorder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4" fontId="55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/>
    <xf numFmtId="174" fontId="59" fillId="0" borderId="33" xfId="0" applyNumberFormat="1" applyFont="1" applyFill="1" applyBorder="1" applyAlignment="1"/>
    <xf numFmtId="4" fontId="55" fillId="0" borderId="33" xfId="0" applyNumberFormat="1" applyFont="1" applyFill="1" applyBorder="1" applyAlignment="1">
      <alignment vertical="center"/>
    </xf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41" fillId="0" borderId="33" xfId="0" applyFont="1" applyFill="1" applyBorder="1" applyAlignment="1"/>
    <xf numFmtId="0" fontId="28" fillId="0" borderId="33" xfId="0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wrapText="1"/>
    </xf>
    <xf numFmtId="167" fontId="7" fillId="0" borderId="33" xfId="0" applyNumberFormat="1" applyFont="1" applyFill="1" applyBorder="1" applyAlignment="1">
      <alignment vertical="center" wrapText="1"/>
    </xf>
    <xf numFmtId="1" fontId="58" fillId="0" borderId="33" xfId="0" applyNumberFormat="1" applyFont="1" applyFill="1" applyBorder="1" applyAlignment="1">
      <alignment horizontal="center" wrapText="1"/>
    </xf>
    <xf numFmtId="164" fontId="22" fillId="6" borderId="33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4" fillId="18" borderId="0" xfId="0" applyFont="1" applyFill="1" applyAlignment="1">
      <alignment horizontal="center"/>
    </xf>
    <xf numFmtId="0" fontId="74" fillId="21" borderId="0" xfId="0" applyFont="1" applyFill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7" fillId="0" borderId="68" xfId="0" applyFont="1" applyFill="1" applyBorder="1" applyAlignment="1"/>
    <xf numFmtId="0" fontId="82" fillId="0" borderId="33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7" fillId="0" borderId="103" xfId="0" applyNumberFormat="1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/>
    </xf>
    <xf numFmtId="0" fontId="12" fillId="0" borderId="90" xfId="0" applyFont="1" applyFill="1" applyBorder="1" applyAlignment="1"/>
    <xf numFmtId="174" fontId="28" fillId="0" borderId="103" xfId="0" applyNumberFormat="1" applyFont="1" applyFill="1" applyBorder="1" applyAlignment="1">
      <alignment horizontal="right"/>
    </xf>
    <xf numFmtId="174" fontId="28" fillId="0" borderId="103" xfId="0" applyNumberFormat="1" applyFont="1" applyFill="1" applyBorder="1" applyAlignment="1"/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wrapText="1"/>
    </xf>
    <xf numFmtId="167" fontId="41" fillId="0" borderId="103" xfId="0" applyNumberFormat="1" applyFont="1" applyFill="1" applyBorder="1" applyAlignment="1">
      <alignment vertical="center" wrapText="1"/>
    </xf>
    <xf numFmtId="44" fontId="91" fillId="0" borderId="33" xfId="1" applyFont="1" applyFill="1" applyBorder="1" applyAlignment="1">
      <alignment horizontal="right"/>
    </xf>
    <xf numFmtId="0" fontId="92" fillId="0" borderId="33" xfId="0" applyFont="1" applyFill="1" applyBorder="1" applyAlignment="1">
      <alignment wrapText="1"/>
    </xf>
    <xf numFmtId="1" fontId="41" fillId="0" borderId="33" xfId="0" applyNumberFormat="1" applyFont="1" applyFill="1" applyBorder="1" applyAlignment="1">
      <alignment vertical="center" wrapText="1"/>
    </xf>
    <xf numFmtId="1" fontId="20" fillId="0" borderId="33" xfId="0" applyNumberFormat="1" applyFont="1" applyFill="1" applyBorder="1" applyAlignment="1">
      <alignment vertical="center" textRotation="255" wrapText="1"/>
    </xf>
    <xf numFmtId="1" fontId="53" fillId="0" borderId="33" xfId="0" applyNumberFormat="1" applyFont="1" applyFill="1" applyBorder="1" applyAlignment="1">
      <alignment horizontal="center" vertical="center" wrapText="1"/>
    </xf>
    <xf numFmtId="1" fontId="22" fillId="0" borderId="33" xfId="0" applyNumberFormat="1" applyFont="1" applyFill="1" applyBorder="1" applyAlignment="1">
      <alignment wrapText="1"/>
    </xf>
    <xf numFmtId="1" fontId="88" fillId="0" borderId="33" xfId="0" applyNumberFormat="1" applyFont="1" applyFill="1" applyBorder="1" applyAlignment="1">
      <alignment vertical="center" textRotation="255" wrapText="1"/>
    </xf>
    <xf numFmtId="1" fontId="41" fillId="0" borderId="33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93" fillId="0" borderId="74" xfId="0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2" fontId="28" fillId="0" borderId="79" xfId="0" applyNumberFormat="1" applyFont="1" applyBorder="1"/>
    <xf numFmtId="167" fontId="22" fillId="0" borderId="103" xfId="0" applyNumberFormat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wrapText="1"/>
    </xf>
    <xf numFmtId="44" fontId="41" fillId="0" borderId="90" xfId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vertical="center"/>
    </xf>
    <xf numFmtId="0" fontId="66" fillId="0" borderId="3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4" fontId="41" fillId="23" borderId="33" xfId="1" applyFont="1" applyFill="1" applyBorder="1" applyAlignment="1">
      <alignment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2" fontId="40" fillId="0" borderId="0" xfId="0" applyNumberFormat="1" applyFont="1" applyFill="1"/>
    <xf numFmtId="0" fontId="77" fillId="0" borderId="0" xfId="0" applyFont="1" applyFill="1" applyAlignment="1">
      <alignment horizontal="center"/>
    </xf>
    <xf numFmtId="0" fontId="77" fillId="0" borderId="0" xfId="0" applyFont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/>
    </xf>
    <xf numFmtId="174" fontId="53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0" fontId="53" fillId="0" borderId="103" xfId="0" applyFont="1" applyFill="1" applyBorder="1" applyAlignment="1">
      <alignment horizontal="left" vertical="center"/>
    </xf>
    <xf numFmtId="0" fontId="53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center"/>
    </xf>
    <xf numFmtId="0" fontId="53" fillId="0" borderId="87" xfId="0" applyFont="1" applyFill="1" applyBorder="1" applyAlignment="1">
      <alignment vertical="center"/>
    </xf>
    <xf numFmtId="0" fontId="41" fillId="27" borderId="68" xfId="0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/>
    </xf>
    <xf numFmtId="0" fontId="78" fillId="0" borderId="49" xfId="0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68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/>
    </xf>
    <xf numFmtId="0" fontId="53" fillId="0" borderId="51" xfId="0" applyFont="1" applyFill="1" applyBorder="1" applyAlignment="1">
      <alignment horizontal="center" vertical="center"/>
    </xf>
    <xf numFmtId="0" fontId="53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67" fontId="41" fillId="0" borderId="48" xfId="0" applyNumberFormat="1" applyFont="1" applyFill="1" applyBorder="1" applyAlignment="1">
      <alignment horizontal="center" vertical="center" wrapText="1"/>
    </xf>
    <xf numFmtId="167" fontId="41" fillId="0" borderId="51" xfId="0" applyNumberFormat="1" applyFont="1" applyFill="1" applyBorder="1" applyAlignment="1">
      <alignment horizontal="center" vertical="center" wrapText="1"/>
    </xf>
    <xf numFmtId="167" fontId="41" fillId="0" borderId="49" xfId="0" applyNumberFormat="1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wrapText="1"/>
    </xf>
    <xf numFmtId="167" fontId="22" fillId="0" borderId="68" xfId="0" applyNumberFormat="1" applyFont="1" applyFill="1" applyBorder="1" applyAlignment="1">
      <alignment horizont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98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93" fillId="0" borderId="48" xfId="0" applyFont="1" applyFill="1" applyBorder="1" applyAlignment="1">
      <alignment horizontal="center" vertical="center"/>
    </xf>
    <xf numFmtId="0" fontId="93" fillId="0" borderId="51" xfId="0" applyFont="1" applyFill="1" applyBorder="1" applyAlignment="1">
      <alignment horizontal="center" vertical="center"/>
    </xf>
    <xf numFmtId="0" fontId="93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0" borderId="48" xfId="0" applyFont="1" applyFill="1" applyBorder="1" applyAlignment="1">
      <alignment horizontal="center" vertical="center" wrapText="1"/>
    </xf>
    <xf numFmtId="0" fontId="7" fillId="10" borderId="49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7" fontId="7" fillId="23" borderId="33" xfId="0" applyNumberFormat="1" applyFont="1" applyFill="1" applyBorder="1" applyAlignment="1">
      <alignment wrapText="1"/>
    </xf>
    <xf numFmtId="0" fontId="41" fillId="28" borderId="90" xfId="0" applyFont="1" applyFill="1" applyBorder="1" applyAlignment="1">
      <alignment horizontal="center" vertical="center" wrapText="1"/>
    </xf>
    <xf numFmtId="0" fontId="41" fillId="28" borderId="103" xfId="0" applyFont="1" applyFill="1" applyBorder="1" applyAlignment="1">
      <alignment horizontal="center" vertical="center" wrapText="1"/>
    </xf>
    <xf numFmtId="0" fontId="51" fillId="28" borderId="90" xfId="0" applyFont="1" applyFill="1" applyBorder="1" applyAlignment="1">
      <alignment horizontal="center"/>
    </xf>
    <xf numFmtId="0" fontId="51" fillId="28" borderId="103" xfId="0" applyFont="1" applyFill="1" applyBorder="1" applyAlignment="1">
      <alignment horizontal="center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0000FF"/>
      <color rgb="FF6699FF"/>
      <color rgb="FF800080"/>
      <color rgb="FF00FF00"/>
      <color rgb="FFFF3399"/>
      <color rgb="FFFFCCFF"/>
      <color rgb="FFFF0000"/>
      <color rgb="FF99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 B R I L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 B R I L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45016</c:v>
                </c:pt>
                <c:pt idx="1">
                  <c:v>45020</c:v>
                </c:pt>
                <c:pt idx="2">
                  <c:v>45020</c:v>
                </c:pt>
                <c:pt idx="3">
                  <c:v>45021</c:v>
                </c:pt>
                <c:pt idx="4">
                  <c:v>45023</c:v>
                </c:pt>
                <c:pt idx="5">
                  <c:v>45027</c:v>
                </c:pt>
                <c:pt idx="6">
                  <c:v>45027</c:v>
                </c:pt>
                <c:pt idx="7">
                  <c:v>45027</c:v>
                </c:pt>
                <c:pt idx="8">
                  <c:v>45027</c:v>
                </c:pt>
                <c:pt idx="9">
                  <c:v>45029</c:v>
                </c:pt>
                <c:pt idx="10">
                  <c:v>45030</c:v>
                </c:pt>
                <c:pt idx="11">
                  <c:v>45034</c:v>
                </c:pt>
                <c:pt idx="12">
                  <c:v>45034</c:v>
                </c:pt>
                <c:pt idx="13">
                  <c:v>45035</c:v>
                </c:pt>
                <c:pt idx="14">
                  <c:v>45036</c:v>
                </c:pt>
                <c:pt idx="15">
                  <c:v>45036</c:v>
                </c:pt>
                <c:pt idx="16">
                  <c:v>45037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 B R I L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18928.669999999998</c:v>
                </c:pt>
                <c:pt idx="1">
                  <c:v>18966.61</c:v>
                </c:pt>
                <c:pt idx="2">
                  <c:v>18818.330000000002</c:v>
                </c:pt>
                <c:pt idx="3">
                  <c:v>18594.45</c:v>
                </c:pt>
                <c:pt idx="4">
                  <c:v>18881.38</c:v>
                </c:pt>
                <c:pt idx="5">
                  <c:v>19435.580000000002</c:v>
                </c:pt>
                <c:pt idx="6">
                  <c:v>18749.900000000001</c:v>
                </c:pt>
                <c:pt idx="7">
                  <c:v>19116.900000000001</c:v>
                </c:pt>
                <c:pt idx="8">
                  <c:v>18064.28</c:v>
                </c:pt>
                <c:pt idx="9">
                  <c:v>19036.05</c:v>
                </c:pt>
                <c:pt idx="10">
                  <c:v>18948.169999999998</c:v>
                </c:pt>
                <c:pt idx="11">
                  <c:v>19139.21</c:v>
                </c:pt>
                <c:pt idx="12">
                  <c:v>19303.61</c:v>
                </c:pt>
                <c:pt idx="13">
                  <c:v>18582.310000000001</c:v>
                </c:pt>
                <c:pt idx="14">
                  <c:v>18579.87</c:v>
                </c:pt>
                <c:pt idx="15">
                  <c:v>18295.14</c:v>
                </c:pt>
                <c:pt idx="16">
                  <c:v>17872.78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 B R I L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 B R I L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18896.7</c:v>
                </c:pt>
                <c:pt idx="1">
                  <c:v>19036.599999999999</c:v>
                </c:pt>
                <c:pt idx="2">
                  <c:v>18828.900000000001</c:v>
                </c:pt>
                <c:pt idx="3">
                  <c:v>18637.55</c:v>
                </c:pt>
                <c:pt idx="4">
                  <c:v>18907</c:v>
                </c:pt>
                <c:pt idx="5">
                  <c:v>19443.8</c:v>
                </c:pt>
                <c:pt idx="6">
                  <c:v>18755.599999999999</c:v>
                </c:pt>
                <c:pt idx="7">
                  <c:v>18860.2</c:v>
                </c:pt>
                <c:pt idx="8">
                  <c:v>17941.09</c:v>
                </c:pt>
                <c:pt idx="9">
                  <c:v>18921</c:v>
                </c:pt>
                <c:pt idx="10">
                  <c:v>19014</c:v>
                </c:pt>
                <c:pt idx="11">
                  <c:v>19240</c:v>
                </c:pt>
                <c:pt idx="12">
                  <c:v>19367.400000000001</c:v>
                </c:pt>
                <c:pt idx="13">
                  <c:v>18674.29</c:v>
                </c:pt>
                <c:pt idx="14">
                  <c:v>18774.3</c:v>
                </c:pt>
                <c:pt idx="15">
                  <c:v>19206.41</c:v>
                </c:pt>
                <c:pt idx="16">
                  <c:v>17944.8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31.969999999997526</c:v>
                </c:pt>
                <c:pt idx="1">
                  <c:v>-69.989999999997963</c:v>
                </c:pt>
                <c:pt idx="2">
                  <c:v>-10.569999999999709</c:v>
                </c:pt>
                <c:pt idx="3">
                  <c:v>-43.099999999998545</c:v>
                </c:pt>
                <c:pt idx="4">
                  <c:v>-25.619999999998981</c:v>
                </c:pt>
                <c:pt idx="5">
                  <c:v>-8.2199999999975262</c:v>
                </c:pt>
                <c:pt idx="6">
                  <c:v>-5.6999999999970896</c:v>
                </c:pt>
                <c:pt idx="7">
                  <c:v>256.70000000000073</c:v>
                </c:pt>
                <c:pt idx="8">
                  <c:v>123.18999999999869</c:v>
                </c:pt>
                <c:pt idx="9">
                  <c:v>115.04999999999927</c:v>
                </c:pt>
                <c:pt idx="10">
                  <c:v>-65.830000000001746</c:v>
                </c:pt>
                <c:pt idx="11">
                  <c:v>-100.79000000000087</c:v>
                </c:pt>
                <c:pt idx="12">
                  <c:v>-63.790000000000873</c:v>
                </c:pt>
                <c:pt idx="13">
                  <c:v>-91.979999999999563</c:v>
                </c:pt>
                <c:pt idx="14">
                  <c:v>-194.43000000000029</c:v>
                </c:pt>
                <c:pt idx="15">
                  <c:v>-911.27000000000044</c:v>
                </c:pt>
                <c:pt idx="16">
                  <c:v>-72.020000000000437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44206</c:v>
                </c:pt>
                <c:pt idx="4">
                  <c:v>44207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12424</c:v>
                </c:pt>
                <c:pt idx="2" formatCode="&quot;$&quot;#,##0.00">
                  <c:v>12274</c:v>
                </c:pt>
                <c:pt idx="3" formatCode="&quot;$&quot;#,##0.00">
                  <c:v>10124</c:v>
                </c:pt>
                <c:pt idx="4" formatCode="&quot;$&quot;#,##0.00">
                  <c:v>12434</c:v>
                </c:pt>
                <c:pt idx="5" formatCode="&quot;$&quot;#,##0.00">
                  <c:v>12274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8" formatCode="&quot;$&quot;#,##0.00">
                  <c:v>12434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  <c:pt idx="11" formatCode="&quot;$&quot;#,##0.00">
                  <c:v>12274</c:v>
                </c:pt>
                <c:pt idx="12" formatCode="&quot;$&quot;#,##0.00">
                  <c:v>12124</c:v>
                </c:pt>
                <c:pt idx="13" formatCode="&quot;$&quot;#,##0.00">
                  <c:v>12434</c:v>
                </c:pt>
                <c:pt idx="14" formatCode="&quot;$&quot;#,##0.00">
                  <c:v>11424</c:v>
                </c:pt>
                <c:pt idx="16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2157628</c:v>
                </c:pt>
                <c:pt idx="2">
                  <c:v>2157629</c:v>
                </c:pt>
                <c:pt idx="3">
                  <c:v>1389115</c:v>
                </c:pt>
                <c:pt idx="4">
                  <c:v>1392639</c:v>
                </c:pt>
                <c:pt idx="5">
                  <c:v>2159910</c:v>
                </c:pt>
                <c:pt idx="6">
                  <c:v>2160033</c:v>
                </c:pt>
                <c:pt idx="7">
                  <c:v>2159765</c:v>
                </c:pt>
                <c:pt idx="8">
                  <c:v>1399193</c:v>
                </c:pt>
                <c:pt idx="9">
                  <c:v>2160409</c:v>
                </c:pt>
                <c:pt idx="10">
                  <c:v>2161383</c:v>
                </c:pt>
                <c:pt idx="11">
                  <c:v>2163260</c:v>
                </c:pt>
                <c:pt idx="12">
                  <c:v>2163261</c:v>
                </c:pt>
                <c:pt idx="13">
                  <c:v>1409038</c:v>
                </c:pt>
                <c:pt idx="14">
                  <c:v>1411166</c:v>
                </c:pt>
                <c:pt idx="15">
                  <c:v>0</c:v>
                </c:pt>
                <c:pt idx="16">
                  <c:v>2164070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641642.30779999995</c:v>
                </c:pt>
                <c:pt idx="2">
                  <c:v>634640.26299999992</c:v>
                </c:pt>
                <c:pt idx="3">
                  <c:v>620661.51950000005</c:v>
                </c:pt>
                <c:pt idx="4">
                  <c:v>623446.91950000008</c:v>
                </c:pt>
                <c:pt idx="5">
                  <c:v>601549.69900000002</c:v>
                </c:pt>
                <c:pt idx="6">
                  <c:v>579941.1594</c:v>
                </c:pt>
                <c:pt idx="7">
                  <c:v>583194.82680000004</c:v>
                </c:pt>
                <c:pt idx="8">
                  <c:v>569162.59049999993</c:v>
                </c:pt>
                <c:pt idx="9">
                  <c:v>578581.27225000004</c:v>
                </c:pt>
                <c:pt idx="10">
                  <c:v>603828.06759999995</c:v>
                </c:pt>
                <c:pt idx="11">
                  <c:v>623847.68980000005</c:v>
                </c:pt>
                <c:pt idx="12">
                  <c:v>627950.83920000005</c:v>
                </c:pt>
                <c:pt idx="13">
                  <c:v>596732.02650000004</c:v>
                </c:pt>
                <c:pt idx="14">
                  <c:v>607981.95510000002</c:v>
                </c:pt>
                <c:pt idx="16">
                  <c:v>562420.4915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691186.30779999995</c:v>
                </c:pt>
                <c:pt idx="2">
                  <c:v>684034.26299999992</c:v>
                </c:pt>
                <c:pt idx="3">
                  <c:v>667905.51950000005</c:v>
                </c:pt>
                <c:pt idx="4">
                  <c:v>673000.91950000008</c:v>
                </c:pt>
                <c:pt idx="5">
                  <c:v>650943.69900000002</c:v>
                </c:pt>
                <c:pt idx="6">
                  <c:v>627185.1594</c:v>
                </c:pt>
                <c:pt idx="7">
                  <c:v>631738.82680000004</c:v>
                </c:pt>
                <c:pt idx="8">
                  <c:v>618716.59049999993</c:v>
                </c:pt>
                <c:pt idx="9">
                  <c:v>628135.27225000004</c:v>
                </c:pt>
                <c:pt idx="10">
                  <c:v>651072.06759999995</c:v>
                </c:pt>
                <c:pt idx="11">
                  <c:v>673241.68980000005</c:v>
                </c:pt>
                <c:pt idx="12">
                  <c:v>677194.83920000005</c:v>
                </c:pt>
                <c:pt idx="13">
                  <c:v>646286.02650000004</c:v>
                </c:pt>
                <c:pt idx="14">
                  <c:v>656525.95510000002</c:v>
                </c:pt>
                <c:pt idx="15">
                  <c:v>0</c:v>
                </c:pt>
                <c:pt idx="16">
                  <c:v>611814.4915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36.40828550266329</c:v>
                </c:pt>
                <c:pt idx="2">
                  <c:v>36.42895511686821</c:v>
                </c:pt>
                <c:pt idx="3">
                  <c:v>35.936551451236888</c:v>
                </c:pt>
                <c:pt idx="4">
                  <c:v>35.695330803406151</c:v>
                </c:pt>
                <c:pt idx="5">
                  <c:v>33.578214083666779</c:v>
                </c:pt>
                <c:pt idx="6">
                  <c:v>33.5398877881806</c:v>
                </c:pt>
                <c:pt idx="7">
                  <c:v>33.595871029999685</c:v>
                </c:pt>
                <c:pt idx="8">
                  <c:v>34.586008960436629</c:v>
                </c:pt>
                <c:pt idx="9">
                  <c:v>33.297784062681679</c:v>
                </c:pt>
                <c:pt idx="10">
                  <c:v>34.341720185126746</c:v>
                </c:pt>
                <c:pt idx="11">
                  <c:v>35.091771819126826</c:v>
                </c:pt>
                <c:pt idx="12">
                  <c:v>35.065707281307766</c:v>
                </c:pt>
                <c:pt idx="13">
                  <c:v>34.708331909807548</c:v>
                </c:pt>
                <c:pt idx="14">
                  <c:v>35.069397266475981</c:v>
                </c:pt>
                <c:pt idx="15">
                  <c:v>0.1</c:v>
                </c:pt>
                <c:pt idx="16">
                  <c:v>34.194249671213946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38"/>
  <sheetViews>
    <sheetView tabSelected="1" zoomScaleNormal="100" workbookViewId="0">
      <pane xSplit="1" ySplit="2" topLeftCell="D12" activePane="bottomRight" state="frozen"/>
      <selection pane="topRight" activeCell="B1" sqref="B1"/>
      <selection pane="bottomLeft" activeCell="A3" sqref="A3"/>
      <selection pane="bottomRight" activeCell="J21" sqref="J21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039" bestFit="1" customWidth="1"/>
    <col min="7" max="7" width="7.28515625" style="12" customWidth="1"/>
    <col min="8" max="8" width="14.7109375" style="1039" bestFit="1" customWidth="1"/>
    <col min="9" max="9" width="14.140625" style="74" customWidth="1"/>
    <col min="10" max="10" width="15.140625" style="125" customWidth="1"/>
    <col min="11" max="11" width="14.140625" bestFit="1" customWidth="1"/>
    <col min="12" max="12" width="16.28515625" style="566" customWidth="1"/>
    <col min="13" max="13" width="14.140625" bestFit="1" customWidth="1"/>
    <col min="14" max="14" width="16" style="746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49" customWidth="1"/>
    <col min="19" max="19" width="16.140625" style="415" bestFit="1" customWidth="1"/>
    <col min="20" max="20" width="11" style="41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2" t="s">
        <v>397</v>
      </c>
      <c r="C1" s="473"/>
      <c r="D1" s="474"/>
      <c r="E1" s="475"/>
      <c r="F1" s="1019"/>
      <c r="G1" s="476"/>
      <c r="H1" s="1019"/>
      <c r="I1" s="477"/>
      <c r="J1" s="478"/>
      <c r="K1" s="1261" t="s">
        <v>26</v>
      </c>
      <c r="L1" s="560"/>
      <c r="M1" s="1263" t="s">
        <v>27</v>
      </c>
      <c r="N1" s="740"/>
      <c r="P1" s="892" t="s">
        <v>38</v>
      </c>
      <c r="Q1" s="1259" t="s">
        <v>28</v>
      </c>
      <c r="R1" s="56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2" t="s">
        <v>25</v>
      </c>
      <c r="F2" s="1020" t="s">
        <v>3</v>
      </c>
      <c r="G2" s="66" t="s">
        <v>8</v>
      </c>
      <c r="H2" s="1040" t="s">
        <v>5</v>
      </c>
      <c r="I2" s="260" t="s">
        <v>6</v>
      </c>
      <c r="K2" s="1262"/>
      <c r="L2" s="561" t="s">
        <v>29</v>
      </c>
      <c r="M2" s="1264"/>
      <c r="N2" s="741" t="s">
        <v>29</v>
      </c>
      <c r="O2" s="367" t="s">
        <v>30</v>
      </c>
      <c r="P2" s="893" t="s">
        <v>39</v>
      </c>
      <c r="Q2" s="1260"/>
      <c r="R2" s="57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3">
        <f>PIERNA!E3</f>
        <v>0</v>
      </c>
      <c r="F3" s="1021">
        <f>PIERNA!F3</f>
        <v>0</v>
      </c>
      <c r="G3" s="97">
        <f>PIERNA!G3</f>
        <v>0</v>
      </c>
      <c r="H3" s="1041">
        <f>PIERNA!H3</f>
        <v>0</v>
      </c>
      <c r="I3" s="102">
        <f>PIERNA!I3</f>
        <v>0</v>
      </c>
      <c r="J3" s="289"/>
      <c r="K3" s="105"/>
      <c r="L3" s="562"/>
      <c r="M3" s="343"/>
      <c r="N3" s="740"/>
      <c r="O3" s="123"/>
      <c r="P3" s="382"/>
      <c r="Q3" s="233"/>
      <c r="R3" s="568"/>
      <c r="S3" s="1067">
        <f t="shared" ref="S3:S31" si="0">Q3+M3+K3+P3</f>
        <v>0</v>
      </c>
      <c r="T3" s="1067" t="e">
        <f>S3/H3</f>
        <v>#DIV/0!</v>
      </c>
    </row>
    <row r="4" spans="1:29" s="148" customFormat="1" ht="35.25" customHeight="1" x14ac:dyDescent="0.3">
      <c r="A4" s="97">
        <v>1</v>
      </c>
      <c r="B4" s="994" t="str">
        <f>PIERNA!B4</f>
        <v>SEABOARD FOODS</v>
      </c>
      <c r="C4" s="888" t="str">
        <f>PIERNA!C4</f>
        <v>Seaboard</v>
      </c>
      <c r="D4" s="1189" t="str">
        <f>PIERNA!D4</f>
        <v>PED. 95813382</v>
      </c>
      <c r="E4" s="667">
        <f>PIERNA!E4</f>
        <v>45016</v>
      </c>
      <c r="F4" s="1022">
        <f>PIERNA!F4</f>
        <v>18928.669999999998</v>
      </c>
      <c r="G4" s="361">
        <f>PIERNA!G4</f>
        <v>21</v>
      </c>
      <c r="H4" s="1042">
        <f>PIERNA!H4</f>
        <v>18896.7</v>
      </c>
      <c r="I4" s="595">
        <f>PIERNA!I4</f>
        <v>31.969999999997526</v>
      </c>
      <c r="J4" s="762"/>
      <c r="K4" s="764"/>
      <c r="L4" s="739"/>
      <c r="M4" s="644"/>
      <c r="N4" s="653"/>
      <c r="O4" s="648"/>
      <c r="P4" s="485"/>
      <c r="Q4" s="485"/>
      <c r="R4" s="655"/>
      <c r="S4" s="1067">
        <f>Q4</f>
        <v>0</v>
      </c>
      <c r="T4" s="1067">
        <f>S4/H4</f>
        <v>0</v>
      </c>
      <c r="U4" s="203"/>
    </row>
    <row r="5" spans="1:29" s="148" customFormat="1" ht="30" customHeight="1" x14ac:dyDescent="0.25">
      <c r="A5" s="97">
        <v>2</v>
      </c>
      <c r="B5" s="535" t="str">
        <f>PIERNA!B5</f>
        <v>SEABOARD FOODS</v>
      </c>
      <c r="C5" s="260" t="str">
        <f>PIERNA!C5</f>
        <v>Seaboard</v>
      </c>
      <c r="D5" s="533" t="str">
        <f>PIERNA!D5</f>
        <v>PED. 5976866</v>
      </c>
      <c r="E5" s="534">
        <f>PIERNA!E5</f>
        <v>45020</v>
      </c>
      <c r="F5" s="1022">
        <f>PIERNA!F5</f>
        <v>18966.61</v>
      </c>
      <c r="G5" s="361">
        <f>PIERNA!G5</f>
        <v>21</v>
      </c>
      <c r="H5" s="1042">
        <f>PIERNA!H5</f>
        <v>19036.599999999999</v>
      </c>
      <c r="I5" s="595">
        <f>PIERNA!I5</f>
        <v>-69.989999999997963</v>
      </c>
      <c r="J5" s="628" t="s">
        <v>421</v>
      </c>
      <c r="K5" s="366">
        <v>12424</v>
      </c>
      <c r="L5" s="666" t="s">
        <v>452</v>
      </c>
      <c r="M5" s="644">
        <v>37120</v>
      </c>
      <c r="N5" s="653" t="s">
        <v>452</v>
      </c>
      <c r="O5" s="845">
        <v>2157628</v>
      </c>
      <c r="P5" s="485"/>
      <c r="Q5" s="1001">
        <f>34909.81*18.38</f>
        <v>641642.30779999995</v>
      </c>
      <c r="R5" s="1002" t="s">
        <v>437</v>
      </c>
      <c r="S5" s="1067">
        <f>Q5+M5+K5+P5</f>
        <v>691186.30779999995</v>
      </c>
      <c r="T5" s="1067">
        <f>S5/H5+0.1</f>
        <v>36.40828550266329</v>
      </c>
      <c r="U5" s="179"/>
    </row>
    <row r="6" spans="1:29" s="148" customFormat="1" ht="30" customHeight="1" x14ac:dyDescent="0.25">
      <c r="A6" s="97">
        <v>3</v>
      </c>
      <c r="B6" s="536" t="str">
        <f>PIERNA!B6</f>
        <v>SEABOARD FOODS</v>
      </c>
      <c r="C6" s="260" t="str">
        <f>PIERNA!C6</f>
        <v>Seaboard</v>
      </c>
      <c r="D6" s="533" t="str">
        <f>PIERNA!D6</f>
        <v>PED.5984798</v>
      </c>
      <c r="E6" s="534">
        <f>PIERNA!E6</f>
        <v>45020</v>
      </c>
      <c r="F6" s="1022">
        <f>PIERNA!F6</f>
        <v>18818.330000000002</v>
      </c>
      <c r="G6" s="361">
        <f>PIERNA!G6</f>
        <v>21</v>
      </c>
      <c r="H6" s="1042">
        <f>PIERNA!H6</f>
        <v>18828.900000000001</v>
      </c>
      <c r="I6" s="595">
        <f>PIERNA!I6</f>
        <v>-10.569999999999709</v>
      </c>
      <c r="J6" s="762" t="s">
        <v>422</v>
      </c>
      <c r="K6" s="644">
        <v>12274</v>
      </c>
      <c r="L6" s="666" t="s">
        <v>452</v>
      </c>
      <c r="M6" s="644">
        <v>37120</v>
      </c>
      <c r="N6" s="653" t="s">
        <v>452</v>
      </c>
      <c r="O6" s="845">
        <v>2157629</v>
      </c>
      <c r="P6" s="485"/>
      <c r="Q6" s="1003">
        <f>34528.85*18.38</f>
        <v>634640.26299999992</v>
      </c>
      <c r="R6" s="1004" t="s">
        <v>437</v>
      </c>
      <c r="S6" s="1067">
        <f t="shared" si="0"/>
        <v>684034.26299999992</v>
      </c>
      <c r="T6" s="1067">
        <f t="shared" ref="T6:T31" si="1">S6/H6+0.1</f>
        <v>36.42895511686821</v>
      </c>
      <c r="U6" s="203"/>
    </row>
    <row r="7" spans="1:29" s="148" customFormat="1" ht="30" customHeight="1" x14ac:dyDescent="0.3">
      <c r="A7" s="97">
        <v>4</v>
      </c>
      <c r="B7" s="537" t="str">
        <f>PIERNA!B7</f>
        <v>TYSON MEATS FRESH</v>
      </c>
      <c r="C7" s="260" t="str">
        <f>PIERNA!C7</f>
        <v>I B P´</v>
      </c>
      <c r="D7" s="533" t="str">
        <f>PIERNA!D7</f>
        <v>PED. 96025330</v>
      </c>
      <c r="E7" s="534">
        <f>PIERNA!E7</f>
        <v>45021</v>
      </c>
      <c r="F7" s="1022">
        <f>PIERNA!F7</f>
        <v>18594.45</v>
      </c>
      <c r="G7" s="361">
        <f>PIERNA!G7</f>
        <v>20</v>
      </c>
      <c r="H7" s="1042">
        <f>PIERNA!H7</f>
        <v>18637.55</v>
      </c>
      <c r="I7" s="595">
        <f>PIERNA!I7</f>
        <v>-43.099999999998545</v>
      </c>
      <c r="J7" s="832">
        <v>44206</v>
      </c>
      <c r="K7" s="644">
        <v>10124</v>
      </c>
      <c r="L7" s="666" t="s">
        <v>453</v>
      </c>
      <c r="M7" s="644">
        <v>37120</v>
      </c>
      <c r="N7" s="653" t="s">
        <v>453</v>
      </c>
      <c r="O7" s="845">
        <v>1389115</v>
      </c>
      <c r="P7" s="485"/>
      <c r="Q7" s="366">
        <f>33869.66*18.325</f>
        <v>620661.51950000005</v>
      </c>
      <c r="R7" s="655" t="s">
        <v>448</v>
      </c>
      <c r="S7" s="1067">
        <f t="shared" si="0"/>
        <v>667905.51950000005</v>
      </c>
      <c r="T7" s="1067">
        <f t="shared" si="1"/>
        <v>35.936551451236888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0" t="str">
        <f>PIERNA!B8</f>
        <v>TYSON FRESH MEAT</v>
      </c>
      <c r="C8" s="420" t="str">
        <f>PIERNA!C8</f>
        <v xml:space="preserve">I B P </v>
      </c>
      <c r="D8" s="533" t="str">
        <f>PIERNA!D8</f>
        <v>PED. 96084871</v>
      </c>
      <c r="E8" s="534">
        <f>PIERNA!E8</f>
        <v>45023</v>
      </c>
      <c r="F8" s="1022">
        <f>PIERNA!F8</f>
        <v>18881.38</v>
      </c>
      <c r="G8" s="361">
        <f>PIERNA!G8</f>
        <v>20</v>
      </c>
      <c r="H8" s="1042">
        <f>PIERNA!H8</f>
        <v>18907</v>
      </c>
      <c r="I8" s="595">
        <f>PIERNA!I8</f>
        <v>-25.619999999998981</v>
      </c>
      <c r="J8" s="832">
        <v>44207</v>
      </c>
      <c r="K8" s="644">
        <v>12434</v>
      </c>
      <c r="L8" s="666" t="s">
        <v>454</v>
      </c>
      <c r="M8" s="644">
        <v>37120</v>
      </c>
      <c r="N8" s="653" t="s">
        <v>454</v>
      </c>
      <c r="O8" s="903">
        <v>1392639</v>
      </c>
      <c r="P8" s="485"/>
      <c r="Q8" s="366">
        <f>34021.66*18.325</f>
        <v>623446.91950000008</v>
      </c>
      <c r="R8" s="653" t="s">
        <v>448</v>
      </c>
      <c r="S8" s="1067">
        <f t="shared" si="0"/>
        <v>673000.91950000008</v>
      </c>
      <c r="T8" s="1067">
        <f t="shared" si="1"/>
        <v>35.695330803406151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35" t="str">
        <f>PIERNA!B9</f>
        <v>SEABOARD FOODS</v>
      </c>
      <c r="C9" s="260" t="str">
        <f>PIERNA!C9</f>
        <v>Seaboard</v>
      </c>
      <c r="D9" s="533" t="str">
        <f>PIERNA!D9</f>
        <v>PED. 96190900</v>
      </c>
      <c r="E9" s="534">
        <f>PIERNA!E9</f>
        <v>45027</v>
      </c>
      <c r="F9" s="1022">
        <f>PIERNA!F9</f>
        <v>19435.580000000002</v>
      </c>
      <c r="G9" s="361">
        <f>PIERNA!G9</f>
        <v>21</v>
      </c>
      <c r="H9" s="1042">
        <f>PIERNA!H9</f>
        <v>19443.8</v>
      </c>
      <c r="I9" s="595">
        <f>PIERNA!I9</f>
        <v>-8.2199999999975262</v>
      </c>
      <c r="J9" s="762" t="s">
        <v>423</v>
      </c>
      <c r="K9" s="644">
        <v>12274</v>
      </c>
      <c r="L9" s="664" t="s">
        <v>455</v>
      </c>
      <c r="M9" s="644">
        <v>37120</v>
      </c>
      <c r="N9" s="658" t="s">
        <v>455</v>
      </c>
      <c r="O9" s="902">
        <v>2159910</v>
      </c>
      <c r="P9" s="485"/>
      <c r="Q9" s="1209">
        <f>33234.79*18.1</f>
        <v>601549.69900000002</v>
      </c>
      <c r="R9" s="1210" t="s">
        <v>438</v>
      </c>
      <c r="S9" s="1067">
        <f>Q9+M9+K9</f>
        <v>650943.69900000002</v>
      </c>
      <c r="T9" s="1067">
        <f t="shared" si="1"/>
        <v>33.578214083666779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3" t="str">
        <f>PIERNA!D10</f>
        <v>PED. 96190898</v>
      </c>
      <c r="E10" s="534">
        <f>PIERNA!E10</f>
        <v>45027</v>
      </c>
      <c r="F10" s="1022">
        <f>PIERNA!F10</f>
        <v>18749.900000000001</v>
      </c>
      <c r="G10" s="361">
        <f>PIERNA!G10</f>
        <v>21</v>
      </c>
      <c r="H10" s="1042">
        <f>PIERNA!H10</f>
        <v>18755.599999999999</v>
      </c>
      <c r="I10" s="595">
        <f>PIERNA!I10</f>
        <v>-5.6999999999970896</v>
      </c>
      <c r="J10" s="762" t="s">
        <v>424</v>
      </c>
      <c r="K10" s="644">
        <v>10124</v>
      </c>
      <c r="L10" s="664" t="s">
        <v>455</v>
      </c>
      <c r="M10" s="644">
        <v>37120</v>
      </c>
      <c r="N10" s="658" t="s">
        <v>455</v>
      </c>
      <c r="O10" s="902">
        <v>2160033</v>
      </c>
      <c r="P10" s="485"/>
      <c r="Q10" s="485">
        <f>32058.66*18.09</f>
        <v>579941.1594</v>
      </c>
      <c r="R10" s="661" t="s">
        <v>447</v>
      </c>
      <c r="S10" s="1067">
        <f>Q10+M10+K10</f>
        <v>627185.1594</v>
      </c>
      <c r="T10" s="1067">
        <f t="shared" si="1"/>
        <v>33.5398877881806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0" t="str">
        <f>PIERNA!B11</f>
        <v>SEABOARD FOODS</v>
      </c>
      <c r="C11" s="260" t="str">
        <f>PIERNA!C11</f>
        <v>Seaboard</v>
      </c>
      <c r="D11" s="533" t="str">
        <f>PIERNA!D11</f>
        <v>PED. 96191246</v>
      </c>
      <c r="E11" s="534">
        <f>PIERNA!E11</f>
        <v>45027</v>
      </c>
      <c r="F11" s="1022">
        <f>PIERNA!F11</f>
        <v>19116.900000000001</v>
      </c>
      <c r="G11" s="361">
        <f>PIERNA!G11</f>
        <v>21</v>
      </c>
      <c r="H11" s="1042">
        <f>PIERNA!H11</f>
        <v>18860.2</v>
      </c>
      <c r="I11" s="595">
        <f>PIERNA!I11</f>
        <v>256.70000000000073</v>
      </c>
      <c r="J11" s="762" t="s">
        <v>425</v>
      </c>
      <c r="K11" s="644">
        <v>11424</v>
      </c>
      <c r="L11" s="664" t="s">
        <v>455</v>
      </c>
      <c r="M11" s="644">
        <v>37120</v>
      </c>
      <c r="N11" s="658" t="s">
        <v>455</v>
      </c>
      <c r="O11" s="903">
        <v>2159765</v>
      </c>
      <c r="P11" s="485"/>
      <c r="Q11" s="485">
        <f>32238.52*18.09</f>
        <v>583194.82680000004</v>
      </c>
      <c r="R11" s="661" t="s">
        <v>447</v>
      </c>
      <c r="S11" s="1067">
        <f t="shared" si="0"/>
        <v>631738.82680000004</v>
      </c>
      <c r="T11" s="1067">
        <f t="shared" si="1"/>
        <v>33.595871029999685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3">
      <c r="A12" s="97">
        <v>9</v>
      </c>
      <c r="B12" s="260" t="str">
        <f>PIERNA!B12</f>
        <v>TYSON FRESH MEAT</v>
      </c>
      <c r="C12" s="260" t="str">
        <f>PIERNA!C12</f>
        <v xml:space="preserve">I B P </v>
      </c>
      <c r="D12" s="533" t="str">
        <f>PIERNA!D12</f>
        <v>PED. 96191247</v>
      </c>
      <c r="E12" s="534">
        <f>PIERNA!E12</f>
        <v>45027</v>
      </c>
      <c r="F12" s="1022">
        <f>PIERNA!F12</f>
        <v>18064.28</v>
      </c>
      <c r="G12" s="361">
        <f>PIERNA!G12</f>
        <v>20</v>
      </c>
      <c r="H12" s="1042">
        <f>PIERNA!H12</f>
        <v>17941.09</v>
      </c>
      <c r="I12" s="595">
        <f>PIERNA!I12</f>
        <v>123.18999999999869</v>
      </c>
      <c r="J12" s="832" t="s">
        <v>436</v>
      </c>
      <c r="K12" s="644">
        <v>12434</v>
      </c>
      <c r="L12" s="664" t="s">
        <v>455</v>
      </c>
      <c r="M12" s="644">
        <v>37120</v>
      </c>
      <c r="N12" s="658" t="s">
        <v>455</v>
      </c>
      <c r="O12" s="903">
        <v>1399193</v>
      </c>
      <c r="P12" s="485"/>
      <c r="Q12" s="485">
        <f>31488.94*18.075</f>
        <v>569162.59049999993</v>
      </c>
      <c r="R12" s="661" t="s">
        <v>443</v>
      </c>
      <c r="S12" s="1067">
        <f>Q12+M12+K12</f>
        <v>618716.59049999993</v>
      </c>
      <c r="T12" s="1067">
        <f t="shared" si="1"/>
        <v>34.586008960436629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25">
      <c r="A13" s="97">
        <v>10</v>
      </c>
      <c r="B13" s="537" t="str">
        <f>PIERNA!B13</f>
        <v>SEABOARD FOODS</v>
      </c>
      <c r="C13" s="260" t="str">
        <f>PIERNA!C13</f>
        <v>Seaboard</v>
      </c>
      <c r="D13" s="533" t="str">
        <f>PIERNA!D13</f>
        <v>PED. 96314571</v>
      </c>
      <c r="E13" s="534">
        <f>PIERNA!E13</f>
        <v>45029</v>
      </c>
      <c r="F13" s="1022">
        <f>PIERNA!F13</f>
        <v>19036.05</v>
      </c>
      <c r="G13" s="361">
        <f>PIERNA!G13</f>
        <v>21</v>
      </c>
      <c r="H13" s="1042">
        <f>PIERNA!H13</f>
        <v>18921</v>
      </c>
      <c r="I13" s="595">
        <f>PIERNA!I13</f>
        <v>115.04999999999927</v>
      </c>
      <c r="J13" s="884" t="s">
        <v>426</v>
      </c>
      <c r="K13" s="644">
        <v>12434</v>
      </c>
      <c r="L13" s="659" t="s">
        <v>456</v>
      </c>
      <c r="M13" s="644">
        <v>37120</v>
      </c>
      <c r="N13" s="658" t="s">
        <v>456</v>
      </c>
      <c r="O13" s="903">
        <v>2160409</v>
      </c>
      <c r="P13" s="485"/>
      <c r="Q13" s="366">
        <f>31573.33*18.325</f>
        <v>578581.27225000004</v>
      </c>
      <c r="R13" s="661" t="s">
        <v>441</v>
      </c>
      <c r="S13" s="1067">
        <f t="shared" si="0"/>
        <v>628135.27225000004</v>
      </c>
      <c r="T13" s="1067">
        <f t="shared" si="1"/>
        <v>33.297784062681679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5" t="str">
        <f>PIERNA!B14</f>
        <v>SEABOARD FOODS</v>
      </c>
      <c r="C14" s="260" t="str">
        <f>PIERNA!C14</f>
        <v>Seaboard</v>
      </c>
      <c r="D14" s="533" t="str">
        <f>PIERNA!D14</f>
        <v xml:space="preserve">PED. </v>
      </c>
      <c r="E14" s="534">
        <f>PIERNA!E14</f>
        <v>45030</v>
      </c>
      <c r="F14" s="1022">
        <f>PIERNA!F14</f>
        <v>18948.169999999998</v>
      </c>
      <c r="G14" s="361">
        <f>PIERNA!G14</f>
        <v>21</v>
      </c>
      <c r="H14" s="1042">
        <f>PIERNA!H14</f>
        <v>19014</v>
      </c>
      <c r="I14" s="595">
        <f>PIERNA!I14</f>
        <v>-65.830000000001746</v>
      </c>
      <c r="J14" s="762" t="s">
        <v>427</v>
      </c>
      <c r="K14" s="644">
        <v>10124</v>
      </c>
      <c r="L14" s="659" t="s">
        <v>457</v>
      </c>
      <c r="M14" s="644">
        <v>37120</v>
      </c>
      <c r="N14" s="658" t="s">
        <v>457</v>
      </c>
      <c r="O14" s="902">
        <v>2161383</v>
      </c>
      <c r="P14" s="485"/>
      <c r="Q14" s="366">
        <f>33032.17*18.28</f>
        <v>603828.06759999995</v>
      </c>
      <c r="R14" s="663" t="s">
        <v>442</v>
      </c>
      <c r="S14" s="1067">
        <f t="shared" si="0"/>
        <v>651072.06759999995</v>
      </c>
      <c r="T14" s="1067">
        <f t="shared" si="1"/>
        <v>34.341720185126746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2" t="str">
        <f>PIERNA!B15</f>
        <v>SEABOARD FOODS</v>
      </c>
      <c r="C15" s="260" t="str">
        <f>PIERNA!C15</f>
        <v>Seaboard</v>
      </c>
      <c r="D15" s="533" t="str">
        <f>PIERNA!D15</f>
        <v>PED. 96522905</v>
      </c>
      <c r="E15" s="534">
        <f>PIERNA!E15</f>
        <v>45034</v>
      </c>
      <c r="F15" s="1022">
        <f>PIERNA!F15</f>
        <v>19139.21</v>
      </c>
      <c r="G15" s="361">
        <f>PIERNA!G15</f>
        <v>21</v>
      </c>
      <c r="H15" s="1042">
        <f>PIERNA!H15</f>
        <v>19240</v>
      </c>
      <c r="I15" s="595">
        <f>PIERNA!I15</f>
        <v>-100.79000000000087</v>
      </c>
      <c r="J15" s="884" t="s">
        <v>469</v>
      </c>
      <c r="K15" s="644">
        <v>12274</v>
      </c>
      <c r="L15" s="659" t="s">
        <v>487</v>
      </c>
      <c r="M15" s="644">
        <v>37120</v>
      </c>
      <c r="N15" s="664" t="s">
        <v>491</v>
      </c>
      <c r="O15" s="651">
        <v>2163260</v>
      </c>
      <c r="P15" s="485"/>
      <c r="Q15" s="366">
        <f>34333.94*18.17</f>
        <v>623847.68980000005</v>
      </c>
      <c r="R15" s="665" t="s">
        <v>484</v>
      </c>
      <c r="S15" s="1067">
        <f t="shared" si="0"/>
        <v>673241.68980000005</v>
      </c>
      <c r="T15" s="1067">
        <f t="shared" si="1"/>
        <v>35.091771819126826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7" t="str">
        <f>PIERNA!B16</f>
        <v>SEABOARD FOODS</v>
      </c>
      <c r="C16" s="260" t="str">
        <f>PIERNA!C16</f>
        <v>Seaboard</v>
      </c>
      <c r="D16" s="533" t="str">
        <f>PIERNA!D16</f>
        <v>PED. 96524182</v>
      </c>
      <c r="E16" s="534">
        <f>PIERNA!E16</f>
        <v>45034</v>
      </c>
      <c r="F16" s="1022">
        <f>PIERNA!F16</f>
        <v>19303.61</v>
      </c>
      <c r="G16" s="361">
        <f>PIERNA!G16</f>
        <v>21</v>
      </c>
      <c r="H16" s="1042">
        <f>PIERNA!H16</f>
        <v>19367.400000000001</v>
      </c>
      <c r="I16" s="595">
        <f>PIERNA!I16</f>
        <v>-63.790000000000873</v>
      </c>
      <c r="J16" s="885" t="s">
        <v>470</v>
      </c>
      <c r="K16" s="644">
        <v>12124</v>
      </c>
      <c r="L16" s="659" t="s">
        <v>488</v>
      </c>
      <c r="M16" s="644">
        <v>37120</v>
      </c>
      <c r="N16" s="664" t="s">
        <v>491</v>
      </c>
      <c r="O16" s="903">
        <v>2163261</v>
      </c>
      <c r="P16" s="485"/>
      <c r="Q16" s="485">
        <f>34559.76*18.17</f>
        <v>627950.83920000005</v>
      </c>
      <c r="R16" s="661" t="s">
        <v>484</v>
      </c>
      <c r="S16" s="1067">
        <f t="shared" si="0"/>
        <v>677194.83920000005</v>
      </c>
      <c r="T16" s="1067">
        <f t="shared" si="1"/>
        <v>35.065707281307766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5" t="str">
        <f>PIERNA!B17</f>
        <v>TYSON FRESH MEAT</v>
      </c>
      <c r="C17" s="260" t="str">
        <f>PIERNA!C17</f>
        <v xml:space="preserve">I B P </v>
      </c>
      <c r="D17" s="533" t="str">
        <f>PIERNA!D17</f>
        <v>PED. 96574652</v>
      </c>
      <c r="E17" s="534">
        <f>PIERNA!E17</f>
        <v>45035</v>
      </c>
      <c r="F17" s="1022">
        <f>PIERNA!F17</f>
        <v>18582.310000000001</v>
      </c>
      <c r="G17" s="361">
        <f>PIERNA!G17</f>
        <v>20</v>
      </c>
      <c r="H17" s="1042">
        <f>PIERNA!H17</f>
        <v>18674.29</v>
      </c>
      <c r="I17" s="595">
        <f>PIERNA!I17</f>
        <v>-91.979999999999563</v>
      </c>
      <c r="J17" s="886" t="s">
        <v>472</v>
      </c>
      <c r="K17" s="644">
        <v>12434</v>
      </c>
      <c r="L17" s="659" t="s">
        <v>491</v>
      </c>
      <c r="M17" s="644">
        <v>37120</v>
      </c>
      <c r="N17" s="664" t="s">
        <v>492</v>
      </c>
      <c r="O17" s="903">
        <v>1409038</v>
      </c>
      <c r="P17" s="485"/>
      <c r="Q17" s="485">
        <f>33014.22*18.075</f>
        <v>596732.02650000004</v>
      </c>
      <c r="R17" s="661" t="s">
        <v>483</v>
      </c>
      <c r="S17" s="1067">
        <f>Q17+M17+K17</f>
        <v>646286.02650000004</v>
      </c>
      <c r="T17" s="1067">
        <f t="shared" si="1"/>
        <v>34.708331909807548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2" t="str">
        <f>PIERNA!B18</f>
        <v>TYSON FRESH MEAT</v>
      </c>
      <c r="C18" s="260" t="str">
        <f>PIERNA!C18</f>
        <v xml:space="preserve">I B P </v>
      </c>
      <c r="D18" s="533" t="str">
        <f>PIERNA!D18</f>
        <v>PED. 96624560</v>
      </c>
      <c r="E18" s="534">
        <f>PIERNA!E18</f>
        <v>45036</v>
      </c>
      <c r="F18" s="1022">
        <f>PIERNA!F18</f>
        <v>18579.87</v>
      </c>
      <c r="G18" s="361">
        <f>PIERNA!G18</f>
        <v>20</v>
      </c>
      <c r="H18" s="1042">
        <f>PIERNA!H18</f>
        <v>18774.3</v>
      </c>
      <c r="I18" s="595">
        <f>PIERNA!I18</f>
        <v>-194.43000000000029</v>
      </c>
      <c r="J18" s="762" t="s">
        <v>473</v>
      </c>
      <c r="K18" s="644">
        <v>11424</v>
      </c>
      <c r="L18" s="659" t="s">
        <v>492</v>
      </c>
      <c r="M18" s="644">
        <v>37120</v>
      </c>
      <c r="N18" s="664" t="s">
        <v>493</v>
      </c>
      <c r="O18" s="844">
        <v>1411166</v>
      </c>
      <c r="P18" s="894"/>
      <c r="Q18" s="485">
        <f>33645.93*18.07</f>
        <v>607981.95510000002</v>
      </c>
      <c r="R18" s="663" t="s">
        <v>486</v>
      </c>
      <c r="S18" s="1067">
        <f>Q18+M18+K18</f>
        <v>656525.95510000002</v>
      </c>
      <c r="T18" s="1067">
        <f t="shared" si="1"/>
        <v>35.069397266475981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35" t="str">
        <f>PIERNA!B19</f>
        <v xml:space="preserve">ALFONSO ESPINDOLA </v>
      </c>
      <c r="C19" s="260" t="str">
        <f>PIERNA!C19</f>
        <v>Wholestone</v>
      </c>
      <c r="D19" s="533" t="str">
        <f>PIERNA!D19</f>
        <v>PED. 96595527</v>
      </c>
      <c r="E19" s="534">
        <f>PIERNA!E19</f>
        <v>45036</v>
      </c>
      <c r="F19" s="1022">
        <f>PIERNA!F19</f>
        <v>18295.14</v>
      </c>
      <c r="G19" s="361">
        <f>PIERNA!G19</f>
        <v>21</v>
      </c>
      <c r="H19" s="1042">
        <f>PIERNA!H19</f>
        <v>19206.41</v>
      </c>
      <c r="I19" s="595">
        <f>PIERNA!I19</f>
        <v>-911.27000000000044</v>
      </c>
      <c r="J19" s="762" t="s">
        <v>474</v>
      </c>
      <c r="K19" s="1412"/>
      <c r="L19" s="1413"/>
      <c r="M19" s="1412"/>
      <c r="N19" s="1414"/>
      <c r="O19" s="1243" t="s">
        <v>474</v>
      </c>
      <c r="P19" s="895"/>
      <c r="Q19" s="485"/>
      <c r="R19" s="653"/>
      <c r="S19" s="1067">
        <f>Q19+M19+K19</f>
        <v>0</v>
      </c>
      <c r="T19" s="1067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7" t="str">
        <f>PIERNA!B20</f>
        <v>SEABOARD FOODS</v>
      </c>
      <c r="C20" s="260" t="str">
        <f>PIERNA!C20</f>
        <v>Seaboard</v>
      </c>
      <c r="D20" s="533" t="str">
        <f>PIERNA!D20</f>
        <v>PED. 96723826</v>
      </c>
      <c r="E20" s="534">
        <f>PIERNA!E20</f>
        <v>45037</v>
      </c>
      <c r="F20" s="1022">
        <f>PIERNA!F20</f>
        <v>17872.78</v>
      </c>
      <c r="G20" s="361">
        <f>PIERNA!G20</f>
        <v>20</v>
      </c>
      <c r="H20" s="1042">
        <f>PIERNA!H20</f>
        <v>17944.8</v>
      </c>
      <c r="I20" s="595">
        <f>PIERNA!I20</f>
        <v>-72.020000000000437</v>
      </c>
      <c r="J20" s="950" t="s">
        <v>481</v>
      </c>
      <c r="K20" s="644">
        <v>12274</v>
      </c>
      <c r="L20" s="659" t="s">
        <v>493</v>
      </c>
      <c r="M20" s="644">
        <v>37120</v>
      </c>
      <c r="N20" s="664" t="s">
        <v>493</v>
      </c>
      <c r="O20" s="902">
        <v>2164070</v>
      </c>
      <c r="P20" s="485"/>
      <c r="Q20" s="485">
        <f>31159.03*18.05</f>
        <v>562420.4915</v>
      </c>
      <c r="R20" s="653" t="s">
        <v>439</v>
      </c>
      <c r="S20" s="1067">
        <f t="shared" si="0"/>
        <v>611814.4915</v>
      </c>
      <c r="T20" s="1067">
        <f t="shared" si="1"/>
        <v>34.194249671213946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0">
        <f>PIERNA!B21</f>
        <v>0</v>
      </c>
      <c r="C21" s="362">
        <f>PIERNA!C21</f>
        <v>0</v>
      </c>
      <c r="D21" s="533">
        <f>PIERNA!D21</f>
        <v>0</v>
      </c>
      <c r="E21" s="534">
        <f>PIERNA!E21</f>
        <v>0</v>
      </c>
      <c r="F21" s="1022">
        <f>PIERNA!F21</f>
        <v>0</v>
      </c>
      <c r="G21" s="361">
        <f>PIERNA!G21</f>
        <v>0</v>
      </c>
      <c r="H21" s="1042">
        <f>PIERNA!H21</f>
        <v>0</v>
      </c>
      <c r="I21" s="595">
        <f>PIERNA!I21</f>
        <v>0</v>
      </c>
      <c r="J21" s="762"/>
      <c r="K21" s="644"/>
      <c r="L21" s="659"/>
      <c r="M21" s="644"/>
      <c r="N21" s="658"/>
      <c r="O21" s="903"/>
      <c r="P21" s="485"/>
      <c r="Q21" s="485"/>
      <c r="R21" s="653"/>
      <c r="S21" s="1067">
        <f t="shared" si="0"/>
        <v>0</v>
      </c>
      <c r="T21" s="1067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077">
        <f>PIERNA!B22</f>
        <v>0</v>
      </c>
      <c r="C22" s="260">
        <f>PIERNA!C22</f>
        <v>0</v>
      </c>
      <c r="D22" s="533">
        <f>PIERNA!D22</f>
        <v>0</v>
      </c>
      <c r="E22" s="534">
        <f>PIERNA!E22</f>
        <v>0</v>
      </c>
      <c r="F22" s="1022">
        <f>PIERNA!F22</f>
        <v>0</v>
      </c>
      <c r="G22" s="361">
        <f>PIERNA!G22</f>
        <v>0</v>
      </c>
      <c r="H22" s="1042">
        <f>PIERNA!H22</f>
        <v>0</v>
      </c>
      <c r="I22" s="595">
        <f>PIERNA!I22</f>
        <v>0</v>
      </c>
      <c r="J22" s="835"/>
      <c r="K22" s="644"/>
      <c r="L22" s="659"/>
      <c r="M22" s="644"/>
      <c r="N22" s="658"/>
      <c r="O22" s="903"/>
      <c r="P22" s="895"/>
      <c r="Q22" s="485"/>
      <c r="R22" s="653"/>
      <c r="S22" s="1067">
        <f>Q22+M22+K22</f>
        <v>0</v>
      </c>
      <c r="T22" s="1067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260">
        <f>PIERNA!B23</f>
        <v>0</v>
      </c>
      <c r="C23" s="260">
        <f>PIERNA!C23</f>
        <v>0</v>
      </c>
      <c r="D23" s="533">
        <f>PIERNA!D23</f>
        <v>0</v>
      </c>
      <c r="E23" s="534">
        <f>PIERNA!E23</f>
        <v>0</v>
      </c>
      <c r="F23" s="1022">
        <f>PIERNA!F23</f>
        <v>0</v>
      </c>
      <c r="G23" s="361">
        <f>PIERNA!G23</f>
        <v>0</v>
      </c>
      <c r="H23" s="1042">
        <f>PIERNA!H23</f>
        <v>0</v>
      </c>
      <c r="I23" s="595">
        <f>PIERNA!I23</f>
        <v>0</v>
      </c>
      <c r="J23" s="628"/>
      <c r="K23" s="644"/>
      <c r="L23" s="659"/>
      <c r="M23" s="644"/>
      <c r="N23" s="658"/>
      <c r="O23" s="903"/>
      <c r="P23" s="895"/>
      <c r="Q23" s="485"/>
      <c r="R23" s="653"/>
      <c r="S23" s="1067">
        <f>Q23+M23+K23</f>
        <v>0</v>
      </c>
      <c r="T23" s="1067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5">
        <f>PIERNA!B24</f>
        <v>0</v>
      </c>
      <c r="C24" s="260">
        <f>PIERNA!C24</f>
        <v>0</v>
      </c>
      <c r="D24" s="538">
        <f>PIERNA!D24</f>
        <v>0</v>
      </c>
      <c r="E24" s="534">
        <f>PIERNA!E24</f>
        <v>0</v>
      </c>
      <c r="F24" s="1022">
        <f>PIERNA!F24</f>
        <v>0</v>
      </c>
      <c r="G24" s="361">
        <f>PIERNA!G24</f>
        <v>0</v>
      </c>
      <c r="H24" s="1042">
        <f>PIERNA!H24</f>
        <v>0</v>
      </c>
      <c r="I24" s="595">
        <f>PIERNA!I24</f>
        <v>0</v>
      </c>
      <c r="J24" s="832"/>
      <c r="K24" s="644"/>
      <c r="L24" s="659"/>
      <c r="M24" s="644"/>
      <c r="N24" s="658"/>
      <c r="O24" s="648"/>
      <c r="P24" s="485"/>
      <c r="Q24" s="485"/>
      <c r="R24" s="653"/>
      <c r="S24" s="1067">
        <f t="shared" si="0"/>
        <v>0</v>
      </c>
      <c r="T24" s="1067" t="e">
        <f t="shared" si="1"/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5">
        <f>PIERNA!HM5</f>
        <v>0</v>
      </c>
      <c r="C25" s="365">
        <f>PIERNA!HN5</f>
        <v>0</v>
      </c>
      <c r="D25" s="538">
        <f>PIERNA!HO5</f>
        <v>0</v>
      </c>
      <c r="E25" s="534">
        <f>PIERNA!E25</f>
        <v>0</v>
      </c>
      <c r="F25" s="1022">
        <f>PIERNA!HQ5</f>
        <v>0</v>
      </c>
      <c r="G25" s="361">
        <f>PIERNA!HR5</f>
        <v>0</v>
      </c>
      <c r="H25" s="1042">
        <f>PIERNA!HS5</f>
        <v>0</v>
      </c>
      <c r="I25" s="595">
        <f>PIERNA!I25</f>
        <v>0</v>
      </c>
      <c r="J25" s="762"/>
      <c r="K25" s="644"/>
      <c r="L25" s="659"/>
      <c r="M25" s="644"/>
      <c r="N25" s="658"/>
      <c r="O25" s="902"/>
      <c r="P25" s="485"/>
      <c r="Q25" s="485"/>
      <c r="R25" s="653"/>
      <c r="S25" s="1067">
        <f t="shared" si="0"/>
        <v>0</v>
      </c>
      <c r="T25" s="1067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32.25" customHeight="1" x14ac:dyDescent="0.25">
      <c r="A26" s="97">
        <v>23</v>
      </c>
      <c r="B26" s="529">
        <f>PIERNA!HW5</f>
        <v>0</v>
      </c>
      <c r="C26" s="260">
        <f>PIERNA!HX5</f>
        <v>0</v>
      </c>
      <c r="D26" s="538">
        <f>PIERNA!HY5</f>
        <v>0</v>
      </c>
      <c r="E26" s="534">
        <f>PIERNA!HZ5</f>
        <v>0</v>
      </c>
      <c r="F26" s="1022">
        <f>PIERNA!IA5</f>
        <v>0</v>
      </c>
      <c r="G26" s="539">
        <f>PIERNA!IB5</f>
        <v>0</v>
      </c>
      <c r="H26" s="1042">
        <f>PIERNA!IC5</f>
        <v>0</v>
      </c>
      <c r="I26" s="595">
        <f>PIERNA!I26</f>
        <v>0</v>
      </c>
      <c r="J26" s="762"/>
      <c r="K26" s="644"/>
      <c r="L26" s="652"/>
      <c r="M26" s="644"/>
      <c r="N26" s="653"/>
      <c r="O26" s="902"/>
      <c r="P26" s="895"/>
      <c r="Q26" s="485"/>
      <c r="R26" s="655"/>
      <c r="S26" s="1067">
        <f t="shared" si="0"/>
        <v>0</v>
      </c>
      <c r="T26" s="1067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3">
      <c r="A27" s="97">
        <v>24</v>
      </c>
      <c r="B27" s="260">
        <f>PIERNA!IG5</f>
        <v>0</v>
      </c>
      <c r="C27" s="260">
        <f>PIERNA!IH5</f>
        <v>0</v>
      </c>
      <c r="D27" s="538">
        <f>PIERNA!II5</f>
        <v>0</v>
      </c>
      <c r="E27" s="534">
        <f>PIERNA!IJ5</f>
        <v>0</v>
      </c>
      <c r="F27" s="1022">
        <f>PIERNA!IK5</f>
        <v>0</v>
      </c>
      <c r="G27" s="539">
        <f>PIERNA!IL5</f>
        <v>0</v>
      </c>
      <c r="H27" s="1042">
        <f>PIERNA!IM5</f>
        <v>0</v>
      </c>
      <c r="I27" s="595">
        <f>PIERNA!I27</f>
        <v>0</v>
      </c>
      <c r="J27" s="915"/>
      <c r="K27" s="644"/>
      <c r="L27" s="659"/>
      <c r="M27" s="644"/>
      <c r="N27" s="658"/>
      <c r="O27" s="902"/>
      <c r="P27" s="895"/>
      <c r="Q27" s="485"/>
      <c r="R27" s="653"/>
      <c r="S27" s="1067">
        <f>Q27+M27+K27+P27</f>
        <v>0</v>
      </c>
      <c r="T27" s="1067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>
        <f>PIERNA!IQ5</f>
        <v>0</v>
      </c>
      <c r="C28" s="888">
        <f>PIERNA!IR5</f>
        <v>0</v>
      </c>
      <c r="D28" s="942">
        <f>PIERNA!IS5</f>
        <v>0</v>
      </c>
      <c r="E28" s="667">
        <f>PIERNA!IT5</f>
        <v>0</v>
      </c>
      <c r="F28" s="1023">
        <f>PIERNA!IU5</f>
        <v>0</v>
      </c>
      <c r="G28" s="539">
        <f>PIERNA!IV5</f>
        <v>0</v>
      </c>
      <c r="H28" s="1042">
        <f>PIERNA!IW5</f>
        <v>0</v>
      </c>
      <c r="I28" s="595">
        <f>PIERNA!I28</f>
        <v>0</v>
      </c>
      <c r="J28" s="762"/>
      <c r="K28" s="644"/>
      <c r="L28" s="659"/>
      <c r="M28" s="644"/>
      <c r="N28" s="658"/>
      <c r="O28" s="902"/>
      <c r="P28" s="485"/>
      <c r="Q28" s="485"/>
      <c r="R28" s="655"/>
      <c r="S28" s="1067">
        <f t="shared" si="0"/>
        <v>0</v>
      </c>
      <c r="T28" s="1067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4">
        <f>PIERNA!JA5</f>
        <v>0</v>
      </c>
      <c r="C29" s="888">
        <f>PIERNA!JB5</f>
        <v>0</v>
      </c>
      <c r="D29" s="942">
        <f>PIERNA!JC5</f>
        <v>0</v>
      </c>
      <c r="E29" s="667">
        <f>PIERNA!JD5</f>
        <v>0</v>
      </c>
      <c r="F29" s="1023">
        <f>PIERNA!JE5</f>
        <v>0</v>
      </c>
      <c r="G29" s="539">
        <f>PIERNA!JF5</f>
        <v>0</v>
      </c>
      <c r="H29" s="1042">
        <f>PIERNA!JG5</f>
        <v>0</v>
      </c>
      <c r="I29" s="595">
        <f>PIERNA!I29</f>
        <v>0</v>
      </c>
      <c r="J29" s="950"/>
      <c r="K29" s="366"/>
      <c r="L29" s="652"/>
      <c r="M29" s="644"/>
      <c r="N29" s="653"/>
      <c r="O29" s="654"/>
      <c r="P29" s="485"/>
      <c r="Q29" s="485"/>
      <c r="R29" s="655"/>
      <c r="S29" s="1067">
        <f t="shared" si="0"/>
        <v>0</v>
      </c>
      <c r="T29" s="1067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>
        <f>PIERNA!JK5</f>
        <v>0</v>
      </c>
      <c r="C30" s="888">
        <f>PIERNA!JL5</f>
        <v>0</v>
      </c>
      <c r="D30" s="942">
        <f>PIERNA!JM5</f>
        <v>0</v>
      </c>
      <c r="E30" s="943">
        <f>PIERNA!JN5</f>
        <v>0</v>
      </c>
      <c r="F30" s="1024">
        <f>PIERNA!JO5</f>
        <v>0</v>
      </c>
      <c r="G30" s="368">
        <f>PIERNA!JP5</f>
        <v>0</v>
      </c>
      <c r="H30" s="1043">
        <f>PIERNA!JQ5</f>
        <v>0</v>
      </c>
      <c r="I30" s="595">
        <f>PIERNA!I30</f>
        <v>0</v>
      </c>
      <c r="J30" s="628"/>
      <c r="K30" s="644"/>
      <c r="L30" s="652"/>
      <c r="M30" s="644"/>
      <c r="N30" s="653"/>
      <c r="O30" s="654"/>
      <c r="P30" s="485"/>
      <c r="Q30" s="485"/>
      <c r="R30" s="655"/>
      <c r="S30" s="1067">
        <f>Q30+M30+K30</f>
        <v>0</v>
      </c>
      <c r="T30" s="1067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966">
        <f>PIERNA!JV5</f>
        <v>0</v>
      </c>
      <c r="D31" s="942">
        <f>PIERNA!JW5</f>
        <v>0</v>
      </c>
      <c r="E31" s="943">
        <f>PIERNA!JX5</f>
        <v>0</v>
      </c>
      <c r="F31" s="1024">
        <f>PIERNA!JY5</f>
        <v>0</v>
      </c>
      <c r="G31" s="368">
        <f>PIERNA!JZ5</f>
        <v>0</v>
      </c>
      <c r="H31" s="1043">
        <f>PIERNA!KA5</f>
        <v>0</v>
      </c>
      <c r="I31" s="595">
        <f>PIERNA!I31</f>
        <v>0</v>
      </c>
      <c r="J31" s="628"/>
      <c r="K31" s="644"/>
      <c r="L31" s="652"/>
      <c r="M31" s="644"/>
      <c r="N31" s="653"/>
      <c r="O31" s="654"/>
      <c r="P31" s="485"/>
      <c r="Q31" s="485"/>
      <c r="R31" s="655"/>
      <c r="S31" s="1067">
        <f t="shared" si="0"/>
        <v>0</v>
      </c>
      <c r="T31" s="1067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28.5" customHeight="1" x14ac:dyDescent="0.25">
      <c r="A32" s="97">
        <v>29</v>
      </c>
      <c r="B32" s="260">
        <f>PIERNA!KE5</f>
        <v>0</v>
      </c>
      <c r="C32" s="888">
        <f>PIERNA!KF5</f>
        <v>0</v>
      </c>
      <c r="D32" s="942">
        <f>PIERNA!KG5</f>
        <v>0</v>
      </c>
      <c r="E32" s="943">
        <f>PIERNA!KH5</f>
        <v>0</v>
      </c>
      <c r="F32" s="1024">
        <f>PIERNA!KI5</f>
        <v>0</v>
      </c>
      <c r="G32" s="368">
        <f>PIERNA!KJ5</f>
        <v>0</v>
      </c>
      <c r="H32" s="1043">
        <f>PIERNA!H32</f>
        <v>0</v>
      </c>
      <c r="I32" s="595">
        <f>PIERNA!I32</f>
        <v>0</v>
      </c>
      <c r="J32" s="1408" t="s">
        <v>489</v>
      </c>
      <c r="K32" s="1409"/>
      <c r="L32" s="652"/>
      <c r="M32" s="644"/>
      <c r="N32" s="653"/>
      <c r="O32" s="654"/>
      <c r="P32" s="485"/>
      <c r="Q32" s="485"/>
      <c r="R32" s="655"/>
      <c r="S32" s="1067">
        <f>Q32+M32+K32+P32</f>
        <v>0</v>
      </c>
      <c r="T32" s="1067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28.5" customHeight="1" x14ac:dyDescent="0.3">
      <c r="A33" s="97">
        <v>30</v>
      </c>
      <c r="B33" s="420">
        <f>PIERNA!KO5</f>
        <v>0</v>
      </c>
      <c r="C33" s="888">
        <f>PIERNA!KP5</f>
        <v>0</v>
      </c>
      <c r="D33" s="942">
        <f>PIERNA!KQ5</f>
        <v>0</v>
      </c>
      <c r="E33" s="943">
        <f>PIERNA!KR5</f>
        <v>0</v>
      </c>
      <c r="F33" s="1025">
        <f>PIERNA!KS5</f>
        <v>0</v>
      </c>
      <c r="G33" s="541">
        <f>PIERNA!KT5</f>
        <v>0</v>
      </c>
      <c r="H33" s="1043">
        <f>PIERNA!KU5</f>
        <v>0</v>
      </c>
      <c r="I33" s="596">
        <f>PIERNA!I33</f>
        <v>0</v>
      </c>
      <c r="J33" s="1410" t="s">
        <v>490</v>
      </c>
      <c r="K33" s="1411"/>
      <c r="L33" s="652"/>
      <c r="M33" s="644"/>
      <c r="N33" s="653"/>
      <c r="O33" s="654"/>
      <c r="P33" s="485"/>
      <c r="Q33" s="485"/>
      <c r="R33" s="655"/>
      <c r="S33" s="1067">
        <f>Q33+M33+K33+P33</f>
        <v>0</v>
      </c>
      <c r="T33" s="1067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889">
        <f>PIERNA!C34</f>
        <v>0</v>
      </c>
      <c r="D34" s="942">
        <f>PIERNA!D34</f>
        <v>0</v>
      </c>
      <c r="E34" s="943">
        <f>PIERNA!E34</f>
        <v>0</v>
      </c>
      <c r="F34" s="1025">
        <f>PIERNA!F34</f>
        <v>0</v>
      </c>
      <c r="G34" s="541">
        <f>PIERNA!G34</f>
        <v>0</v>
      </c>
      <c r="H34" s="1043">
        <f>PIERNA!H34</f>
        <v>0</v>
      </c>
      <c r="I34" s="595">
        <f>PIERNA!I34</f>
        <v>0</v>
      </c>
      <c r="J34" s="628"/>
      <c r="K34" s="644"/>
      <c r="L34" s="652"/>
      <c r="M34" s="644"/>
      <c r="N34" s="653"/>
      <c r="O34" s="656"/>
      <c r="P34" s="485"/>
      <c r="Q34" s="486"/>
      <c r="R34" s="657"/>
      <c r="S34" s="1067">
        <f>Q34+M34+K34+P34</f>
        <v>0</v>
      </c>
      <c r="T34" s="1067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8">
        <f>PIERNA!D35</f>
        <v>0</v>
      </c>
      <c r="E35" s="540">
        <f>PIERNA!E35</f>
        <v>0</v>
      </c>
      <c r="F35" s="1026">
        <f>PIERNA!F35</f>
        <v>0</v>
      </c>
      <c r="G35" s="542">
        <f>PIERNA!G35</f>
        <v>0</v>
      </c>
      <c r="H35" s="1043">
        <f>PIERNA!H35</f>
        <v>0</v>
      </c>
      <c r="I35" s="595">
        <f>PIERNA!I35</f>
        <v>0</v>
      </c>
      <c r="J35" s="628"/>
      <c r="K35" s="644"/>
      <c r="L35" s="652"/>
      <c r="M35" s="644"/>
      <c r="N35" s="653"/>
      <c r="O35" s="656"/>
      <c r="P35" s="485"/>
      <c r="Q35" s="366"/>
      <c r="R35" s="655"/>
      <c r="S35" s="1067">
        <f>Q35+M35+K35</f>
        <v>0</v>
      </c>
      <c r="T35" s="1067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8">
        <f>PIERNA!D36</f>
        <v>0</v>
      </c>
      <c r="E36" s="540">
        <f>PIERNA!E36</f>
        <v>0</v>
      </c>
      <c r="F36" s="1026">
        <f>PIERNA!F36</f>
        <v>0</v>
      </c>
      <c r="G36" s="542">
        <f>PIERNA!G36</f>
        <v>0</v>
      </c>
      <c r="H36" s="1043">
        <f>PIERNA!H36</f>
        <v>0</v>
      </c>
      <c r="I36" s="595">
        <f>PIERNA!I36</f>
        <v>0</v>
      </c>
      <c r="J36" s="628"/>
      <c r="K36" s="644"/>
      <c r="L36" s="652"/>
      <c r="M36" s="644"/>
      <c r="N36" s="658"/>
      <c r="O36" s="656"/>
      <c r="P36" s="485"/>
      <c r="Q36" s="366"/>
      <c r="R36" s="653"/>
      <c r="S36" s="1067">
        <f t="shared" ref="S36:S39" si="9">Q36+M36+K36</f>
        <v>0</v>
      </c>
      <c r="T36" s="1067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33">
        <f>PIERNA!D37</f>
        <v>0</v>
      </c>
      <c r="E37" s="534">
        <f>PIERNA!E37</f>
        <v>0</v>
      </c>
      <c r="F37" s="1022">
        <f>PIERNA!F37</f>
        <v>0</v>
      </c>
      <c r="G37" s="361">
        <f>PIERNA!G37</f>
        <v>0</v>
      </c>
      <c r="H37" s="1042">
        <f>PIERNA!H37</f>
        <v>0</v>
      </c>
      <c r="I37" s="595">
        <f>PIERNA!I37</f>
        <v>0</v>
      </c>
      <c r="J37" s="628"/>
      <c r="K37" s="644"/>
      <c r="L37" s="652"/>
      <c r="M37" s="644"/>
      <c r="N37" s="653"/>
      <c r="O37" s="660"/>
      <c r="P37" s="485"/>
      <c r="Q37" s="485"/>
      <c r="R37" s="653"/>
      <c r="S37" s="1067">
        <f>Q37+M37+K37</f>
        <v>0</v>
      </c>
      <c r="T37" s="106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6">
        <f>PIERNA!D38</f>
        <v>0</v>
      </c>
      <c r="E38" s="534">
        <f>PIERNA!E38</f>
        <v>0</v>
      </c>
      <c r="F38" s="1027">
        <f>PIERNA!F38</f>
        <v>0</v>
      </c>
      <c r="G38" s="361">
        <f>PIERNA!G38</f>
        <v>0</v>
      </c>
      <c r="H38" s="1044">
        <f>PIERNA!H38</f>
        <v>0</v>
      </c>
      <c r="I38" s="595">
        <f>PIERNA!I38</f>
        <v>0</v>
      </c>
      <c r="J38" s="628"/>
      <c r="K38" s="644"/>
      <c r="L38" s="666"/>
      <c r="M38" s="644"/>
      <c r="N38" s="653"/>
      <c r="O38" s="660"/>
      <c r="P38" s="485"/>
      <c r="Q38" s="485"/>
      <c r="R38" s="655"/>
      <c r="S38" s="1067">
        <f t="shared" si="9"/>
        <v>0</v>
      </c>
      <c r="T38" s="106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028">
        <f>PIERNA!F39</f>
        <v>0</v>
      </c>
      <c r="G39" s="97">
        <f>PIERNA!G39</f>
        <v>0</v>
      </c>
      <c r="H39" s="1037">
        <f>PIERNA!H39</f>
        <v>0</v>
      </c>
      <c r="I39" s="102">
        <f>PIERNA!I39</f>
        <v>0</v>
      </c>
      <c r="J39" s="628"/>
      <c r="K39" s="366"/>
      <c r="L39" s="666"/>
      <c r="M39" s="644"/>
      <c r="N39" s="653"/>
      <c r="O39" s="654"/>
      <c r="P39" s="485"/>
      <c r="Q39" s="485"/>
      <c r="R39" s="655"/>
      <c r="S39" s="1067">
        <f t="shared" si="9"/>
        <v>0</v>
      </c>
      <c r="T39" s="106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25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028">
        <f>PIERNA!F40</f>
        <v>0</v>
      </c>
      <c r="G40" s="97">
        <f>PIERNA!G40</f>
        <v>0</v>
      </c>
      <c r="H40" s="1037">
        <f>PIERNA!H40</f>
        <v>0</v>
      </c>
      <c r="I40" s="102">
        <f>PIERNA!I40</f>
        <v>0</v>
      </c>
      <c r="J40" s="628"/>
      <c r="K40" s="644"/>
      <c r="L40" s="652"/>
      <c r="M40" s="644"/>
      <c r="N40" s="653"/>
      <c r="O40" s="654"/>
      <c r="P40" s="485"/>
      <c r="Q40" s="485"/>
      <c r="R40" s="655"/>
      <c r="S40" s="1067">
        <f>Q40+M40+K40+P40</f>
        <v>0</v>
      </c>
      <c r="T40" s="106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028">
        <f>PIERNA!F41</f>
        <v>0</v>
      </c>
      <c r="G41" s="97">
        <f>PIERNA!G41</f>
        <v>0</v>
      </c>
      <c r="H41" s="1037">
        <f>PIERNA!H41</f>
        <v>0</v>
      </c>
      <c r="I41" s="102">
        <f>PIERNA!I41</f>
        <v>0</v>
      </c>
      <c r="J41" s="628"/>
      <c r="K41" s="366"/>
      <c r="L41" s="652"/>
      <c r="M41" s="644"/>
      <c r="N41" s="653"/>
      <c r="O41" s="654"/>
      <c r="P41" s="485"/>
      <c r="Q41" s="485"/>
      <c r="R41" s="655"/>
      <c r="S41" s="1067">
        <f>Q41+M41+K41+P41</f>
        <v>0</v>
      </c>
      <c r="T41" s="106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9">
        <f>PIERNA!C42</f>
        <v>0</v>
      </c>
      <c r="D42" s="161">
        <f>PIERNA!D42</f>
        <v>0</v>
      </c>
      <c r="E42" s="130">
        <f>PIERNA!E42</f>
        <v>0</v>
      </c>
      <c r="F42" s="1021">
        <f>PIERNA!F42</f>
        <v>0</v>
      </c>
      <c r="G42" s="97">
        <f>PIERNA!G42</f>
        <v>0</v>
      </c>
      <c r="H42" s="1041">
        <f>PIERNA!H42</f>
        <v>0</v>
      </c>
      <c r="I42" s="102">
        <f>PIERNA!I42</f>
        <v>0</v>
      </c>
      <c r="J42" s="628"/>
      <c r="K42" s="644"/>
      <c r="L42" s="652"/>
      <c r="M42" s="644"/>
      <c r="N42" s="653"/>
      <c r="O42" s="654"/>
      <c r="P42" s="485"/>
      <c r="Q42" s="485"/>
      <c r="R42" s="655"/>
      <c r="S42" s="1067">
        <f t="shared" ref="S42:S59" si="10">Q42+M42+K42</f>
        <v>0</v>
      </c>
      <c r="T42" s="106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021">
        <f>PIERNA!F43</f>
        <v>0</v>
      </c>
      <c r="G43" s="97">
        <f>PIERNA!G43</f>
        <v>0</v>
      </c>
      <c r="H43" s="1041">
        <f>PIERNA!H43</f>
        <v>0</v>
      </c>
      <c r="I43" s="102">
        <f>PIERNA!I43</f>
        <v>0</v>
      </c>
      <c r="J43" s="628"/>
      <c r="K43" s="644"/>
      <c r="L43" s="652"/>
      <c r="M43" s="644"/>
      <c r="N43" s="653"/>
      <c r="O43" s="654"/>
      <c r="P43" s="485"/>
      <c r="Q43" s="485"/>
      <c r="R43" s="655"/>
      <c r="S43" s="1067">
        <f t="shared" si="10"/>
        <v>0</v>
      </c>
      <c r="T43" s="1067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021">
        <f>PIERNA!F44</f>
        <v>0</v>
      </c>
      <c r="G44" s="97">
        <f>PIERNA!G44</f>
        <v>0</v>
      </c>
      <c r="H44" s="1041">
        <f>PIERNA!H44</f>
        <v>0</v>
      </c>
      <c r="I44" s="102">
        <f>PIERNA!I44</f>
        <v>0</v>
      </c>
      <c r="J44" s="628"/>
      <c r="K44" s="644"/>
      <c r="L44" s="652"/>
      <c r="M44" s="644"/>
      <c r="N44" s="658"/>
      <c r="O44" s="660"/>
      <c r="P44" s="485"/>
      <c r="Q44" s="366"/>
      <c r="R44" s="655"/>
      <c r="S44" s="1067">
        <f>Q44+M44+K44</f>
        <v>0</v>
      </c>
      <c r="T44" s="106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021">
        <f>PIERNA!F45</f>
        <v>0</v>
      </c>
      <c r="G45" s="97">
        <f>PIERNA!G45</f>
        <v>0</v>
      </c>
      <c r="H45" s="1041">
        <f>PIERNA!H45</f>
        <v>0</v>
      </c>
      <c r="I45" s="102">
        <f>PIERNA!I45</f>
        <v>0</v>
      </c>
      <c r="J45" s="628"/>
      <c r="K45" s="644"/>
      <c r="L45" s="652"/>
      <c r="M45" s="644"/>
      <c r="N45" s="658"/>
      <c r="O45" s="660"/>
      <c r="P45" s="485"/>
      <c r="Q45" s="366"/>
      <c r="R45" s="655"/>
      <c r="S45" s="1067">
        <f>Q45+M45+K45</f>
        <v>0</v>
      </c>
      <c r="T45" s="106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021">
        <f>PIERNA!F46</f>
        <v>0</v>
      </c>
      <c r="G46" s="97">
        <f>PIERNA!G46</f>
        <v>0</v>
      </c>
      <c r="H46" s="1041">
        <f>PIERNA!H46</f>
        <v>0</v>
      </c>
      <c r="I46" s="102">
        <f>PIERNA!I46</f>
        <v>0</v>
      </c>
      <c r="J46" s="628"/>
      <c r="K46" s="644"/>
      <c r="L46" s="652"/>
      <c r="M46" s="644"/>
      <c r="N46" s="658"/>
      <c r="O46" s="660"/>
      <c r="P46" s="485"/>
      <c r="Q46" s="366"/>
      <c r="R46" s="655"/>
      <c r="S46" s="1067">
        <f>Q46+M46+K46</f>
        <v>0</v>
      </c>
      <c r="T46" s="106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021">
        <f>PIERNA!F47</f>
        <v>0</v>
      </c>
      <c r="G47" s="97">
        <f>PIERNA!G47</f>
        <v>0</v>
      </c>
      <c r="H47" s="1041">
        <f>PIERNA!H47</f>
        <v>0</v>
      </c>
      <c r="I47" s="102">
        <f>PIERNA!I47</f>
        <v>0</v>
      </c>
      <c r="J47" s="628"/>
      <c r="K47" s="644"/>
      <c r="L47" s="652"/>
      <c r="M47" s="816"/>
      <c r="N47" s="658"/>
      <c r="O47" s="662"/>
      <c r="P47" s="485"/>
      <c r="Q47" s="366"/>
      <c r="R47" s="655"/>
      <c r="S47" s="1067">
        <f>Q47+M47+K47</f>
        <v>0</v>
      </c>
      <c r="T47" s="106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021">
        <f>PIERNA!F48</f>
        <v>0</v>
      </c>
      <c r="G48" s="97">
        <f>PIERNA!G48</f>
        <v>0</v>
      </c>
      <c r="H48" s="1041">
        <f>PIERNA!H48</f>
        <v>0</v>
      </c>
      <c r="I48" s="102">
        <f>PIERNA!I48</f>
        <v>0</v>
      </c>
      <c r="J48" s="628"/>
      <c r="K48" s="644"/>
      <c r="L48" s="652"/>
      <c r="M48" s="817"/>
      <c r="N48" s="658"/>
      <c r="O48" s="660"/>
      <c r="P48" s="485"/>
      <c r="Q48" s="366"/>
      <c r="R48" s="655"/>
      <c r="S48" s="1067">
        <f>Q48+M48+K48</f>
        <v>0</v>
      </c>
      <c r="T48" s="106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021">
        <f>PIERNA!F49</f>
        <v>0</v>
      </c>
      <c r="G49" s="97">
        <f>PIERNA!G49</f>
        <v>0</v>
      </c>
      <c r="H49" s="1041">
        <f>PIERNA!H49</f>
        <v>0</v>
      </c>
      <c r="I49" s="102">
        <f>PIERNA!I49</f>
        <v>0</v>
      </c>
      <c r="J49" s="628"/>
      <c r="K49" s="644"/>
      <c r="L49" s="652"/>
      <c r="M49" s="817"/>
      <c r="N49" s="658"/>
      <c r="O49" s="660"/>
      <c r="P49" s="485"/>
      <c r="Q49" s="366"/>
      <c r="R49" s="655"/>
      <c r="S49" s="1067">
        <f t="shared" ref="S49:S53" si="13">Q49+M49+K49</f>
        <v>0</v>
      </c>
      <c r="T49" s="106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021">
        <f>PIERNA!F50</f>
        <v>0</v>
      </c>
      <c r="G50" s="97">
        <f>PIERNA!G50</f>
        <v>0</v>
      </c>
      <c r="H50" s="1041">
        <f>PIERNA!H50</f>
        <v>0</v>
      </c>
      <c r="I50" s="102">
        <f>PIERNA!I50</f>
        <v>0</v>
      </c>
      <c r="J50" s="628"/>
      <c r="K50" s="644"/>
      <c r="L50" s="652"/>
      <c r="M50" s="817"/>
      <c r="N50" s="658"/>
      <c r="O50" s="660"/>
      <c r="P50" s="485"/>
      <c r="Q50" s="366"/>
      <c r="R50" s="655"/>
      <c r="S50" s="1067">
        <f t="shared" si="13"/>
        <v>0</v>
      </c>
      <c r="T50" s="106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021">
        <f>PIERNA!F51</f>
        <v>0</v>
      </c>
      <c r="G51" s="97">
        <f>PIERNA!G51</f>
        <v>0</v>
      </c>
      <c r="H51" s="1041">
        <f>PIERNA!H51</f>
        <v>0</v>
      </c>
      <c r="I51" s="102">
        <f>PIERNA!I51</f>
        <v>0</v>
      </c>
      <c r="J51" s="628"/>
      <c r="K51" s="644"/>
      <c r="L51" s="652"/>
      <c r="M51" s="817"/>
      <c r="N51" s="658"/>
      <c r="O51" s="660"/>
      <c r="P51" s="896"/>
      <c r="Q51" s="366"/>
      <c r="R51" s="655"/>
      <c r="S51" s="1067">
        <f t="shared" si="13"/>
        <v>0</v>
      </c>
      <c r="T51" s="106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021">
        <f>PIERNA!F52</f>
        <v>0</v>
      </c>
      <c r="G52" s="97">
        <f>PIERNA!G52</f>
        <v>0</v>
      </c>
      <c r="H52" s="1041">
        <f>PIERNA!H52</f>
        <v>0</v>
      </c>
      <c r="I52" s="102">
        <f>PIERNA!I52</f>
        <v>0</v>
      </c>
      <c r="J52" s="628"/>
      <c r="K52" s="644"/>
      <c r="L52" s="652"/>
      <c r="M52" s="817"/>
      <c r="N52" s="658"/>
      <c r="O52" s="660"/>
      <c r="P52" s="485"/>
      <c r="Q52" s="366"/>
      <c r="R52" s="818"/>
      <c r="S52" s="1067">
        <f t="shared" si="13"/>
        <v>0</v>
      </c>
      <c r="T52" s="106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021">
        <f>PIERNA!SL5</f>
        <v>0</v>
      </c>
      <c r="G53" s="97">
        <f>PIERNA!SM5</f>
        <v>0</v>
      </c>
      <c r="H53" s="1041">
        <f>PIERNA!SN5</f>
        <v>0</v>
      </c>
      <c r="I53" s="102">
        <f>PIERNA!I53</f>
        <v>0</v>
      </c>
      <c r="J53" s="628"/>
      <c r="K53" s="644"/>
      <c r="L53" s="652"/>
      <c r="M53" s="817"/>
      <c r="N53" s="658"/>
      <c r="O53" s="660"/>
      <c r="P53" s="485"/>
      <c r="Q53" s="366"/>
      <c r="R53" s="818"/>
      <c r="S53" s="1067">
        <f t="shared" si="13"/>
        <v>0</v>
      </c>
      <c r="T53" s="106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021">
        <f>PIERNA!F53</f>
        <v>0</v>
      </c>
      <c r="G54" s="97">
        <f>PIERNA!G53</f>
        <v>0</v>
      </c>
      <c r="H54" s="1041">
        <f>PIERNA!H53</f>
        <v>0</v>
      </c>
      <c r="I54" s="102">
        <f>PIERNA!I54</f>
        <v>0</v>
      </c>
      <c r="J54" s="628"/>
      <c r="K54" s="644"/>
      <c r="L54" s="652"/>
      <c r="M54" s="817"/>
      <c r="N54" s="658"/>
      <c r="O54" s="660"/>
      <c r="P54" s="485"/>
      <c r="Q54" s="366"/>
      <c r="R54" s="818"/>
      <c r="S54" s="1067">
        <f t="shared" si="10"/>
        <v>0</v>
      </c>
      <c r="T54" s="106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029">
        <f>PIERNA!TF5</f>
        <v>0</v>
      </c>
      <c r="G55" s="97">
        <f>PIERNA!TG5</f>
        <v>0</v>
      </c>
      <c r="H55" s="1041">
        <f>PIERNA!TH5</f>
        <v>0</v>
      </c>
      <c r="I55" s="102">
        <f>PIERNA!I55</f>
        <v>0</v>
      </c>
      <c r="J55" s="628"/>
      <c r="K55" s="644"/>
      <c r="L55" s="652"/>
      <c r="M55" s="817"/>
      <c r="N55" s="658"/>
      <c r="O55" s="660"/>
      <c r="P55" s="485"/>
      <c r="Q55" s="366"/>
      <c r="R55" s="818"/>
      <c r="S55" s="1067">
        <f t="shared" si="10"/>
        <v>0</v>
      </c>
      <c r="T55" s="106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021">
        <f>PIERNA!TP5</f>
        <v>0</v>
      </c>
      <c r="G56" s="97">
        <f>PIERNA!TQ5</f>
        <v>0</v>
      </c>
      <c r="H56" s="1041">
        <f>PIERNA!TR5</f>
        <v>0</v>
      </c>
      <c r="I56" s="102">
        <f>PIERNA!I56</f>
        <v>0</v>
      </c>
      <c r="J56" s="628"/>
      <c r="K56" s="644"/>
      <c r="L56" s="652"/>
      <c r="M56" s="817"/>
      <c r="N56" s="658"/>
      <c r="O56" s="660"/>
      <c r="P56" s="485"/>
      <c r="Q56" s="366"/>
      <c r="R56" s="818"/>
      <c r="S56" s="1067">
        <f t="shared" si="10"/>
        <v>0</v>
      </c>
      <c r="T56" s="106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021">
        <f>PIERNA!F57</f>
        <v>0</v>
      </c>
      <c r="G57" s="158">
        <f>PIERNA!G57</f>
        <v>0</v>
      </c>
      <c r="H57" s="1041">
        <f>PIERNA!H57</f>
        <v>0</v>
      </c>
      <c r="I57" s="102">
        <f>PIERNA!I57</f>
        <v>0</v>
      </c>
      <c r="J57" s="628"/>
      <c r="K57" s="644"/>
      <c r="L57" s="652"/>
      <c r="M57" s="817"/>
      <c r="N57" s="658"/>
      <c r="O57" s="660"/>
      <c r="P57" s="485"/>
      <c r="Q57" s="366"/>
      <c r="R57" s="818"/>
      <c r="S57" s="1067">
        <f t="shared" si="10"/>
        <v>0</v>
      </c>
      <c r="T57" s="106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021">
        <f>PIERNA!F58</f>
        <v>0</v>
      </c>
      <c r="G58" s="97">
        <f>PIERNA!G58</f>
        <v>0</v>
      </c>
      <c r="H58" s="1041">
        <f>PIERNA!H58</f>
        <v>0</v>
      </c>
      <c r="I58" s="102">
        <f>PIERNA!I58</f>
        <v>0</v>
      </c>
      <c r="J58" s="628"/>
      <c r="K58" s="644"/>
      <c r="L58" s="652"/>
      <c r="M58" s="817"/>
      <c r="N58" s="658"/>
      <c r="O58" s="660"/>
      <c r="P58" s="485"/>
      <c r="Q58" s="366"/>
      <c r="R58" s="818"/>
      <c r="S58" s="1067">
        <f t="shared" si="10"/>
        <v>0</v>
      </c>
      <c r="T58" s="106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021">
        <f>PIERNA!F59</f>
        <v>0</v>
      </c>
      <c r="G59" s="97">
        <f>PIERNA!G59</f>
        <v>0</v>
      </c>
      <c r="H59" s="1041">
        <f>PIERNA!H59</f>
        <v>0</v>
      </c>
      <c r="I59" s="102">
        <f>PIERNA!I59</f>
        <v>0</v>
      </c>
      <c r="J59" s="628"/>
      <c r="K59" s="644"/>
      <c r="L59" s="652"/>
      <c r="M59" s="817"/>
      <c r="N59" s="658"/>
      <c r="O59" s="660"/>
      <c r="P59" s="485"/>
      <c r="Q59" s="366"/>
      <c r="R59" s="818"/>
      <c r="S59" s="1067">
        <f t="shared" si="10"/>
        <v>0</v>
      </c>
      <c r="T59" s="106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021">
        <f>PIERNA!F60</f>
        <v>0</v>
      </c>
      <c r="G60" s="97">
        <f>PIERNA!G60</f>
        <v>0</v>
      </c>
      <c r="H60" s="1041">
        <f>PIERNA!H60</f>
        <v>0</v>
      </c>
      <c r="I60" s="102">
        <f>PIERNA!I60</f>
        <v>0</v>
      </c>
      <c r="J60" s="628"/>
      <c r="K60" s="881"/>
      <c r="L60" s="763"/>
      <c r="M60" s="817"/>
      <c r="N60" s="658"/>
      <c r="O60" s="660"/>
      <c r="P60" s="485"/>
      <c r="Q60" s="366"/>
      <c r="R60" s="818"/>
      <c r="S60" s="1067">
        <f>Q60+M60+L60</f>
        <v>0</v>
      </c>
      <c r="T60" s="106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021">
        <f>PIERNA!F61</f>
        <v>0</v>
      </c>
      <c r="G61" s="97">
        <f>PIERNA!G61</f>
        <v>0</v>
      </c>
      <c r="H61" s="1041">
        <f>PIERNA!H61</f>
        <v>0</v>
      </c>
      <c r="I61" s="102">
        <f>PIERNA!I61</f>
        <v>0</v>
      </c>
      <c r="J61" s="628"/>
      <c r="K61" s="644"/>
      <c r="L61" s="652"/>
      <c r="M61" s="817"/>
      <c r="N61" s="658"/>
      <c r="O61" s="660"/>
      <c r="P61" s="485"/>
      <c r="Q61" s="366"/>
      <c r="R61" s="818"/>
      <c r="S61" s="1067">
        <f t="shared" ref="S61:S71" si="14">Q61+M61+K61</f>
        <v>0</v>
      </c>
      <c r="T61" s="106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021">
        <f>PIERNA!F62</f>
        <v>0</v>
      </c>
      <c r="G62" s="156">
        <f>PIERNA!G62</f>
        <v>0</v>
      </c>
      <c r="H62" s="1041">
        <f>PIERNA!H62</f>
        <v>0</v>
      </c>
      <c r="I62" s="102">
        <f>PIERNA!I62</f>
        <v>0</v>
      </c>
      <c r="J62" s="628"/>
      <c r="K62" s="644"/>
      <c r="L62" s="652"/>
      <c r="M62" s="817"/>
      <c r="N62" s="658"/>
      <c r="O62" s="660"/>
      <c r="P62" s="485"/>
      <c r="Q62" s="366"/>
      <c r="R62" s="818"/>
      <c r="S62" s="1067">
        <f t="shared" si="14"/>
        <v>0</v>
      </c>
      <c r="T62" s="106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021">
        <f>PIERNA!F63</f>
        <v>0</v>
      </c>
      <c r="G63" s="156">
        <f>PIERNA!G63</f>
        <v>0</v>
      </c>
      <c r="H63" s="1041">
        <f>PIERNA!H63</f>
        <v>0</v>
      </c>
      <c r="I63" s="102">
        <f>PIERNA!I63</f>
        <v>0</v>
      </c>
      <c r="J63" s="628"/>
      <c r="K63" s="644"/>
      <c r="L63" s="652"/>
      <c r="M63" s="817"/>
      <c r="N63" s="658"/>
      <c r="O63" s="660"/>
      <c r="P63" s="485"/>
      <c r="Q63" s="366"/>
      <c r="R63" s="818"/>
      <c r="S63" s="1067">
        <f t="shared" si="14"/>
        <v>0</v>
      </c>
      <c r="T63" s="106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021">
        <f>PIERNA!F64</f>
        <v>0</v>
      </c>
      <c r="G64" s="156">
        <f>PIERNA!G64</f>
        <v>0</v>
      </c>
      <c r="H64" s="1041">
        <f>PIERNA!H64</f>
        <v>0</v>
      </c>
      <c r="I64" s="102">
        <f>PIERNA!I64</f>
        <v>0</v>
      </c>
      <c r="J64" s="628"/>
      <c r="K64" s="644"/>
      <c r="L64" s="652"/>
      <c r="M64" s="817"/>
      <c r="N64" s="658"/>
      <c r="O64" s="660"/>
      <c r="P64" s="485"/>
      <c r="Q64" s="366"/>
      <c r="R64" s="818"/>
      <c r="S64" s="1067">
        <f t="shared" si="14"/>
        <v>0</v>
      </c>
      <c r="T64" s="106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021">
        <f>PIERNA!F65</f>
        <v>0</v>
      </c>
      <c r="G65" s="156">
        <f>PIERNA!G65</f>
        <v>0</v>
      </c>
      <c r="H65" s="1041">
        <f>PIERNA!H65</f>
        <v>0</v>
      </c>
      <c r="I65" s="102">
        <f>PIERNA!I65</f>
        <v>0</v>
      </c>
      <c r="J65" s="628"/>
      <c r="K65" s="644"/>
      <c r="L65" s="652"/>
      <c r="M65" s="817"/>
      <c r="N65" s="658"/>
      <c r="O65" s="660"/>
      <c r="P65" s="485"/>
      <c r="Q65" s="366"/>
      <c r="R65" s="818"/>
      <c r="S65" s="1067">
        <f t="shared" si="14"/>
        <v>0</v>
      </c>
      <c r="T65" s="106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021">
        <f>PIERNA!F61</f>
        <v>0</v>
      </c>
      <c r="G66" s="156">
        <f>PIERNA!G61</f>
        <v>0</v>
      </c>
      <c r="H66" s="1041">
        <f>PIERNA!H61</f>
        <v>0</v>
      </c>
      <c r="I66" s="102">
        <f>PIERNA!I66</f>
        <v>0</v>
      </c>
      <c r="J66" s="628"/>
      <c r="K66" s="644"/>
      <c r="L66" s="652"/>
      <c r="M66" s="817"/>
      <c r="N66" s="658"/>
      <c r="O66" s="660"/>
      <c r="P66" s="485"/>
      <c r="Q66" s="366"/>
      <c r="R66" s="818"/>
      <c r="S66" s="1067">
        <f t="shared" si="14"/>
        <v>0</v>
      </c>
      <c r="T66" s="106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021">
        <f>PIERNA!F62</f>
        <v>0</v>
      </c>
      <c r="G67" s="156">
        <f>PIERNA!G62</f>
        <v>0</v>
      </c>
      <c r="H67" s="1041">
        <f>PIERNA!H62</f>
        <v>0</v>
      </c>
      <c r="I67" s="102">
        <f>PIERNA!I67</f>
        <v>0</v>
      </c>
      <c r="J67" s="628"/>
      <c r="K67" s="644"/>
      <c r="L67" s="652"/>
      <c r="M67" s="817"/>
      <c r="N67" s="658"/>
      <c r="O67" s="660"/>
      <c r="P67" s="485"/>
      <c r="Q67" s="366"/>
      <c r="R67" s="818"/>
      <c r="S67" s="1067">
        <f t="shared" si="14"/>
        <v>0</v>
      </c>
      <c r="T67" s="106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021">
        <f>PIERNA!F63</f>
        <v>0</v>
      </c>
      <c r="G68" s="156">
        <f>PIERNA!G63</f>
        <v>0</v>
      </c>
      <c r="H68" s="1041">
        <f>PIERNA!H63</f>
        <v>0</v>
      </c>
      <c r="I68" s="102">
        <f>PIERNA!I68</f>
        <v>0</v>
      </c>
      <c r="J68" s="628"/>
      <c r="K68" s="644"/>
      <c r="L68" s="652"/>
      <c r="M68" s="817"/>
      <c r="N68" s="658"/>
      <c r="O68" s="660"/>
      <c r="P68" s="485"/>
      <c r="Q68" s="366"/>
      <c r="R68" s="818"/>
      <c r="S68" s="1067">
        <f t="shared" si="14"/>
        <v>0</v>
      </c>
      <c r="T68" s="106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021">
        <f>PIERNA!F64</f>
        <v>0</v>
      </c>
      <c r="G69" s="156">
        <f>PIERNA!G64</f>
        <v>0</v>
      </c>
      <c r="H69" s="1041">
        <f>PIERNA!H64</f>
        <v>0</v>
      </c>
      <c r="I69" s="102">
        <f>PIERNA!I69</f>
        <v>0</v>
      </c>
      <c r="J69" s="628"/>
      <c r="K69" s="644"/>
      <c r="L69" s="652"/>
      <c r="M69" s="817"/>
      <c r="N69" s="658"/>
      <c r="O69" s="660"/>
      <c r="P69" s="485"/>
      <c r="Q69" s="366"/>
      <c r="R69" s="818"/>
      <c r="S69" s="1067">
        <f t="shared" si="14"/>
        <v>0</v>
      </c>
      <c r="T69" s="106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021">
        <f>PIERNA!F65</f>
        <v>0</v>
      </c>
      <c r="G70" s="156">
        <f>PIERNA!G65</f>
        <v>0</v>
      </c>
      <c r="H70" s="1041">
        <f>PIERNA!H65</f>
        <v>0</v>
      </c>
      <c r="I70" s="102">
        <f>PIERNA!I70</f>
        <v>0</v>
      </c>
      <c r="J70" s="760"/>
      <c r="K70" s="644"/>
      <c r="L70" s="652"/>
      <c r="M70" s="817"/>
      <c r="N70" s="658"/>
      <c r="O70" s="660"/>
      <c r="P70" s="485"/>
      <c r="Q70" s="366"/>
      <c r="R70" s="818"/>
      <c r="S70" s="1067">
        <f t="shared" si="14"/>
        <v>0</v>
      </c>
      <c r="T70" s="106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021">
        <f>PIERNA!F66</f>
        <v>0</v>
      </c>
      <c r="G71" s="156">
        <f>PIERNA!G66</f>
        <v>0</v>
      </c>
      <c r="H71" s="1041">
        <f>PIERNA!H66</f>
        <v>0</v>
      </c>
      <c r="I71" s="102">
        <f>PIERNA!I71</f>
        <v>0</v>
      </c>
      <c r="J71" s="760"/>
      <c r="K71" s="644"/>
      <c r="L71" s="652"/>
      <c r="M71" s="817"/>
      <c r="N71" s="658"/>
      <c r="O71" s="660"/>
      <c r="P71" s="485"/>
      <c r="Q71" s="366"/>
      <c r="R71" s="818"/>
      <c r="S71" s="1067">
        <f t="shared" si="14"/>
        <v>0</v>
      </c>
      <c r="T71" s="106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021">
        <f>PIERNA!F67</f>
        <v>0</v>
      </c>
      <c r="G72" s="156">
        <f>PIERNA!G67</f>
        <v>0</v>
      </c>
      <c r="H72" s="1041">
        <f>PIERNA!H67</f>
        <v>0</v>
      </c>
      <c r="I72" s="102">
        <f>PIERNA!I72</f>
        <v>0</v>
      </c>
      <c r="J72" s="760"/>
      <c r="K72" s="644"/>
      <c r="L72" s="652"/>
      <c r="M72" s="817"/>
      <c r="N72" s="658"/>
      <c r="O72" s="660"/>
      <c r="P72" s="485"/>
      <c r="Q72" s="366"/>
      <c r="R72" s="818"/>
      <c r="S72" s="1067">
        <f t="shared" ref="S72:S155" si="15">Q72+M72+K72</f>
        <v>0</v>
      </c>
      <c r="T72" s="106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021">
        <f>PIERNA!F68</f>
        <v>0</v>
      </c>
      <c r="G73" s="156">
        <f>PIERNA!G68</f>
        <v>0</v>
      </c>
      <c r="H73" s="1041">
        <f>PIERNA!H68</f>
        <v>0</v>
      </c>
      <c r="I73" s="102">
        <f>PIERNA!I73</f>
        <v>0</v>
      </c>
      <c r="J73" s="760"/>
      <c r="K73" s="644"/>
      <c r="L73" s="652"/>
      <c r="M73" s="817"/>
      <c r="N73" s="658"/>
      <c r="O73" s="660"/>
      <c r="P73" s="485"/>
      <c r="Q73" s="366"/>
      <c r="R73" s="818"/>
      <c r="S73" s="1067">
        <f t="shared" si="15"/>
        <v>0</v>
      </c>
      <c r="T73" s="106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021">
        <f>PIERNA!F69</f>
        <v>0</v>
      </c>
      <c r="G74" s="156">
        <f>PIERNA!G69</f>
        <v>0</v>
      </c>
      <c r="H74" s="1041">
        <f>PIERNA!H69</f>
        <v>0</v>
      </c>
      <c r="I74" s="102">
        <f>PIERNA!I74</f>
        <v>0</v>
      </c>
      <c r="J74" s="760"/>
      <c r="K74" s="644"/>
      <c r="L74" s="652"/>
      <c r="M74" s="817"/>
      <c r="N74" s="658"/>
      <c r="O74" s="660"/>
      <c r="P74" s="485"/>
      <c r="Q74" s="366"/>
      <c r="R74" s="818"/>
      <c r="S74" s="1067">
        <f t="shared" si="15"/>
        <v>0</v>
      </c>
      <c r="T74" s="106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021">
        <f>PIERNA!F70</f>
        <v>0</v>
      </c>
      <c r="G75" s="156">
        <f>PIERNA!G70</f>
        <v>0</v>
      </c>
      <c r="H75" s="1041">
        <f>PIERNA!H70</f>
        <v>0</v>
      </c>
      <c r="I75" s="102">
        <f>PIERNA!I75</f>
        <v>0</v>
      </c>
      <c r="J75" s="760"/>
      <c r="K75" s="644"/>
      <c r="L75" s="652"/>
      <c r="M75" s="817"/>
      <c r="N75" s="658"/>
      <c r="O75" s="660"/>
      <c r="P75" s="485"/>
      <c r="Q75" s="366"/>
      <c r="R75" s="818"/>
      <c r="S75" s="1067">
        <f t="shared" si="15"/>
        <v>0</v>
      </c>
      <c r="T75" s="106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021">
        <f>PIERNA!F71</f>
        <v>0</v>
      </c>
      <c r="G76" s="156">
        <f>PIERNA!G71</f>
        <v>0</v>
      </c>
      <c r="H76" s="1041">
        <f>PIERNA!H71</f>
        <v>0</v>
      </c>
      <c r="I76" s="102">
        <f>PIERNA!I76</f>
        <v>0</v>
      </c>
      <c r="J76" s="760"/>
      <c r="K76" s="644"/>
      <c r="L76" s="652"/>
      <c r="M76" s="817"/>
      <c r="N76" s="658"/>
      <c r="O76" s="660"/>
      <c r="P76" s="485"/>
      <c r="Q76" s="366"/>
      <c r="R76" s="818"/>
      <c r="S76" s="1067">
        <f t="shared" si="15"/>
        <v>0</v>
      </c>
      <c r="T76" s="106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021">
        <f>PIERNA!F72</f>
        <v>0</v>
      </c>
      <c r="G77" s="156">
        <f>PIERNA!G72</f>
        <v>0</v>
      </c>
      <c r="H77" s="1041">
        <f>PIERNA!H72</f>
        <v>0</v>
      </c>
      <c r="I77" s="102">
        <f>PIERNA!I77</f>
        <v>0</v>
      </c>
      <c r="J77" s="760"/>
      <c r="K77" s="644"/>
      <c r="L77" s="652"/>
      <c r="M77" s="817"/>
      <c r="N77" s="658"/>
      <c r="O77" s="660"/>
      <c r="P77" s="485"/>
      <c r="Q77" s="366"/>
      <c r="R77" s="818"/>
      <c r="S77" s="1067">
        <f t="shared" si="15"/>
        <v>0</v>
      </c>
      <c r="T77" s="106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021">
        <f>PIERNA!F73</f>
        <v>0</v>
      </c>
      <c r="G78" s="156">
        <f>PIERNA!G73</f>
        <v>0</v>
      </c>
      <c r="H78" s="1041">
        <f>PIERNA!H73</f>
        <v>0</v>
      </c>
      <c r="I78" s="102">
        <f>PIERNA!I78</f>
        <v>0</v>
      </c>
      <c r="J78" s="760"/>
      <c r="K78" s="644"/>
      <c r="L78" s="652"/>
      <c r="M78" s="817"/>
      <c r="N78" s="658"/>
      <c r="O78" s="660"/>
      <c r="P78" s="485"/>
      <c r="Q78" s="366"/>
      <c r="R78" s="818"/>
      <c r="S78" s="1067">
        <f t="shared" si="15"/>
        <v>0</v>
      </c>
      <c r="T78" s="106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021">
        <f>PIERNA!F74</f>
        <v>0</v>
      </c>
      <c r="G79" s="156">
        <f>PIERNA!G74</f>
        <v>0</v>
      </c>
      <c r="H79" s="1041">
        <f>PIERNA!H74</f>
        <v>0</v>
      </c>
      <c r="I79" s="102">
        <f>PIERNA!I79</f>
        <v>0</v>
      </c>
      <c r="J79" s="760"/>
      <c r="K79" s="644"/>
      <c r="L79" s="652"/>
      <c r="M79" s="817"/>
      <c r="N79" s="658"/>
      <c r="O79" s="660"/>
      <c r="P79" s="485"/>
      <c r="Q79" s="366"/>
      <c r="R79" s="818"/>
      <c r="S79" s="1067">
        <f t="shared" si="15"/>
        <v>0</v>
      </c>
      <c r="T79" s="106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021">
        <f>PIERNA!F75</f>
        <v>0</v>
      </c>
      <c r="G80" s="156">
        <f>PIERNA!G75</f>
        <v>0</v>
      </c>
      <c r="H80" s="1041">
        <f>PIERNA!H75</f>
        <v>0</v>
      </c>
      <c r="I80" s="102">
        <f>PIERNA!I80</f>
        <v>0</v>
      </c>
      <c r="J80" s="760"/>
      <c r="K80" s="644"/>
      <c r="L80" s="652"/>
      <c r="M80" s="817"/>
      <c r="N80" s="658"/>
      <c r="O80" s="660"/>
      <c r="P80" s="485"/>
      <c r="Q80" s="366"/>
      <c r="R80" s="818"/>
      <c r="S80" s="1067">
        <f t="shared" si="15"/>
        <v>0</v>
      </c>
      <c r="T80" s="106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021">
        <f>PIERNA!F76</f>
        <v>0</v>
      </c>
      <c r="G81" s="156">
        <f>PIERNA!G76</f>
        <v>0</v>
      </c>
      <c r="H81" s="1041">
        <f>PIERNA!H76</f>
        <v>0</v>
      </c>
      <c r="I81" s="102">
        <f>PIERNA!I81</f>
        <v>0</v>
      </c>
      <c r="J81" s="760"/>
      <c r="K81" s="644"/>
      <c r="L81" s="652"/>
      <c r="M81" s="817"/>
      <c r="N81" s="658"/>
      <c r="O81" s="660"/>
      <c r="P81" s="485"/>
      <c r="Q81" s="366"/>
      <c r="R81" s="818"/>
      <c r="S81" s="1067">
        <f t="shared" si="15"/>
        <v>0</v>
      </c>
      <c r="T81" s="106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021">
        <f>PIERNA!F77</f>
        <v>0</v>
      </c>
      <c r="G82" s="156">
        <f>PIERNA!G77</f>
        <v>0</v>
      </c>
      <c r="H82" s="1041">
        <f>PIERNA!H77</f>
        <v>0</v>
      </c>
      <c r="I82" s="102">
        <f>PIERNA!I82</f>
        <v>0</v>
      </c>
      <c r="J82" s="760"/>
      <c r="K82" s="644"/>
      <c r="L82" s="652"/>
      <c r="M82" s="817"/>
      <c r="N82" s="658"/>
      <c r="O82" s="660"/>
      <c r="P82" s="485"/>
      <c r="Q82" s="366"/>
      <c r="R82" s="818"/>
      <c r="S82" s="1067">
        <f t="shared" si="15"/>
        <v>0</v>
      </c>
      <c r="T82" s="106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021">
        <f>PIERNA!F78</f>
        <v>0</v>
      </c>
      <c r="G83" s="156">
        <f>PIERNA!G78</f>
        <v>0</v>
      </c>
      <c r="H83" s="1041">
        <f>PIERNA!H78</f>
        <v>0</v>
      </c>
      <c r="I83" s="102">
        <f>PIERNA!I83</f>
        <v>0</v>
      </c>
      <c r="J83" s="760"/>
      <c r="K83" s="644"/>
      <c r="L83" s="652"/>
      <c r="M83" s="817"/>
      <c r="N83" s="658"/>
      <c r="O83" s="660"/>
      <c r="P83" s="485"/>
      <c r="Q83" s="366"/>
      <c r="R83" s="818"/>
      <c r="S83" s="1067">
        <f t="shared" si="15"/>
        <v>0</v>
      </c>
      <c r="T83" s="106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021">
        <f>PIERNA!F79</f>
        <v>0</v>
      </c>
      <c r="G84" s="156">
        <f>PIERNA!G79</f>
        <v>0</v>
      </c>
      <c r="H84" s="1041">
        <f>PIERNA!H79</f>
        <v>0</v>
      </c>
      <c r="I84" s="102">
        <f>PIERNA!I84</f>
        <v>0</v>
      </c>
      <c r="J84" s="760"/>
      <c r="K84" s="644"/>
      <c r="L84" s="652"/>
      <c r="M84" s="817"/>
      <c r="N84" s="658"/>
      <c r="O84" s="660"/>
      <c r="P84" s="485"/>
      <c r="Q84" s="366"/>
      <c r="R84" s="818"/>
      <c r="S84" s="1067">
        <f t="shared" si="15"/>
        <v>0</v>
      </c>
      <c r="T84" s="106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021">
        <f>PIERNA!F80</f>
        <v>0</v>
      </c>
      <c r="G85" s="156">
        <f>PIERNA!G80</f>
        <v>0</v>
      </c>
      <c r="H85" s="1041">
        <f>PIERNA!H80</f>
        <v>0</v>
      </c>
      <c r="I85" s="102">
        <f>PIERNA!I85</f>
        <v>0</v>
      </c>
      <c r="J85" s="760"/>
      <c r="K85" s="644"/>
      <c r="L85" s="652"/>
      <c r="M85" s="817"/>
      <c r="N85" s="658"/>
      <c r="O85" s="660"/>
      <c r="P85" s="485"/>
      <c r="Q85" s="366"/>
      <c r="R85" s="818"/>
      <c r="S85" s="1067">
        <f t="shared" si="15"/>
        <v>0</v>
      </c>
      <c r="T85" s="106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021">
        <f>PIERNA!F81</f>
        <v>0</v>
      </c>
      <c r="G86" s="156">
        <f>PIERNA!G81</f>
        <v>0</v>
      </c>
      <c r="H86" s="1041">
        <f>PIERNA!H81</f>
        <v>0</v>
      </c>
      <c r="I86" s="102">
        <f>PIERNA!I86</f>
        <v>0</v>
      </c>
      <c r="J86" s="760"/>
      <c r="K86" s="644"/>
      <c r="L86" s="652"/>
      <c r="M86" s="817"/>
      <c r="N86" s="658"/>
      <c r="O86" s="660"/>
      <c r="P86" s="485"/>
      <c r="Q86" s="366"/>
      <c r="R86" s="818"/>
      <c r="S86" s="1067">
        <f t="shared" si="15"/>
        <v>0</v>
      </c>
      <c r="T86" s="106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021">
        <f>PIERNA!F82</f>
        <v>0</v>
      </c>
      <c r="G87" s="156">
        <f>PIERNA!G82</f>
        <v>0</v>
      </c>
      <c r="H87" s="1041">
        <f>PIERNA!H82</f>
        <v>0</v>
      </c>
      <c r="I87" s="102">
        <f>PIERNA!I87</f>
        <v>0</v>
      </c>
      <c r="J87" s="760"/>
      <c r="K87" s="644"/>
      <c r="L87" s="652"/>
      <c r="M87" s="817"/>
      <c r="N87" s="658"/>
      <c r="O87" s="660"/>
      <c r="P87" s="485"/>
      <c r="Q87" s="366"/>
      <c r="R87" s="818"/>
      <c r="S87" s="1067">
        <f t="shared" si="15"/>
        <v>0</v>
      </c>
      <c r="T87" s="106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021">
        <f>PIERNA!F83</f>
        <v>0</v>
      </c>
      <c r="G88" s="156">
        <f>PIERNA!G83</f>
        <v>0</v>
      </c>
      <c r="H88" s="1041">
        <f>PIERNA!H83</f>
        <v>0</v>
      </c>
      <c r="I88" s="102">
        <f>PIERNA!I88</f>
        <v>0</v>
      </c>
      <c r="J88" s="760"/>
      <c r="K88" s="644"/>
      <c r="L88" s="652"/>
      <c r="M88" s="817"/>
      <c r="N88" s="658"/>
      <c r="O88" s="660"/>
      <c r="P88" s="485"/>
      <c r="Q88" s="366"/>
      <c r="R88" s="818"/>
      <c r="S88" s="1067">
        <f t="shared" si="15"/>
        <v>0</v>
      </c>
      <c r="T88" s="106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021">
        <f>PIERNA!F84</f>
        <v>0</v>
      </c>
      <c r="G89" s="156">
        <f>PIERNA!G84</f>
        <v>0</v>
      </c>
      <c r="H89" s="1041">
        <f>PIERNA!H84</f>
        <v>0</v>
      </c>
      <c r="I89" s="102">
        <f>PIERNA!I89</f>
        <v>0</v>
      </c>
      <c r="J89" s="760"/>
      <c r="K89" s="644"/>
      <c r="L89" s="652"/>
      <c r="M89" s="817"/>
      <c r="N89" s="658"/>
      <c r="O89" s="660"/>
      <c r="P89" s="485"/>
      <c r="Q89" s="366"/>
      <c r="R89" s="818"/>
      <c r="S89" s="1067">
        <f t="shared" si="15"/>
        <v>0</v>
      </c>
      <c r="T89" s="106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021">
        <f>PIERNA!F85</f>
        <v>0</v>
      </c>
      <c r="G90" s="156">
        <f>PIERNA!G85</f>
        <v>0</v>
      </c>
      <c r="H90" s="1041">
        <f>PIERNA!H85</f>
        <v>0</v>
      </c>
      <c r="I90" s="102">
        <f>PIERNA!I90</f>
        <v>0</v>
      </c>
      <c r="J90" s="760"/>
      <c r="K90" s="644"/>
      <c r="L90" s="652"/>
      <c r="M90" s="817"/>
      <c r="N90" s="658"/>
      <c r="O90" s="660"/>
      <c r="P90" s="485"/>
      <c r="Q90" s="366"/>
      <c r="R90" s="818"/>
      <c r="S90" s="1067">
        <f t="shared" si="15"/>
        <v>0</v>
      </c>
      <c r="T90" s="106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021">
        <f>PIERNA!F86</f>
        <v>0</v>
      </c>
      <c r="G91" s="156">
        <f>PIERNA!G86</f>
        <v>0</v>
      </c>
      <c r="H91" s="1041">
        <f>PIERNA!H86</f>
        <v>0</v>
      </c>
      <c r="I91" s="102">
        <f>PIERNA!I91</f>
        <v>0</v>
      </c>
      <c r="J91" s="760"/>
      <c r="K91" s="644"/>
      <c r="L91" s="652"/>
      <c r="M91" s="817"/>
      <c r="N91" s="658"/>
      <c r="O91" s="660"/>
      <c r="P91" s="485"/>
      <c r="Q91" s="366"/>
      <c r="R91" s="818"/>
      <c r="S91" s="1067">
        <f t="shared" si="15"/>
        <v>0</v>
      </c>
      <c r="T91" s="106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021">
        <f>PIERNA!F87</f>
        <v>0</v>
      </c>
      <c r="G92" s="156">
        <f>PIERNA!G87</f>
        <v>0</v>
      </c>
      <c r="H92" s="1041">
        <f>PIERNA!H87</f>
        <v>0</v>
      </c>
      <c r="I92" s="102">
        <f>PIERNA!I92</f>
        <v>0</v>
      </c>
      <c r="J92" s="760"/>
      <c r="K92" s="644"/>
      <c r="L92" s="652"/>
      <c r="M92" s="817"/>
      <c r="N92" s="658"/>
      <c r="O92" s="660"/>
      <c r="P92" s="485"/>
      <c r="Q92" s="366"/>
      <c r="R92" s="818"/>
      <c r="S92" s="1067">
        <f t="shared" si="15"/>
        <v>0</v>
      </c>
      <c r="T92" s="106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021">
        <f>PIERNA!F88</f>
        <v>0</v>
      </c>
      <c r="G93" s="156">
        <f>PIERNA!G88</f>
        <v>0</v>
      </c>
      <c r="H93" s="1041">
        <f>PIERNA!H88</f>
        <v>0</v>
      </c>
      <c r="I93" s="102">
        <f>PIERNA!I93</f>
        <v>0</v>
      </c>
      <c r="J93" s="760"/>
      <c r="K93" s="644"/>
      <c r="L93" s="652"/>
      <c r="M93" s="817"/>
      <c r="N93" s="658"/>
      <c r="O93" s="660"/>
      <c r="P93" s="485"/>
      <c r="Q93" s="366"/>
      <c r="R93" s="818"/>
      <c r="S93" s="1067">
        <f t="shared" si="15"/>
        <v>0</v>
      </c>
      <c r="T93" s="1067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021"/>
      <c r="G94" s="156"/>
      <c r="H94" s="1041"/>
      <c r="I94" s="102">
        <f>PIERNA!I94</f>
        <v>0</v>
      </c>
      <c r="J94" s="628"/>
      <c r="K94" s="882"/>
      <c r="L94" s="652"/>
      <c r="M94" s="817"/>
      <c r="N94" s="658"/>
      <c r="O94" s="660"/>
      <c r="P94" s="485"/>
      <c r="Q94" s="366"/>
      <c r="R94" s="818"/>
      <c r="S94" s="1067">
        <f t="shared" si="15"/>
        <v>0</v>
      </c>
      <c r="T94" s="106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021"/>
      <c r="G95" s="156"/>
      <c r="H95" s="1041"/>
      <c r="I95" s="102">
        <f>PIERNA!I95</f>
        <v>0</v>
      </c>
      <c r="J95" s="760"/>
      <c r="K95" s="644"/>
      <c r="L95" s="652"/>
      <c r="M95" s="644"/>
      <c r="N95" s="658"/>
      <c r="O95" s="660"/>
      <c r="P95" s="485"/>
      <c r="Q95" s="366"/>
      <c r="R95" s="818"/>
      <c r="S95" s="1067">
        <f t="shared" si="15"/>
        <v>0</v>
      </c>
      <c r="T95" s="106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021"/>
      <c r="G96" s="156"/>
      <c r="H96" s="1041"/>
      <c r="I96" s="102"/>
      <c r="J96" s="760"/>
      <c r="K96" s="644"/>
      <c r="L96" s="652"/>
      <c r="M96" s="644"/>
      <c r="N96" s="658"/>
      <c r="O96" s="660"/>
      <c r="P96" s="485"/>
      <c r="Q96" s="366"/>
      <c r="R96" s="818"/>
      <c r="S96" s="1067">
        <f t="shared" si="15"/>
        <v>0</v>
      </c>
      <c r="T96" s="1068" t="e">
        <f t="shared" ref="T96:T13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021"/>
      <c r="G97" s="156"/>
      <c r="H97" s="1041"/>
      <c r="I97" s="102"/>
      <c r="J97" s="760"/>
      <c r="K97" s="644"/>
      <c r="L97" s="652"/>
      <c r="M97" s="644"/>
      <c r="N97" s="658"/>
      <c r="O97" s="646"/>
      <c r="P97" s="484"/>
      <c r="Q97" s="484"/>
      <c r="R97" s="647"/>
      <c r="S97" s="1067">
        <f t="shared" si="15"/>
        <v>0</v>
      </c>
      <c r="T97" s="1068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021"/>
      <c r="G98" s="156"/>
      <c r="H98" s="1041"/>
      <c r="I98" s="102"/>
      <c r="J98" s="760"/>
      <c r="K98" s="644"/>
      <c r="L98" s="652"/>
      <c r="M98" s="644"/>
      <c r="N98" s="658"/>
      <c r="O98" s="646"/>
      <c r="P98" s="484"/>
      <c r="Q98" s="484"/>
      <c r="R98" s="647"/>
      <c r="S98" s="1067"/>
      <c r="T98" s="1068"/>
    </row>
    <row r="99" spans="1:24" s="148" customFormat="1" ht="25.5" customHeight="1" x14ac:dyDescent="0.3">
      <c r="A99" s="97">
        <v>61</v>
      </c>
      <c r="B99" s="1265" t="s">
        <v>149</v>
      </c>
      <c r="C99" s="1195" t="s">
        <v>418</v>
      </c>
      <c r="D99" s="1169"/>
      <c r="E99" s="1170">
        <v>45019</v>
      </c>
      <c r="F99" s="1024">
        <v>150</v>
      </c>
      <c r="G99" s="654">
        <v>15</v>
      </c>
      <c r="H99" s="1171">
        <v>150</v>
      </c>
      <c r="I99" s="869">
        <f t="shared" ref="I99:I102" si="18">H99-F99</f>
        <v>0</v>
      </c>
      <c r="J99" s="883"/>
      <c r="K99" s="644"/>
      <c r="L99" s="652"/>
      <c r="M99" s="644"/>
      <c r="N99" s="664"/>
      <c r="O99" s="1267" t="s">
        <v>420</v>
      </c>
      <c r="P99" s="664"/>
      <c r="Q99" s="997">
        <v>14700</v>
      </c>
      <c r="R99" s="1278" t="s">
        <v>447</v>
      </c>
      <c r="S99" s="1067">
        <f t="shared" ref="S99" si="19">Q99+M99+K99</f>
        <v>14700</v>
      </c>
      <c r="T99" s="1068">
        <f t="shared" ref="T99" si="20">S99/H99</f>
        <v>98</v>
      </c>
    </row>
    <row r="100" spans="1:24" s="148" customFormat="1" ht="22.5" customHeight="1" thickBot="1" x14ac:dyDescent="0.35">
      <c r="A100" s="97">
        <v>62</v>
      </c>
      <c r="B100" s="1266"/>
      <c r="C100" s="1195" t="s">
        <v>419</v>
      </c>
      <c r="D100" s="1169"/>
      <c r="E100" s="1170">
        <v>45019</v>
      </c>
      <c r="F100" s="1024">
        <v>150</v>
      </c>
      <c r="G100" s="654">
        <v>15</v>
      </c>
      <c r="H100" s="1171">
        <v>150</v>
      </c>
      <c r="I100" s="869">
        <f t="shared" si="18"/>
        <v>0</v>
      </c>
      <c r="J100" s="883"/>
      <c r="K100" s="644"/>
      <c r="L100" s="652"/>
      <c r="M100" s="644"/>
      <c r="N100" s="664"/>
      <c r="O100" s="1268"/>
      <c r="P100" s="664"/>
      <c r="Q100" s="997">
        <v>12750</v>
      </c>
      <c r="R100" s="1279"/>
      <c r="S100" s="1067">
        <f t="shared" ref="S100:S102" si="21">Q100+M100+K100</f>
        <v>12750</v>
      </c>
      <c r="T100" s="1068">
        <f t="shared" ref="T100:T102" si="22">S100/H100</f>
        <v>85</v>
      </c>
    </row>
    <row r="101" spans="1:24" s="148" customFormat="1" ht="46.5" customHeight="1" x14ac:dyDescent="0.3">
      <c r="A101" s="97">
        <v>62</v>
      </c>
      <c r="B101" s="1196" t="s">
        <v>405</v>
      </c>
      <c r="C101" s="889" t="s">
        <v>428</v>
      </c>
      <c r="D101" s="1172"/>
      <c r="E101" s="995">
        <v>45021</v>
      </c>
      <c r="F101" s="1024">
        <v>4605.75</v>
      </c>
      <c r="G101" s="654">
        <v>5</v>
      </c>
      <c r="H101" s="1171">
        <v>4605.75</v>
      </c>
      <c r="I101" s="869">
        <f t="shared" si="18"/>
        <v>0</v>
      </c>
      <c r="J101" s="887"/>
      <c r="K101" s="644"/>
      <c r="L101" s="652"/>
      <c r="M101" s="644"/>
      <c r="N101" s="664"/>
      <c r="O101" s="1216" t="s">
        <v>445</v>
      </c>
      <c r="P101" s="1183"/>
      <c r="Q101" s="997">
        <v>114222.6</v>
      </c>
      <c r="R101" s="666" t="s">
        <v>446</v>
      </c>
      <c r="S101" s="1067">
        <f t="shared" si="21"/>
        <v>114222.6</v>
      </c>
      <c r="T101" s="1068" t="s">
        <v>37</v>
      </c>
    </row>
    <row r="102" spans="1:24" s="148" customFormat="1" ht="37.5" customHeight="1" x14ac:dyDescent="0.3">
      <c r="A102" s="97">
        <v>63</v>
      </c>
      <c r="B102" s="1197" t="s">
        <v>429</v>
      </c>
      <c r="C102" s="1198" t="s">
        <v>81</v>
      </c>
      <c r="D102" s="1173"/>
      <c r="E102" s="995">
        <v>45021</v>
      </c>
      <c r="F102" s="1024">
        <v>5005.22</v>
      </c>
      <c r="G102" s="654">
        <v>181</v>
      </c>
      <c r="H102" s="1171">
        <v>5005.22</v>
      </c>
      <c r="I102" s="869">
        <f t="shared" si="18"/>
        <v>0</v>
      </c>
      <c r="J102" s="887"/>
      <c r="K102" s="644"/>
      <c r="L102" s="652"/>
      <c r="M102" s="644"/>
      <c r="N102" s="664"/>
      <c r="O102" s="1216">
        <v>20168</v>
      </c>
      <c r="P102" s="1217" t="s">
        <v>440</v>
      </c>
      <c r="Q102" s="997">
        <v>295307.98</v>
      </c>
      <c r="R102" s="664" t="s">
        <v>439</v>
      </c>
      <c r="S102" s="1067">
        <f t="shared" si="21"/>
        <v>295307.98</v>
      </c>
      <c r="T102" s="1068">
        <f t="shared" si="22"/>
        <v>58.999999999999993</v>
      </c>
    </row>
    <row r="103" spans="1:24" s="148" customFormat="1" ht="40.5" customHeight="1" x14ac:dyDescent="0.3">
      <c r="A103" s="97">
        <v>64</v>
      </c>
      <c r="B103" s="1257" t="s">
        <v>482</v>
      </c>
      <c r="C103" s="820" t="s">
        <v>430</v>
      </c>
      <c r="D103" s="1173"/>
      <c r="E103" s="995">
        <v>45021</v>
      </c>
      <c r="F103" s="1030">
        <v>2249.06</v>
      </c>
      <c r="G103" s="996">
        <v>80</v>
      </c>
      <c r="H103" s="1045">
        <v>2249.06</v>
      </c>
      <c r="I103" s="869">
        <f>H103-F103</f>
        <v>0</v>
      </c>
      <c r="J103" s="760"/>
      <c r="K103" s="644"/>
      <c r="L103" s="652"/>
      <c r="M103" s="644"/>
      <c r="N103" s="664"/>
      <c r="O103" s="1211">
        <v>8211</v>
      </c>
      <c r="P103" s="1258" t="s">
        <v>440</v>
      </c>
      <c r="Q103" s="997">
        <v>281132.5</v>
      </c>
      <c r="R103" s="664" t="s">
        <v>483</v>
      </c>
      <c r="S103" s="1067">
        <f>Q103+M103+K103</f>
        <v>281132.5</v>
      </c>
      <c r="T103" s="1068">
        <f>S103/H103</f>
        <v>125</v>
      </c>
    </row>
    <row r="104" spans="1:24" s="148" customFormat="1" ht="33.75" customHeight="1" thickBot="1" x14ac:dyDescent="0.35">
      <c r="A104" s="97">
        <v>65</v>
      </c>
      <c r="B104" s="1218" t="s">
        <v>149</v>
      </c>
      <c r="C104" s="1199" t="s">
        <v>431</v>
      </c>
      <c r="D104" s="1173"/>
      <c r="E104" s="1219">
        <v>45021</v>
      </c>
      <c r="F104" s="1024">
        <v>1003.34</v>
      </c>
      <c r="G104" s="654">
        <v>221</v>
      </c>
      <c r="H104" s="1171">
        <v>1003.34</v>
      </c>
      <c r="I104" s="1220">
        <f>H104-F104</f>
        <v>0</v>
      </c>
      <c r="J104" s="760"/>
      <c r="K104" s="644"/>
      <c r="L104" s="652"/>
      <c r="M104" s="644"/>
      <c r="N104" s="664"/>
      <c r="O104" s="1222" t="s">
        <v>432</v>
      </c>
      <c r="P104" s="997"/>
      <c r="Q104" s="997">
        <v>43143.62</v>
      </c>
      <c r="R104" s="1224" t="s">
        <v>448</v>
      </c>
      <c r="S104" s="1067">
        <f>Q104+M104+K104</f>
        <v>43143.62</v>
      </c>
      <c r="T104" s="1068">
        <f>S104/H104</f>
        <v>43</v>
      </c>
    </row>
    <row r="105" spans="1:24" s="148" customFormat="1" ht="24" customHeight="1" x14ac:dyDescent="0.3">
      <c r="A105" s="97">
        <v>66</v>
      </c>
      <c r="B105" s="1286" t="s">
        <v>149</v>
      </c>
      <c r="C105" s="1200" t="s">
        <v>431</v>
      </c>
      <c r="D105" s="1202"/>
      <c r="E105" s="1272">
        <v>45026</v>
      </c>
      <c r="F105" s="1203">
        <v>576.58000000000004</v>
      </c>
      <c r="G105" s="654">
        <v>127</v>
      </c>
      <c r="H105" s="1171">
        <v>576.58000000000004</v>
      </c>
      <c r="I105" s="437">
        <f t="shared" ref="I105:I107" si="23">H105-F105</f>
        <v>0</v>
      </c>
      <c r="J105" s="760"/>
      <c r="K105" s="644"/>
      <c r="L105" s="652"/>
      <c r="M105" s="644"/>
      <c r="N105" s="1206"/>
      <c r="O105" s="1280" t="s">
        <v>435</v>
      </c>
      <c r="P105" s="1221"/>
      <c r="Q105" s="1223">
        <v>24792.94</v>
      </c>
      <c r="R105" s="1283" t="s">
        <v>449</v>
      </c>
      <c r="S105" s="1067">
        <f>Q105+M105+K105</f>
        <v>24792.94</v>
      </c>
      <c r="T105" s="1068">
        <f>S105/H105</f>
        <v>42.999999999999993</v>
      </c>
    </row>
    <row r="106" spans="1:24" s="148" customFormat="1" ht="36" customHeight="1" x14ac:dyDescent="0.25">
      <c r="A106" s="97">
        <v>67</v>
      </c>
      <c r="B106" s="1287"/>
      <c r="C106" s="1200" t="s">
        <v>433</v>
      </c>
      <c r="D106" s="1202"/>
      <c r="E106" s="1273"/>
      <c r="F106" s="1203">
        <v>150</v>
      </c>
      <c r="G106" s="654">
        <v>15</v>
      </c>
      <c r="H106" s="1171">
        <v>150</v>
      </c>
      <c r="I106" s="437">
        <f t="shared" si="23"/>
        <v>0</v>
      </c>
      <c r="J106" s="760"/>
      <c r="K106" s="644"/>
      <c r="L106" s="652"/>
      <c r="M106" s="644"/>
      <c r="N106" s="1206"/>
      <c r="O106" s="1281"/>
      <c r="P106" s="1207"/>
      <c r="Q106" s="1009">
        <v>14700</v>
      </c>
      <c r="R106" s="1284"/>
      <c r="S106" s="1067">
        <f>Q106+M106+K106</f>
        <v>14700</v>
      </c>
      <c r="T106" s="1068">
        <f>S106/H106</f>
        <v>98</v>
      </c>
    </row>
    <row r="107" spans="1:24" s="148" customFormat="1" ht="37.5" customHeight="1" thickBot="1" x14ac:dyDescent="0.3">
      <c r="A107" s="97">
        <v>68</v>
      </c>
      <c r="B107" s="1288"/>
      <c r="C107" s="1201" t="s">
        <v>434</v>
      </c>
      <c r="D107" s="1202"/>
      <c r="E107" s="1274"/>
      <c r="F107" s="1204">
        <v>150</v>
      </c>
      <c r="G107" s="762">
        <v>15</v>
      </c>
      <c r="H107" s="1031">
        <v>150</v>
      </c>
      <c r="I107" s="437">
        <f t="shared" si="23"/>
        <v>0</v>
      </c>
      <c r="J107" s="762"/>
      <c r="K107" s="644"/>
      <c r="L107" s="763"/>
      <c r="M107" s="644"/>
      <c r="N107" s="1206"/>
      <c r="O107" s="1282"/>
      <c r="P107" s="1208"/>
      <c r="Q107" s="1009">
        <v>12750</v>
      </c>
      <c r="R107" s="1285"/>
      <c r="S107" s="1067">
        <f t="shared" ref="S107:S111" si="24">Q107+M107+K107</f>
        <v>12750</v>
      </c>
      <c r="T107" s="1068">
        <f t="shared" ref="T107:T111" si="25">S107/H107</f>
        <v>85</v>
      </c>
    </row>
    <row r="108" spans="1:24" s="148" customFormat="1" ht="37.5" customHeight="1" thickBot="1" x14ac:dyDescent="0.3">
      <c r="A108" s="97">
        <v>69</v>
      </c>
      <c r="B108" s="1253" t="s">
        <v>149</v>
      </c>
      <c r="C108" s="824" t="s">
        <v>431</v>
      </c>
      <c r="D108" s="1173"/>
      <c r="E108" s="1249">
        <v>45034</v>
      </c>
      <c r="F108" s="1030">
        <v>1003.34</v>
      </c>
      <c r="G108" s="996">
        <v>221</v>
      </c>
      <c r="H108" s="1045">
        <v>1003.34</v>
      </c>
      <c r="I108" s="437">
        <f t="shared" ref="I108:I177" si="26">H108-F108</f>
        <v>0</v>
      </c>
      <c r="J108" s="761"/>
      <c r="K108" s="764"/>
      <c r="L108" s="765"/>
      <c r="M108" s="644"/>
      <c r="N108" s="664"/>
      <c r="O108" s="1255" t="s">
        <v>471</v>
      </c>
      <c r="P108" s="1184"/>
      <c r="Q108" s="1008">
        <v>43143.62</v>
      </c>
      <c r="R108" s="1225" t="s">
        <v>486</v>
      </c>
      <c r="S108" s="1067">
        <f t="shared" si="24"/>
        <v>43143.62</v>
      </c>
      <c r="T108" s="1068">
        <f t="shared" si="25"/>
        <v>43</v>
      </c>
    </row>
    <row r="109" spans="1:24" s="148" customFormat="1" ht="30" customHeight="1" x14ac:dyDescent="0.3">
      <c r="A109" s="97">
        <v>70</v>
      </c>
      <c r="B109" s="1269" t="s">
        <v>475</v>
      </c>
      <c r="C109" s="1250" t="s">
        <v>476</v>
      </c>
      <c r="D109" s="1244"/>
      <c r="E109" s="1272">
        <v>45036</v>
      </c>
      <c r="F109" s="1247">
        <v>493.16</v>
      </c>
      <c r="G109" s="1063">
        <v>42</v>
      </c>
      <c r="H109" s="1064">
        <v>493.16</v>
      </c>
      <c r="I109" s="1065">
        <f t="shared" si="26"/>
        <v>0</v>
      </c>
      <c r="J109" s="761"/>
      <c r="K109" s="764"/>
      <c r="L109" s="765"/>
      <c r="M109" s="644"/>
      <c r="N109" s="1206"/>
      <c r="O109" s="1275" t="s">
        <v>478</v>
      </c>
      <c r="P109" s="1221"/>
      <c r="Q109" s="997"/>
      <c r="R109" s="664"/>
      <c r="S109" s="1067">
        <f t="shared" ref="S109" si="27">Q109+M109+K109</f>
        <v>0</v>
      </c>
      <c r="T109" s="1068">
        <f t="shared" ref="T109" si="28">S109/H109</f>
        <v>0</v>
      </c>
      <c r="X109" s="997">
        <v>68507.399999999994</v>
      </c>
    </row>
    <row r="110" spans="1:24" s="148" customFormat="1" ht="30" customHeight="1" x14ac:dyDescent="0.3">
      <c r="A110" s="97"/>
      <c r="B110" s="1270"/>
      <c r="C110" s="1250" t="s">
        <v>62</v>
      </c>
      <c r="D110" s="1244"/>
      <c r="E110" s="1273"/>
      <c r="F110" s="1247">
        <v>508.56</v>
      </c>
      <c r="G110" s="1063">
        <v>42</v>
      </c>
      <c r="H110" s="1064">
        <v>508.56</v>
      </c>
      <c r="I110" s="1065">
        <f t="shared" si="26"/>
        <v>0</v>
      </c>
      <c r="J110" s="761"/>
      <c r="K110" s="764"/>
      <c r="L110" s="765"/>
      <c r="M110" s="644"/>
      <c r="N110" s="1206"/>
      <c r="O110" s="1276"/>
      <c r="P110" s="1221"/>
      <c r="Q110" s="997"/>
      <c r="R110" s="664"/>
      <c r="S110" s="1067"/>
      <c r="T110" s="1068"/>
      <c r="X110" s="997"/>
    </row>
    <row r="111" spans="1:24" s="148" customFormat="1" ht="33.75" customHeight="1" x14ac:dyDescent="0.3">
      <c r="A111" s="97">
        <v>71</v>
      </c>
      <c r="B111" s="1270"/>
      <c r="C111" s="1251" t="s">
        <v>477</v>
      </c>
      <c r="D111" s="1245"/>
      <c r="E111" s="1273"/>
      <c r="F111" s="1248">
        <v>509.63</v>
      </c>
      <c r="G111" s="950">
        <v>42</v>
      </c>
      <c r="H111" s="1066">
        <v>509.63</v>
      </c>
      <c r="I111" s="1065">
        <f t="shared" si="26"/>
        <v>0</v>
      </c>
      <c r="J111" s="762"/>
      <c r="K111" s="644"/>
      <c r="L111" s="763"/>
      <c r="M111" s="644"/>
      <c r="N111" s="1206"/>
      <c r="O111" s="1276"/>
      <c r="P111" s="1221"/>
      <c r="Q111" s="997"/>
      <c r="R111" s="664"/>
      <c r="S111" s="1067">
        <f t="shared" si="24"/>
        <v>0</v>
      </c>
      <c r="T111" s="1068">
        <f t="shared" si="25"/>
        <v>0</v>
      </c>
      <c r="X111" s="997">
        <v>2299.8000000000002</v>
      </c>
    </row>
    <row r="112" spans="1:24" s="148" customFormat="1" ht="38.25" customHeight="1" thickBot="1" x14ac:dyDescent="0.35">
      <c r="A112" s="97">
        <v>72</v>
      </c>
      <c r="B112" s="1271"/>
      <c r="C112" s="1252" t="s">
        <v>77</v>
      </c>
      <c r="D112" s="1246"/>
      <c r="E112" s="1274"/>
      <c r="F112" s="1248">
        <v>520.72</v>
      </c>
      <c r="G112" s="950">
        <v>28</v>
      </c>
      <c r="H112" s="1066">
        <v>520.72</v>
      </c>
      <c r="I112" s="1065">
        <f t="shared" si="26"/>
        <v>0</v>
      </c>
      <c r="J112" s="762"/>
      <c r="K112" s="644"/>
      <c r="L112" s="763"/>
      <c r="M112" s="644"/>
      <c r="N112" s="1206"/>
      <c r="O112" s="1277"/>
      <c r="P112" s="1221"/>
      <c r="Q112" s="997"/>
      <c r="R112" s="664"/>
      <c r="S112" s="1067">
        <f t="shared" ref="S112:S136" si="29">Q112+M112+K112</f>
        <v>0</v>
      </c>
      <c r="T112" s="1068">
        <f t="shared" ref="T112:T136" si="30">S112/H112</f>
        <v>0</v>
      </c>
      <c r="X112" s="997">
        <v>3611.88</v>
      </c>
    </row>
    <row r="113" spans="1:24" s="148" customFormat="1" ht="44.25" x14ac:dyDescent="0.3">
      <c r="A113" s="97">
        <v>73</v>
      </c>
      <c r="B113" s="1254" t="s">
        <v>450</v>
      </c>
      <c r="C113" s="1227" t="s">
        <v>451</v>
      </c>
      <c r="D113" s="628"/>
      <c r="E113" s="1205">
        <v>45035</v>
      </c>
      <c r="F113" s="1066">
        <f>2083.334+2083.334+614.834</f>
        <v>4781.5019999999995</v>
      </c>
      <c r="G113" s="950"/>
      <c r="H113" s="1066">
        <v>4781.5020000000004</v>
      </c>
      <c r="I113" s="1065">
        <f t="shared" si="26"/>
        <v>0</v>
      </c>
      <c r="J113" s="762"/>
      <c r="K113" s="644"/>
      <c r="L113" s="763"/>
      <c r="M113" s="644"/>
      <c r="O113" s="216" t="s">
        <v>458</v>
      </c>
      <c r="P113" s="1183"/>
      <c r="Q113" s="1231">
        <f>200000+200000+59024</f>
        <v>459024</v>
      </c>
      <c r="R113" s="1407" t="s">
        <v>485</v>
      </c>
      <c r="S113" s="1067">
        <f t="shared" ref="S113:S129" si="31">Q113+M113+K113</f>
        <v>459024</v>
      </c>
      <c r="T113" s="1068">
        <f t="shared" ref="T113:T129" si="32">S113/H113</f>
        <v>95.999959845253642</v>
      </c>
      <c r="X113" s="997">
        <v>79503.45</v>
      </c>
    </row>
    <row r="114" spans="1:24" s="148" customFormat="1" ht="38.25" customHeight="1" x14ac:dyDescent="0.3">
      <c r="A114" s="97">
        <v>74</v>
      </c>
      <c r="B114" s="1226" t="s">
        <v>405</v>
      </c>
      <c r="C114" s="950" t="s">
        <v>479</v>
      </c>
      <c r="D114" s="628"/>
      <c r="E114" s="995">
        <v>45036</v>
      </c>
      <c r="F114" s="1066">
        <v>1730</v>
      </c>
      <c r="G114" s="950">
        <v>2</v>
      </c>
      <c r="H114" s="1066">
        <v>1730</v>
      </c>
      <c r="I114" s="1065">
        <f t="shared" si="26"/>
        <v>0</v>
      </c>
      <c r="J114" s="762"/>
      <c r="K114" s="644"/>
      <c r="L114" s="763"/>
      <c r="M114" s="644"/>
      <c r="N114" s="1184"/>
      <c r="O114" s="1184" t="s">
        <v>480</v>
      </c>
      <c r="P114" s="664"/>
      <c r="Q114" s="997"/>
      <c r="R114" s="664"/>
      <c r="S114" s="1067">
        <f t="shared" si="31"/>
        <v>0</v>
      </c>
      <c r="T114" s="1068">
        <f t="shared" si="32"/>
        <v>0</v>
      </c>
      <c r="X114" s="997">
        <v>51480</v>
      </c>
    </row>
    <row r="115" spans="1:24" s="148" customFormat="1" ht="56.25" x14ac:dyDescent="0.3">
      <c r="A115" s="97">
        <v>75</v>
      </c>
      <c r="B115" s="1256" t="s">
        <v>429</v>
      </c>
      <c r="C115" s="950" t="s">
        <v>81</v>
      </c>
      <c r="D115" s="628"/>
      <c r="E115" s="995">
        <v>45038</v>
      </c>
      <c r="F115" s="1066">
        <v>4808.18</v>
      </c>
      <c r="G115" s="950">
        <v>176</v>
      </c>
      <c r="H115" s="1066">
        <v>4808.18</v>
      </c>
      <c r="I115" s="1065">
        <f t="shared" si="26"/>
        <v>0</v>
      </c>
      <c r="J115" s="762"/>
      <c r="K115" s="644"/>
      <c r="L115" s="763"/>
      <c r="M115" s="644"/>
      <c r="N115" s="664"/>
      <c r="O115" s="1212"/>
      <c r="P115" s="664"/>
      <c r="Q115" s="997"/>
      <c r="R115" s="664"/>
      <c r="S115" s="1067">
        <f t="shared" si="31"/>
        <v>0</v>
      </c>
      <c r="T115" s="1068">
        <f t="shared" si="32"/>
        <v>0</v>
      </c>
      <c r="X115" s="997">
        <v>3222.35</v>
      </c>
    </row>
    <row r="116" spans="1:24" s="148" customFormat="1" ht="38.25" customHeight="1" x14ac:dyDescent="0.3">
      <c r="A116" s="97">
        <v>76</v>
      </c>
      <c r="B116" s="1226" t="s">
        <v>405</v>
      </c>
      <c r="C116" s="950" t="s">
        <v>479</v>
      </c>
      <c r="D116" s="628"/>
      <c r="E116" s="995">
        <v>45038</v>
      </c>
      <c r="F116" s="1066">
        <v>892.21</v>
      </c>
      <c r="G116" s="950">
        <v>1</v>
      </c>
      <c r="H116" s="1066">
        <v>892.21</v>
      </c>
      <c r="I116" s="1065">
        <f t="shared" si="26"/>
        <v>0</v>
      </c>
      <c r="J116" s="762"/>
      <c r="K116" s="644"/>
      <c r="L116" s="763"/>
      <c r="M116" s="644"/>
      <c r="N116" s="664"/>
      <c r="O116" s="1212"/>
      <c r="P116" s="664"/>
      <c r="Q116" s="997"/>
      <c r="R116" s="664"/>
      <c r="S116" s="1067">
        <f t="shared" si="31"/>
        <v>0</v>
      </c>
      <c r="T116" s="1068">
        <f t="shared" si="32"/>
        <v>0</v>
      </c>
      <c r="X116" s="997">
        <v>3250.8</v>
      </c>
    </row>
    <row r="117" spans="1:24" s="148" customFormat="1" ht="38.25" customHeight="1" x14ac:dyDescent="0.3">
      <c r="A117" s="97">
        <v>77</v>
      </c>
      <c r="B117" s="1226"/>
      <c r="C117" s="950"/>
      <c r="D117" s="628"/>
      <c r="E117" s="995"/>
      <c r="F117" s="1066"/>
      <c r="G117" s="950"/>
      <c r="H117" s="1066"/>
      <c r="I117" s="1065">
        <f t="shared" si="26"/>
        <v>0</v>
      </c>
      <c r="J117" s="762"/>
      <c r="K117" s="644"/>
      <c r="L117" s="763"/>
      <c r="M117" s="644"/>
      <c r="N117" s="664"/>
      <c r="O117" s="1212"/>
      <c r="P117" s="664"/>
      <c r="Q117" s="997"/>
      <c r="R117" s="664"/>
      <c r="S117" s="1067">
        <f t="shared" si="31"/>
        <v>0</v>
      </c>
      <c r="T117" s="1068" t="e">
        <f t="shared" si="32"/>
        <v>#DIV/0!</v>
      </c>
      <c r="X117" s="997">
        <v>4054.26</v>
      </c>
    </row>
    <row r="118" spans="1:24" s="148" customFormat="1" ht="38.25" customHeight="1" x14ac:dyDescent="0.3">
      <c r="A118" s="97">
        <v>78</v>
      </c>
      <c r="B118" s="1226"/>
      <c r="C118" s="950"/>
      <c r="D118" s="628"/>
      <c r="E118" s="995"/>
      <c r="F118" s="1066"/>
      <c r="G118" s="950"/>
      <c r="H118" s="1066"/>
      <c r="I118" s="1065">
        <f t="shared" si="26"/>
        <v>0</v>
      </c>
      <c r="J118" s="762"/>
      <c r="K118" s="644"/>
      <c r="L118" s="763"/>
      <c r="M118" s="644"/>
      <c r="N118" s="664"/>
      <c r="O118" s="1212"/>
      <c r="P118" s="664"/>
      <c r="Q118" s="997"/>
      <c r="R118" s="664"/>
      <c r="S118" s="1067">
        <f t="shared" si="31"/>
        <v>0</v>
      </c>
      <c r="T118" s="1068" t="e">
        <f t="shared" si="32"/>
        <v>#DIV/0!</v>
      </c>
      <c r="X118" s="997">
        <v>3632.62</v>
      </c>
    </row>
    <row r="119" spans="1:24" s="148" customFormat="1" ht="38.25" customHeight="1" x14ac:dyDescent="0.3">
      <c r="A119" s="97">
        <v>79</v>
      </c>
      <c r="B119" s="1226"/>
      <c r="C119" s="950"/>
      <c r="D119" s="628"/>
      <c r="E119" s="995"/>
      <c r="F119" s="1066"/>
      <c r="G119" s="950"/>
      <c r="H119" s="1066"/>
      <c r="I119" s="1065">
        <f t="shared" si="26"/>
        <v>0</v>
      </c>
      <c r="J119" s="762"/>
      <c r="K119" s="644"/>
      <c r="L119" s="763"/>
      <c r="M119" s="644"/>
      <c r="N119" s="664"/>
      <c r="O119" s="1212"/>
      <c r="P119" s="664"/>
      <c r="Q119" s="997"/>
      <c r="R119" s="664"/>
      <c r="S119" s="1067">
        <f t="shared" si="31"/>
        <v>0</v>
      </c>
      <c r="T119" s="1068" t="e">
        <f t="shared" si="32"/>
        <v>#DIV/0!</v>
      </c>
      <c r="X119" s="997">
        <v>5994.6</v>
      </c>
    </row>
    <row r="120" spans="1:24" s="148" customFormat="1" ht="38.25" customHeight="1" x14ac:dyDescent="0.3">
      <c r="A120" s="97">
        <v>80</v>
      </c>
      <c r="B120" s="1226"/>
      <c r="C120" s="950"/>
      <c r="D120" s="628"/>
      <c r="E120" s="995"/>
      <c r="F120" s="1066"/>
      <c r="G120" s="950"/>
      <c r="H120" s="1066"/>
      <c r="I120" s="1065">
        <f t="shared" si="26"/>
        <v>0</v>
      </c>
      <c r="J120" s="762"/>
      <c r="K120" s="644"/>
      <c r="L120" s="763"/>
      <c r="M120" s="644"/>
      <c r="N120" s="664"/>
      <c r="O120" s="1212"/>
      <c r="P120" s="664"/>
      <c r="Q120" s="997"/>
      <c r="R120" s="664"/>
      <c r="S120" s="1067">
        <f t="shared" si="31"/>
        <v>0</v>
      </c>
      <c r="T120" s="1068" t="e">
        <f t="shared" si="32"/>
        <v>#DIV/0!</v>
      </c>
      <c r="X120" s="997">
        <v>4834.3</v>
      </c>
    </row>
    <row r="121" spans="1:24" s="148" customFormat="1" ht="38.25" customHeight="1" x14ac:dyDescent="0.3">
      <c r="A121" s="97">
        <v>81</v>
      </c>
      <c r="B121" s="1226"/>
      <c r="C121" s="950"/>
      <c r="D121" s="628"/>
      <c r="E121" s="995"/>
      <c r="F121" s="1066"/>
      <c r="G121" s="950"/>
      <c r="H121" s="1066"/>
      <c r="I121" s="1065">
        <f t="shared" si="26"/>
        <v>0</v>
      </c>
      <c r="J121" s="762"/>
      <c r="K121" s="644"/>
      <c r="L121" s="763"/>
      <c r="M121" s="644"/>
      <c r="N121" s="664"/>
      <c r="O121" s="1212"/>
      <c r="P121" s="664"/>
      <c r="Q121" s="997"/>
      <c r="R121" s="664"/>
      <c r="S121" s="1067">
        <f t="shared" si="31"/>
        <v>0</v>
      </c>
      <c r="T121" s="1068" t="e">
        <f t="shared" si="32"/>
        <v>#DIV/0!</v>
      </c>
      <c r="X121" s="997">
        <v>4657.6000000000004</v>
      </c>
    </row>
    <row r="122" spans="1:24" s="148" customFormat="1" ht="38.25" customHeight="1" x14ac:dyDescent="0.3">
      <c r="A122" s="97">
        <v>82</v>
      </c>
      <c r="B122" s="1226"/>
      <c r="C122" s="950"/>
      <c r="D122" s="628"/>
      <c r="E122" s="995"/>
      <c r="F122" s="1066"/>
      <c r="G122" s="950"/>
      <c r="H122" s="1066"/>
      <c r="I122" s="1065">
        <f t="shared" si="26"/>
        <v>0</v>
      </c>
      <c r="J122" s="762"/>
      <c r="K122" s="644"/>
      <c r="L122" s="763"/>
      <c r="M122" s="644"/>
      <c r="N122" s="664"/>
      <c r="O122" s="1212"/>
      <c r="P122" s="664"/>
      <c r="Q122" s="997"/>
      <c r="R122" s="664"/>
      <c r="S122" s="1067">
        <f t="shared" si="31"/>
        <v>0</v>
      </c>
      <c r="T122" s="1068" t="e">
        <f t="shared" si="32"/>
        <v>#DIV/0!</v>
      </c>
      <c r="X122" s="997">
        <v>2942.5</v>
      </c>
    </row>
    <row r="123" spans="1:24" s="148" customFormat="1" ht="38.25" customHeight="1" x14ac:dyDescent="0.3">
      <c r="A123" s="97">
        <v>83</v>
      </c>
      <c r="B123" s="1226"/>
      <c r="C123" s="950"/>
      <c r="D123" s="628"/>
      <c r="E123" s="995"/>
      <c r="F123" s="1066"/>
      <c r="G123" s="950"/>
      <c r="H123" s="1066"/>
      <c r="I123" s="1065">
        <f t="shared" si="26"/>
        <v>0</v>
      </c>
      <c r="J123" s="762"/>
      <c r="K123" s="644"/>
      <c r="L123" s="763"/>
      <c r="M123" s="644"/>
      <c r="N123" s="664"/>
      <c r="O123" s="1212"/>
      <c r="P123" s="664"/>
      <c r="Q123" s="997"/>
      <c r="R123" s="664"/>
      <c r="S123" s="1067">
        <f t="shared" si="31"/>
        <v>0</v>
      </c>
      <c r="T123" s="1068" t="e">
        <f t="shared" si="32"/>
        <v>#DIV/0!</v>
      </c>
      <c r="X123" s="997">
        <v>3619.54</v>
      </c>
    </row>
    <row r="124" spans="1:24" s="148" customFormat="1" ht="38.25" customHeight="1" x14ac:dyDescent="0.3">
      <c r="A124" s="97">
        <v>84</v>
      </c>
      <c r="B124" s="1226"/>
      <c r="C124" s="950"/>
      <c r="D124" s="628"/>
      <c r="E124" s="995"/>
      <c r="F124" s="1066"/>
      <c r="G124" s="950"/>
      <c r="H124" s="1066"/>
      <c r="I124" s="1065">
        <f t="shared" si="26"/>
        <v>0</v>
      </c>
      <c r="J124" s="762"/>
      <c r="K124" s="644"/>
      <c r="L124" s="763"/>
      <c r="M124" s="644"/>
      <c r="N124" s="664"/>
      <c r="O124" s="1212"/>
      <c r="P124" s="664"/>
      <c r="Q124" s="997"/>
      <c r="R124" s="664"/>
      <c r="S124" s="1067">
        <f t="shared" si="31"/>
        <v>0</v>
      </c>
      <c r="T124" s="1068" t="e">
        <f t="shared" si="32"/>
        <v>#DIV/0!</v>
      </c>
      <c r="X124" s="997">
        <v>3090.78</v>
      </c>
    </row>
    <row r="125" spans="1:24" s="148" customFormat="1" ht="38.25" customHeight="1" x14ac:dyDescent="0.3">
      <c r="A125" s="97">
        <v>85</v>
      </c>
      <c r="B125" s="1226"/>
      <c r="C125" s="950"/>
      <c r="D125" s="628"/>
      <c r="E125" s="995"/>
      <c r="F125" s="1066"/>
      <c r="G125" s="950"/>
      <c r="H125" s="1066"/>
      <c r="I125" s="1065">
        <f t="shared" si="26"/>
        <v>0</v>
      </c>
      <c r="J125" s="762"/>
      <c r="K125" s="644"/>
      <c r="L125" s="763"/>
      <c r="M125" s="644"/>
      <c r="N125" s="664"/>
      <c r="O125" s="1212"/>
      <c r="P125" s="664"/>
      <c r="Q125" s="997"/>
      <c r="R125" s="664"/>
      <c r="S125" s="1067">
        <f t="shared" si="31"/>
        <v>0</v>
      </c>
      <c r="T125" s="1068" t="e">
        <f t="shared" si="32"/>
        <v>#DIV/0!</v>
      </c>
      <c r="X125" s="997">
        <v>4342</v>
      </c>
    </row>
    <row r="126" spans="1:24" s="148" customFormat="1" ht="38.25" customHeight="1" x14ac:dyDescent="0.3">
      <c r="A126" s="97">
        <v>86</v>
      </c>
      <c r="B126" s="1226"/>
      <c r="C126" s="950"/>
      <c r="D126" s="628"/>
      <c r="E126" s="995"/>
      <c r="F126" s="1066"/>
      <c r="G126" s="950"/>
      <c r="H126" s="1066"/>
      <c r="I126" s="1065">
        <f t="shared" si="26"/>
        <v>0</v>
      </c>
      <c r="J126" s="762"/>
      <c r="K126" s="644"/>
      <c r="L126" s="763"/>
      <c r="M126" s="644"/>
      <c r="N126" s="664"/>
      <c r="O126" s="1212"/>
      <c r="P126" s="664"/>
      <c r="Q126" s="997"/>
      <c r="R126" s="664"/>
      <c r="S126" s="1067">
        <f t="shared" si="31"/>
        <v>0</v>
      </c>
      <c r="T126" s="1068" t="e">
        <f t="shared" si="32"/>
        <v>#DIV/0!</v>
      </c>
      <c r="X126" s="997">
        <v>3296.23</v>
      </c>
    </row>
    <row r="127" spans="1:24" s="148" customFormat="1" ht="38.25" customHeight="1" x14ac:dyDescent="0.3">
      <c r="A127" s="97">
        <v>87</v>
      </c>
      <c r="B127" s="1226"/>
      <c r="C127" s="950"/>
      <c r="D127" s="628"/>
      <c r="E127" s="995"/>
      <c r="F127" s="1066"/>
      <c r="G127" s="950"/>
      <c r="H127" s="1066"/>
      <c r="I127" s="1065">
        <f t="shared" si="26"/>
        <v>0</v>
      </c>
      <c r="J127" s="762"/>
      <c r="K127" s="644"/>
      <c r="L127" s="763"/>
      <c r="M127" s="644"/>
      <c r="N127" s="664"/>
      <c r="O127" s="1212"/>
      <c r="P127" s="664"/>
      <c r="Q127" s="997"/>
      <c r="R127" s="664"/>
      <c r="S127" s="1067">
        <f t="shared" si="31"/>
        <v>0</v>
      </c>
      <c r="T127" s="1068" t="e">
        <f t="shared" si="32"/>
        <v>#DIV/0!</v>
      </c>
      <c r="X127" s="997">
        <v>4750.2</v>
      </c>
    </row>
    <row r="128" spans="1:24" s="148" customFormat="1" ht="38.25" customHeight="1" x14ac:dyDescent="0.3">
      <c r="A128" s="97">
        <v>88</v>
      </c>
      <c r="B128" s="1226"/>
      <c r="C128" s="950"/>
      <c r="D128" s="628"/>
      <c r="E128" s="995"/>
      <c r="F128" s="1066"/>
      <c r="G128" s="950"/>
      <c r="H128" s="1066"/>
      <c r="I128" s="1065">
        <f t="shared" si="26"/>
        <v>0</v>
      </c>
      <c r="J128" s="762"/>
      <c r="K128" s="644"/>
      <c r="L128" s="763"/>
      <c r="M128" s="644"/>
      <c r="N128" s="664"/>
      <c r="O128" s="1212"/>
      <c r="P128" s="664"/>
      <c r="Q128" s="997"/>
      <c r="R128" s="664"/>
      <c r="S128" s="1067">
        <f t="shared" si="31"/>
        <v>0</v>
      </c>
      <c r="T128" s="1068" t="e">
        <f t="shared" si="32"/>
        <v>#DIV/0!</v>
      </c>
      <c r="X128" s="997">
        <v>1460.8</v>
      </c>
    </row>
    <row r="129" spans="1:24" s="148" customFormat="1" ht="38.25" customHeight="1" x14ac:dyDescent="0.3">
      <c r="A129" s="97">
        <v>89</v>
      </c>
      <c r="B129" s="1226"/>
      <c r="C129" s="950"/>
      <c r="D129" s="628"/>
      <c r="E129" s="995"/>
      <c r="F129" s="1066"/>
      <c r="G129" s="950"/>
      <c r="H129" s="1066"/>
      <c r="I129" s="1065">
        <f t="shared" si="26"/>
        <v>0</v>
      </c>
      <c r="J129" s="762"/>
      <c r="K129" s="644"/>
      <c r="L129" s="763"/>
      <c r="M129" s="644"/>
      <c r="N129" s="664"/>
      <c r="O129" s="1212"/>
      <c r="P129" s="664"/>
      <c r="Q129" s="997"/>
      <c r="R129" s="664"/>
      <c r="S129" s="1067">
        <f t="shared" si="31"/>
        <v>0</v>
      </c>
      <c r="T129" s="1068" t="e">
        <f t="shared" si="32"/>
        <v>#DIV/0!</v>
      </c>
      <c r="X129" s="997">
        <v>3952.64</v>
      </c>
    </row>
    <row r="130" spans="1:24" s="148" customFormat="1" ht="38.25" customHeight="1" x14ac:dyDescent="0.3">
      <c r="A130" s="97">
        <v>90</v>
      </c>
      <c r="B130" s="951"/>
      <c r="C130" s="628"/>
      <c r="D130" s="628"/>
      <c r="E130" s="1178"/>
      <c r="F130" s="1031"/>
      <c r="G130" s="762"/>
      <c r="H130" s="1031"/>
      <c r="I130" s="738"/>
      <c r="J130" s="762"/>
      <c r="K130" s="644"/>
      <c r="L130" s="763"/>
      <c r="M130" s="644"/>
      <c r="N130" s="664"/>
      <c r="O130" s="1213"/>
      <c r="P130" s="664"/>
      <c r="Q130" s="997"/>
      <c r="R130" s="664"/>
      <c r="S130" s="1067"/>
      <c r="T130" s="1068"/>
      <c r="X130" s="1070">
        <f>SUM(X109:X129)</f>
        <v>262503.75</v>
      </c>
    </row>
    <row r="131" spans="1:24" s="148" customFormat="1" ht="27.75" customHeight="1" x14ac:dyDescent="0.3">
      <c r="A131" s="97">
        <v>91</v>
      </c>
      <c r="B131" s="1226"/>
      <c r="C131" s="819"/>
      <c r="D131" s="628"/>
      <c r="E131" s="995"/>
      <c r="F131" s="1031"/>
      <c r="G131" s="762"/>
      <c r="H131" s="1031"/>
      <c r="I131" s="738">
        <f t="shared" ref="I131:I134" si="33">H131-F131</f>
        <v>0</v>
      </c>
      <c r="J131" s="760"/>
      <c r="K131" s="644"/>
      <c r="L131" s="763"/>
      <c r="M131" s="644"/>
      <c r="N131" s="664"/>
      <c r="O131" s="1211"/>
      <c r="P131" s="664"/>
      <c r="Q131" s="997"/>
      <c r="R131" s="664"/>
      <c r="S131" s="1067">
        <f t="shared" si="29"/>
        <v>0</v>
      </c>
      <c r="T131" s="1068" t="e">
        <f t="shared" si="30"/>
        <v>#DIV/0!</v>
      </c>
    </row>
    <row r="132" spans="1:24" s="148" customFormat="1" ht="24.75" customHeight="1" x14ac:dyDescent="0.3">
      <c r="A132" s="97">
        <v>92</v>
      </c>
      <c r="B132" s="1226"/>
      <c r="C132" s="819"/>
      <c r="D132" s="628"/>
      <c r="E132" s="995"/>
      <c r="F132" s="1031"/>
      <c r="G132" s="762"/>
      <c r="H132" s="1031"/>
      <c r="I132" s="738">
        <f t="shared" si="33"/>
        <v>0</v>
      </c>
      <c r="J132" s="760"/>
      <c r="K132" s="644"/>
      <c r="L132" s="763"/>
      <c r="M132" s="644"/>
      <c r="N132" s="664"/>
      <c r="O132" s="1211"/>
      <c r="P132" s="664"/>
      <c r="Q132" s="997"/>
      <c r="R132" s="664"/>
      <c r="S132" s="1067">
        <f t="shared" si="29"/>
        <v>0</v>
      </c>
      <c r="T132" s="1068" t="e">
        <f t="shared" si="30"/>
        <v>#DIV/0!</v>
      </c>
    </row>
    <row r="133" spans="1:24" s="148" customFormat="1" ht="28.5" customHeight="1" x14ac:dyDescent="0.3">
      <c r="A133" s="97">
        <v>93</v>
      </c>
      <c r="B133" s="1226"/>
      <c r="C133" s="819"/>
      <c r="D133" s="628"/>
      <c r="E133" s="995"/>
      <c r="F133" s="1031"/>
      <c r="G133" s="762"/>
      <c r="H133" s="1031"/>
      <c r="I133" s="437">
        <f t="shared" si="33"/>
        <v>0</v>
      </c>
      <c r="J133" s="760"/>
      <c r="K133" s="644"/>
      <c r="L133" s="763"/>
      <c r="M133" s="644"/>
      <c r="N133" s="664"/>
      <c r="O133" s="1211"/>
      <c r="P133" s="664"/>
      <c r="Q133" s="997"/>
      <c r="R133" s="664"/>
      <c r="S133" s="1067">
        <f t="shared" si="29"/>
        <v>0</v>
      </c>
      <c r="T133" s="1068" t="e">
        <f t="shared" si="30"/>
        <v>#DIV/0!</v>
      </c>
    </row>
    <row r="134" spans="1:24" s="148" customFormat="1" ht="24" customHeight="1" x14ac:dyDescent="0.3">
      <c r="A134" s="97">
        <v>94</v>
      </c>
      <c r="B134" s="1226"/>
      <c r="C134" s="819"/>
      <c r="D134" s="819"/>
      <c r="E134" s="995"/>
      <c r="F134" s="1031"/>
      <c r="G134" s="762"/>
      <c r="H134" s="1031"/>
      <c r="I134" s="437">
        <f t="shared" si="33"/>
        <v>0</v>
      </c>
      <c r="J134" s="760"/>
      <c r="K134" s="644"/>
      <c r="L134" s="763"/>
      <c r="M134" s="644"/>
      <c r="N134" s="664"/>
      <c r="O134" s="1211"/>
      <c r="P134" s="664"/>
      <c r="Q134" s="997"/>
      <c r="R134" s="664"/>
      <c r="S134" s="1067">
        <f t="shared" si="29"/>
        <v>0</v>
      </c>
      <c r="T134" s="1068" t="e">
        <f t="shared" si="30"/>
        <v>#DIV/0!</v>
      </c>
    </row>
    <row r="135" spans="1:24" s="148" customFormat="1" ht="33.75" customHeight="1" x14ac:dyDescent="0.25">
      <c r="A135" s="97">
        <v>95</v>
      </c>
      <c r="B135" s="1226"/>
      <c r="C135" s="996"/>
      <c r="D135" s="820"/>
      <c r="E135" s="995"/>
      <c r="F135" s="1030"/>
      <c r="G135" s="996"/>
      <c r="H135" s="1045"/>
      <c r="I135" s="437">
        <f t="shared" si="26"/>
        <v>0</v>
      </c>
      <c r="J135" s="760"/>
      <c r="K135" s="644"/>
      <c r="L135" s="763"/>
      <c r="M135" s="644"/>
      <c r="N135" s="664"/>
      <c r="O135" s="1211"/>
      <c r="P135" s="664"/>
      <c r="Q135" s="1008"/>
      <c r="R135" s="1187"/>
      <c r="S135" s="1067">
        <f t="shared" si="29"/>
        <v>0</v>
      </c>
      <c r="T135" s="1068" t="e">
        <f t="shared" si="30"/>
        <v>#DIV/0!</v>
      </c>
    </row>
    <row r="136" spans="1:24" s="148" customFormat="1" ht="26.25" customHeight="1" x14ac:dyDescent="0.25">
      <c r="A136" s="97">
        <v>96</v>
      </c>
      <c r="B136" s="1226"/>
      <c r="C136" s="820"/>
      <c r="D136" s="820"/>
      <c r="E136" s="995"/>
      <c r="F136" s="1031"/>
      <c r="G136" s="762"/>
      <c r="H136" s="1031"/>
      <c r="I136" s="437">
        <f t="shared" si="26"/>
        <v>0</v>
      </c>
      <c r="J136" s="760"/>
      <c r="K136" s="644"/>
      <c r="L136" s="763"/>
      <c r="M136" s="644"/>
      <c r="N136" s="664"/>
      <c r="O136" s="1211"/>
      <c r="P136" s="664"/>
      <c r="Q136" s="1008"/>
      <c r="R136" s="1187"/>
      <c r="S136" s="1067">
        <f t="shared" si="29"/>
        <v>0</v>
      </c>
      <c r="T136" s="1068" t="e">
        <f t="shared" si="30"/>
        <v>#DIV/0!</v>
      </c>
    </row>
    <row r="137" spans="1:24" s="148" customFormat="1" ht="28.5" customHeight="1" x14ac:dyDescent="0.3">
      <c r="A137" s="97">
        <v>97</v>
      </c>
      <c r="B137" s="951"/>
      <c r="C137" s="819"/>
      <c r="D137" s="819"/>
      <c r="E137" s="995"/>
      <c r="F137" s="1031"/>
      <c r="G137" s="762"/>
      <c r="H137" s="1031"/>
      <c r="I137" s="738">
        <f t="shared" si="26"/>
        <v>0</v>
      </c>
      <c r="J137" s="760"/>
      <c r="K137" s="644"/>
      <c r="L137" s="763"/>
      <c r="M137" s="644"/>
      <c r="N137" s="664"/>
      <c r="O137" s="1186"/>
      <c r="P137" s="1013"/>
      <c r="Q137" s="1008"/>
      <c r="R137" s="664"/>
      <c r="S137" s="1067">
        <f t="shared" si="15"/>
        <v>0</v>
      </c>
      <c r="T137" s="1068" t="e">
        <f t="shared" si="17"/>
        <v>#DIV/0!</v>
      </c>
    </row>
    <row r="138" spans="1:24" s="148" customFormat="1" ht="27.75" customHeight="1" x14ac:dyDescent="0.3">
      <c r="A138" s="97">
        <v>98</v>
      </c>
      <c r="B138" s="1226"/>
      <c r="C138" s="819"/>
      <c r="D138" s="628"/>
      <c r="E138" s="995"/>
      <c r="F138" s="1031"/>
      <c r="G138" s="762"/>
      <c r="H138" s="1031"/>
      <c r="I138" s="738">
        <f t="shared" si="26"/>
        <v>0</v>
      </c>
      <c r="J138" s="760"/>
      <c r="K138" s="644"/>
      <c r="L138" s="763"/>
      <c r="M138" s="644"/>
      <c r="N138" s="664"/>
      <c r="O138" s="1214"/>
      <c r="P138" s="664"/>
      <c r="Q138" s="997"/>
      <c r="R138" s="664"/>
      <c r="S138" s="1067">
        <f t="shared" ref="S138:S139" si="34">Q138+M138+K138</f>
        <v>0</v>
      </c>
      <c r="T138" s="1068" t="e">
        <f t="shared" ref="T138:T139" si="35">S138/H138</f>
        <v>#DIV/0!</v>
      </c>
    </row>
    <row r="139" spans="1:24" s="148" customFormat="1" ht="18.75" x14ac:dyDescent="0.3">
      <c r="A139" s="97">
        <v>99</v>
      </c>
      <c r="B139" s="1226"/>
      <c r="C139" s="819"/>
      <c r="D139" s="628"/>
      <c r="E139" s="995"/>
      <c r="F139" s="1031"/>
      <c r="G139" s="762"/>
      <c r="H139" s="1031"/>
      <c r="I139" s="738">
        <f t="shared" si="26"/>
        <v>0</v>
      </c>
      <c r="J139" s="760"/>
      <c r="K139" s="644"/>
      <c r="L139" s="763"/>
      <c r="M139" s="644"/>
      <c r="N139" s="664"/>
      <c r="O139" s="1214"/>
      <c r="P139" s="664"/>
      <c r="Q139" s="997"/>
      <c r="R139" s="664"/>
      <c r="S139" s="1067">
        <f t="shared" si="34"/>
        <v>0</v>
      </c>
      <c r="T139" s="1068" t="e">
        <f t="shared" si="35"/>
        <v>#DIV/0!</v>
      </c>
    </row>
    <row r="140" spans="1:24" s="148" customFormat="1" ht="28.5" customHeight="1" x14ac:dyDescent="0.3">
      <c r="A140" s="97">
        <v>100</v>
      </c>
      <c r="B140" s="1226"/>
      <c r="C140" s="819"/>
      <c r="D140" s="628"/>
      <c r="E140" s="995"/>
      <c r="F140" s="1031"/>
      <c r="G140" s="762"/>
      <c r="H140" s="1031"/>
      <c r="I140" s="437">
        <f t="shared" si="26"/>
        <v>0</v>
      </c>
      <c r="J140" s="760"/>
      <c r="K140" s="644"/>
      <c r="L140" s="763"/>
      <c r="M140" s="644"/>
      <c r="N140" s="664"/>
      <c r="O140" s="1186"/>
      <c r="P140" s="664"/>
      <c r="Q140" s="997"/>
      <c r="R140" s="664"/>
      <c r="S140" s="1067">
        <f t="shared" ref="S140" si="36">Q140+M140+K140</f>
        <v>0</v>
      </c>
      <c r="T140" s="1068" t="e">
        <f t="shared" ref="T140" si="37">S140/H140</f>
        <v>#DIV/0!</v>
      </c>
    </row>
    <row r="141" spans="1:24" s="148" customFormat="1" ht="34.5" customHeight="1" x14ac:dyDescent="0.25">
      <c r="A141" s="97"/>
      <c r="B141" s="1179"/>
      <c r="C141" s="819"/>
      <c r="D141" s="819"/>
      <c r="E141" s="995"/>
      <c r="F141" s="1031"/>
      <c r="G141" s="762"/>
      <c r="H141" s="1031"/>
      <c r="I141" s="437">
        <f t="shared" si="26"/>
        <v>0</v>
      </c>
      <c r="J141" s="760"/>
      <c r="K141" s="644"/>
      <c r="L141" s="763"/>
      <c r="M141" s="644"/>
      <c r="N141" s="664"/>
      <c r="O141" s="1215"/>
      <c r="P141" s="664"/>
      <c r="Q141" s="1008"/>
      <c r="R141" s="1185"/>
      <c r="S141" s="1067">
        <f t="shared" ref="S141:S144" si="38">Q141+M141+K141</f>
        <v>0</v>
      </c>
      <c r="T141" s="1068" t="e">
        <f t="shared" ref="T141:T144" si="39">S141/H141</f>
        <v>#DIV/0!</v>
      </c>
      <c r="X141" s="1009">
        <v>132350.39999999999</v>
      </c>
    </row>
    <row r="142" spans="1:24" s="148" customFormat="1" ht="34.5" customHeight="1" x14ac:dyDescent="0.25">
      <c r="A142" s="97"/>
      <c r="B142" s="1179"/>
      <c r="C142" s="824"/>
      <c r="D142" s="820"/>
      <c r="E142" s="995"/>
      <c r="F142" s="1030"/>
      <c r="G142" s="996"/>
      <c r="H142" s="1045"/>
      <c r="I142" s="437">
        <f t="shared" ref="I142:I143" si="40">H142-F142</f>
        <v>0</v>
      </c>
      <c r="J142" s="760"/>
      <c r="K142" s="644"/>
      <c r="L142" s="763"/>
      <c r="M142" s="644"/>
      <c r="N142" s="664"/>
      <c r="O142" s="1215"/>
      <c r="P142" s="664"/>
      <c r="Q142" s="1008"/>
      <c r="R142" s="1185"/>
      <c r="S142" s="1067">
        <f t="shared" si="38"/>
        <v>0</v>
      </c>
      <c r="T142" s="1068" t="e">
        <f t="shared" si="39"/>
        <v>#DIV/0!</v>
      </c>
      <c r="X142" s="1009">
        <v>160930.98000000001</v>
      </c>
    </row>
    <row r="143" spans="1:24" s="797" customFormat="1" ht="34.5" customHeight="1" x14ac:dyDescent="0.25">
      <c r="A143" s="97"/>
      <c r="B143" s="1179"/>
      <c r="C143" s="824"/>
      <c r="D143" s="820"/>
      <c r="E143" s="995"/>
      <c r="F143" s="1030"/>
      <c r="G143" s="996"/>
      <c r="H143" s="1045"/>
      <c r="I143" s="437">
        <f t="shared" si="40"/>
        <v>0</v>
      </c>
      <c r="J143" s="760"/>
      <c r="K143" s="644"/>
      <c r="L143" s="763"/>
      <c r="M143" s="644"/>
      <c r="N143" s="664"/>
      <c r="O143" s="1215"/>
      <c r="P143" s="664"/>
      <c r="Q143" s="1008"/>
      <c r="R143" s="1185"/>
      <c r="S143" s="1067">
        <f t="shared" ref="S143" si="41">Q143+M143+K143</f>
        <v>0</v>
      </c>
      <c r="T143" s="1068" t="e">
        <f t="shared" ref="T143" si="42">S143/H143</f>
        <v>#DIV/0!</v>
      </c>
      <c r="X143" s="1009">
        <v>127729.94</v>
      </c>
    </row>
    <row r="144" spans="1:24" s="148" customFormat="1" ht="34.5" customHeight="1" x14ac:dyDescent="0.3">
      <c r="A144" s="97"/>
      <c r="B144" s="1179"/>
      <c r="C144" s="1180"/>
      <c r="D144" s="819"/>
      <c r="E144" s="995"/>
      <c r="F144" s="1066"/>
      <c r="G144" s="950"/>
      <c r="H144" s="1066"/>
      <c r="I144" s="437">
        <f t="shared" si="26"/>
        <v>0</v>
      </c>
      <c r="J144" s="760"/>
      <c r="K144" s="644"/>
      <c r="L144" s="763"/>
      <c r="M144" s="644"/>
      <c r="N144" s="664"/>
      <c r="O144" s="1215"/>
      <c r="P144" s="664"/>
      <c r="Q144" s="1008"/>
      <c r="R144" s="1185"/>
      <c r="S144" s="1067">
        <f t="shared" si="38"/>
        <v>0</v>
      </c>
      <c r="T144" s="1068" t="e">
        <f t="shared" si="39"/>
        <v>#DIV/0!</v>
      </c>
      <c r="X144" s="1009">
        <v>89733</v>
      </c>
    </row>
    <row r="145" spans="1:24" s="148" customFormat="1" ht="53.25" customHeight="1" x14ac:dyDescent="0.25">
      <c r="A145" s="97"/>
      <c r="B145" s="1179"/>
      <c r="C145" s="1181"/>
      <c r="D145" s="820"/>
      <c r="E145" s="995"/>
      <c r="F145" s="1066"/>
      <c r="G145" s="950"/>
      <c r="H145" s="1066"/>
      <c r="I145" s="437">
        <f t="shared" si="26"/>
        <v>0</v>
      </c>
      <c r="J145" s="760"/>
      <c r="K145" s="644"/>
      <c r="L145" s="766"/>
      <c r="M145" s="644"/>
      <c r="N145" s="664"/>
      <c r="O145" s="1215"/>
      <c r="P145" s="664"/>
      <c r="Q145" s="1008"/>
      <c r="R145" s="1185"/>
      <c r="S145" s="1067">
        <f t="shared" si="15"/>
        <v>0</v>
      </c>
      <c r="T145" s="1068" t="e">
        <f t="shared" ref="T145:T156" si="43">S145/H145</f>
        <v>#DIV/0!</v>
      </c>
      <c r="X145" s="1009">
        <v>212892.12</v>
      </c>
    </row>
    <row r="146" spans="1:24" s="148" customFormat="1" ht="53.25" customHeight="1" x14ac:dyDescent="0.25">
      <c r="A146" s="97"/>
      <c r="B146" s="1179"/>
      <c r="C146" s="1181"/>
      <c r="D146" s="820"/>
      <c r="E146" s="995"/>
      <c r="F146" s="1066"/>
      <c r="G146" s="950"/>
      <c r="H146" s="1066"/>
      <c r="I146" s="437">
        <f t="shared" si="26"/>
        <v>0</v>
      </c>
      <c r="J146" s="760"/>
      <c r="K146" s="644"/>
      <c r="L146" s="766"/>
      <c r="M146" s="644"/>
      <c r="N146" s="664"/>
      <c r="O146" s="1215"/>
      <c r="P146" s="664"/>
      <c r="Q146" s="1008"/>
      <c r="R146" s="1185"/>
      <c r="S146" s="1067">
        <f t="shared" si="15"/>
        <v>0</v>
      </c>
      <c r="T146" s="1068" t="e">
        <f t="shared" si="43"/>
        <v>#DIV/0!</v>
      </c>
      <c r="X146" s="1009">
        <v>131181.75</v>
      </c>
    </row>
    <row r="147" spans="1:24" s="148" customFormat="1" ht="53.25" customHeight="1" x14ac:dyDescent="0.25">
      <c r="A147" s="97"/>
      <c r="B147" s="1179"/>
      <c r="C147" s="1181"/>
      <c r="D147" s="820"/>
      <c r="E147" s="995"/>
      <c r="F147" s="1066"/>
      <c r="G147" s="950"/>
      <c r="H147" s="1066"/>
      <c r="I147" s="437">
        <f t="shared" si="26"/>
        <v>0</v>
      </c>
      <c r="J147" s="760"/>
      <c r="K147" s="644"/>
      <c r="L147" s="766"/>
      <c r="M147" s="644"/>
      <c r="N147" s="664"/>
      <c r="O147" s="1215"/>
      <c r="P147" s="664"/>
      <c r="Q147" s="1008"/>
      <c r="R147" s="1185"/>
      <c r="S147" s="1067">
        <f t="shared" si="15"/>
        <v>0</v>
      </c>
      <c r="T147" s="1068" t="e">
        <f t="shared" si="43"/>
        <v>#DIV/0!</v>
      </c>
      <c r="X147" s="1009">
        <v>132479.16</v>
      </c>
    </row>
    <row r="148" spans="1:24" s="148" customFormat="1" ht="53.25" customHeight="1" x14ac:dyDescent="0.25">
      <c r="A148" s="97"/>
      <c r="B148" s="1179"/>
      <c r="C148" s="1181"/>
      <c r="D148" s="820"/>
      <c r="E148" s="995"/>
      <c r="F148" s="1066"/>
      <c r="G148" s="950"/>
      <c r="H148" s="1066"/>
      <c r="I148" s="437">
        <f t="shared" si="26"/>
        <v>0</v>
      </c>
      <c r="J148" s="760"/>
      <c r="K148" s="644"/>
      <c r="L148" s="766"/>
      <c r="M148" s="644"/>
      <c r="N148" s="664"/>
      <c r="O148" s="1215"/>
      <c r="P148" s="664"/>
      <c r="Q148" s="1008"/>
      <c r="R148" s="1185"/>
      <c r="S148" s="1067">
        <f t="shared" si="15"/>
        <v>0</v>
      </c>
      <c r="T148" s="1068" t="e">
        <f t="shared" si="43"/>
        <v>#DIV/0!</v>
      </c>
      <c r="X148" s="1009">
        <v>35317.06</v>
      </c>
    </row>
    <row r="149" spans="1:24" s="148" customFormat="1" ht="53.25" customHeight="1" x14ac:dyDescent="0.25">
      <c r="A149" s="97"/>
      <c r="B149" s="1179"/>
      <c r="C149" s="1181"/>
      <c r="D149" s="820"/>
      <c r="E149" s="995"/>
      <c r="F149" s="1066"/>
      <c r="G149" s="950"/>
      <c r="H149" s="1066"/>
      <c r="I149" s="437">
        <f t="shared" si="26"/>
        <v>0</v>
      </c>
      <c r="J149" s="760"/>
      <c r="K149" s="644"/>
      <c r="L149" s="766"/>
      <c r="M149" s="644"/>
      <c r="N149" s="664"/>
      <c r="O149" s="1215"/>
      <c r="P149" s="664"/>
      <c r="Q149" s="1008"/>
      <c r="R149" s="1185"/>
      <c r="S149" s="1067">
        <f t="shared" si="15"/>
        <v>0</v>
      </c>
      <c r="T149" s="1068" t="e">
        <f t="shared" si="43"/>
        <v>#DIV/0!</v>
      </c>
      <c r="X149" s="1009">
        <v>127420.53</v>
      </c>
    </row>
    <row r="150" spans="1:24" s="148" customFormat="1" ht="53.25" customHeight="1" x14ac:dyDescent="0.25">
      <c r="A150" s="97"/>
      <c r="B150" s="1179"/>
      <c r="C150" s="1181"/>
      <c r="D150" s="820"/>
      <c r="E150" s="995"/>
      <c r="F150" s="1066"/>
      <c r="G150" s="950"/>
      <c r="H150" s="1066"/>
      <c r="I150" s="437">
        <f t="shared" si="26"/>
        <v>0</v>
      </c>
      <c r="J150" s="760"/>
      <c r="K150" s="644"/>
      <c r="L150" s="766"/>
      <c r="M150" s="644"/>
      <c r="N150" s="664"/>
      <c r="O150" s="1215"/>
      <c r="P150" s="664"/>
      <c r="Q150" s="1008"/>
      <c r="R150" s="1185"/>
      <c r="S150" s="1067">
        <f t="shared" si="15"/>
        <v>0</v>
      </c>
      <c r="T150" s="1068" t="e">
        <f t="shared" si="43"/>
        <v>#DIV/0!</v>
      </c>
      <c r="X150" s="1009">
        <v>1664.15</v>
      </c>
    </row>
    <row r="151" spans="1:24" s="148" customFormat="1" ht="53.25" customHeight="1" x14ac:dyDescent="0.25">
      <c r="A151" s="97"/>
      <c r="B151" s="1179"/>
      <c r="C151" s="1181"/>
      <c r="D151" s="820"/>
      <c r="E151" s="995"/>
      <c r="F151" s="1066"/>
      <c r="G151" s="950"/>
      <c r="H151" s="1066"/>
      <c r="I151" s="738">
        <f t="shared" si="26"/>
        <v>0</v>
      </c>
      <c r="J151" s="760"/>
      <c r="K151" s="644"/>
      <c r="L151" s="766"/>
      <c r="M151" s="644"/>
      <c r="N151" s="664"/>
      <c r="O151" s="1215"/>
      <c r="P151" s="664"/>
      <c r="Q151" s="1008"/>
      <c r="R151" s="1185"/>
      <c r="S151" s="1067">
        <f t="shared" si="15"/>
        <v>0</v>
      </c>
      <c r="T151" s="1068" t="e">
        <f t="shared" si="43"/>
        <v>#DIV/0!</v>
      </c>
      <c r="X151" s="1009">
        <v>4143.5200000000004</v>
      </c>
    </row>
    <row r="152" spans="1:24" s="148" customFormat="1" ht="53.25" customHeight="1" x14ac:dyDescent="0.25">
      <c r="A152" s="97"/>
      <c r="B152" s="1179"/>
      <c r="C152" s="1181"/>
      <c r="D152" s="820"/>
      <c r="E152" s="995"/>
      <c r="F152" s="1066"/>
      <c r="G152" s="950"/>
      <c r="H152" s="1066"/>
      <c r="I152" s="738">
        <f t="shared" si="26"/>
        <v>0</v>
      </c>
      <c r="J152" s="760"/>
      <c r="K152" s="644"/>
      <c r="L152" s="766"/>
      <c r="M152" s="644"/>
      <c r="N152" s="664"/>
      <c r="O152" s="1215"/>
      <c r="P152" s="664"/>
      <c r="Q152" s="1008"/>
      <c r="R152" s="1185"/>
      <c r="S152" s="1067">
        <f t="shared" si="15"/>
        <v>0</v>
      </c>
      <c r="T152" s="1068" t="e">
        <f t="shared" si="43"/>
        <v>#DIV/0!</v>
      </c>
      <c r="X152" s="1009">
        <v>2070.5</v>
      </c>
    </row>
    <row r="153" spans="1:24" s="148" customFormat="1" ht="53.25" customHeight="1" x14ac:dyDescent="0.25">
      <c r="A153" s="97"/>
      <c r="B153" s="1179"/>
      <c r="C153" s="1181"/>
      <c r="D153" s="820"/>
      <c r="E153" s="995"/>
      <c r="F153" s="1066"/>
      <c r="G153" s="950"/>
      <c r="H153" s="1066"/>
      <c r="I153" s="738">
        <f t="shared" si="26"/>
        <v>0</v>
      </c>
      <c r="J153" s="760"/>
      <c r="K153" s="644"/>
      <c r="L153" s="766"/>
      <c r="M153" s="644"/>
      <c r="N153" s="664"/>
      <c r="O153" s="1215"/>
      <c r="P153" s="664"/>
      <c r="Q153" s="1008"/>
      <c r="R153" s="1185"/>
      <c r="S153" s="1067">
        <f t="shared" si="15"/>
        <v>0</v>
      </c>
      <c r="T153" s="1068" t="e">
        <f t="shared" si="43"/>
        <v>#DIV/0!</v>
      </c>
      <c r="X153" s="1009">
        <v>3020.8</v>
      </c>
    </row>
    <row r="154" spans="1:24" s="148" customFormat="1" ht="53.25" customHeight="1" x14ac:dyDescent="0.25">
      <c r="A154" s="97"/>
      <c r="B154" s="1179"/>
      <c r="C154" s="1181"/>
      <c r="D154" s="820"/>
      <c r="E154" s="995"/>
      <c r="F154" s="1066"/>
      <c r="G154" s="950"/>
      <c r="H154" s="1066"/>
      <c r="I154" s="738">
        <f t="shared" si="26"/>
        <v>0</v>
      </c>
      <c r="J154" s="760"/>
      <c r="K154" s="644"/>
      <c r="L154" s="766"/>
      <c r="M154" s="644"/>
      <c r="N154" s="664"/>
      <c r="O154" s="1215"/>
      <c r="P154" s="664"/>
      <c r="Q154" s="1008"/>
      <c r="R154" s="1185"/>
      <c r="S154" s="1067">
        <f t="shared" si="15"/>
        <v>0</v>
      </c>
      <c r="T154" s="1068" t="e">
        <f t="shared" si="43"/>
        <v>#DIV/0!</v>
      </c>
      <c r="X154" s="1009">
        <v>2810.03</v>
      </c>
    </row>
    <row r="155" spans="1:24" s="148" customFormat="1" ht="53.25" customHeight="1" x14ac:dyDescent="0.25">
      <c r="A155" s="97"/>
      <c r="B155" s="1179"/>
      <c r="C155" s="1181"/>
      <c r="D155" s="820"/>
      <c r="E155" s="995"/>
      <c r="F155" s="1066"/>
      <c r="G155" s="950"/>
      <c r="H155" s="1066"/>
      <c r="I155" s="738">
        <f t="shared" si="26"/>
        <v>0</v>
      </c>
      <c r="J155" s="760"/>
      <c r="K155" s="644"/>
      <c r="L155" s="766"/>
      <c r="M155" s="644"/>
      <c r="N155" s="664"/>
      <c r="O155" s="1215"/>
      <c r="P155" s="664"/>
      <c r="Q155" s="1008"/>
      <c r="R155" s="1185"/>
      <c r="S155" s="1067">
        <f t="shared" si="15"/>
        <v>0</v>
      </c>
      <c r="T155" s="1068" t="e">
        <f t="shared" si="43"/>
        <v>#DIV/0!</v>
      </c>
      <c r="X155" s="1009">
        <v>148560.29999999999</v>
      </c>
    </row>
    <row r="156" spans="1:24" s="148" customFormat="1" ht="28.5" customHeight="1" x14ac:dyDescent="0.3">
      <c r="A156" s="97"/>
      <c r="B156" s="1182"/>
      <c r="C156" s="819"/>
      <c r="D156" s="819"/>
      <c r="E156" s="995"/>
      <c r="F156" s="1031"/>
      <c r="G156" s="762"/>
      <c r="H156" s="1031"/>
      <c r="I156" s="738">
        <f t="shared" ref="I156" si="44">H156-F156</f>
        <v>0</v>
      </c>
      <c r="J156" s="760"/>
      <c r="K156" s="644"/>
      <c r="L156" s="763"/>
      <c r="M156" s="644"/>
      <c r="N156" s="664"/>
      <c r="O156" s="1188"/>
      <c r="P156" s="1013"/>
      <c r="Q156" s="1008"/>
      <c r="R156" s="664"/>
      <c r="S156" s="1067">
        <f t="shared" ref="S156" si="45">Q156+M156+K156</f>
        <v>0</v>
      </c>
      <c r="T156" s="1068" t="e">
        <f t="shared" si="43"/>
        <v>#DIV/0!</v>
      </c>
      <c r="X156" s="1070">
        <f>SUM(X141:X155)</f>
        <v>1312304.24</v>
      </c>
    </row>
    <row r="157" spans="1:24" s="148" customFormat="1" ht="33.75" customHeight="1" x14ac:dyDescent="0.3">
      <c r="A157" s="97"/>
      <c r="B157" s="820"/>
      <c r="C157" s="819"/>
      <c r="D157" s="1174"/>
      <c r="E157" s="821"/>
      <c r="F157" s="1032"/>
      <c r="G157" s="628"/>
      <c r="H157" s="1032"/>
      <c r="I157" s="437">
        <f t="shared" si="26"/>
        <v>0</v>
      </c>
      <c r="J157" s="760"/>
      <c r="K157" s="644"/>
      <c r="L157" s="766"/>
      <c r="M157" s="644"/>
      <c r="N157" s="664"/>
      <c r="O157" s="1186"/>
      <c r="P157" s="664"/>
      <c r="Q157" s="997"/>
      <c r="R157" s="664"/>
      <c r="S157" s="1067">
        <f t="shared" ref="S157" si="46">Q157+M157+K157</f>
        <v>0</v>
      </c>
      <c r="T157" s="1068" t="e">
        <f t="shared" ref="T157" si="47">S157/H157</f>
        <v>#DIV/0!</v>
      </c>
    </row>
    <row r="158" spans="1:24" s="148" customFormat="1" ht="37.5" customHeight="1" x14ac:dyDescent="0.3">
      <c r="A158" s="97"/>
      <c r="B158" s="824"/>
      <c r="C158" s="819"/>
      <c r="D158" s="1174"/>
      <c r="E158" s="821"/>
      <c r="F158" s="1032"/>
      <c r="G158" s="628"/>
      <c r="H158" s="1032"/>
      <c r="I158" s="437">
        <f t="shared" si="26"/>
        <v>0</v>
      </c>
      <c r="J158" s="760"/>
      <c r="K158" s="644"/>
      <c r="L158" s="766"/>
      <c r="M158" s="644"/>
      <c r="N158" s="664"/>
      <c r="O158" s="1214"/>
      <c r="P158" s="664"/>
      <c r="Q158" s="997"/>
      <c r="R158" s="664"/>
      <c r="S158" s="1067">
        <f t="shared" ref="S158" si="48">Q158+M158+K158</f>
        <v>0</v>
      </c>
      <c r="T158" s="1068" t="e">
        <f t="shared" ref="T158" si="49">S158/H158</f>
        <v>#DIV/0!</v>
      </c>
    </row>
    <row r="159" spans="1:24" s="148" customFormat="1" ht="47.25" customHeight="1" x14ac:dyDescent="0.3">
      <c r="A159" s="97"/>
      <c r="B159" s="824"/>
      <c r="C159" s="820"/>
      <c r="D159" s="1175"/>
      <c r="E159" s="822"/>
      <c r="F159" s="1032"/>
      <c r="G159" s="628"/>
      <c r="H159" s="1032"/>
      <c r="I159" s="437">
        <f t="shared" si="26"/>
        <v>0</v>
      </c>
      <c r="J159" s="760"/>
      <c r="K159" s="644"/>
      <c r="L159" s="766"/>
      <c r="M159" s="644"/>
      <c r="N159" s="664"/>
      <c r="O159" s="1214"/>
      <c r="P159" s="664"/>
      <c r="Q159" s="997"/>
      <c r="R159" s="664"/>
      <c r="S159" s="1067">
        <f t="shared" ref="S159:S160" si="50">Q159+M159+K159</f>
        <v>0</v>
      </c>
      <c r="T159" s="1068" t="e">
        <f t="shared" ref="T159:T160" si="51">S159/H159</f>
        <v>#DIV/0!</v>
      </c>
    </row>
    <row r="160" spans="1:24" s="148" customFormat="1" ht="42.75" customHeight="1" x14ac:dyDescent="0.3">
      <c r="A160" s="97"/>
      <c r="B160" s="819"/>
      <c r="C160" s="820"/>
      <c r="D160" s="819"/>
      <c r="E160" s="952"/>
      <c r="F160" s="1032"/>
      <c r="G160" s="628"/>
      <c r="H160" s="1032"/>
      <c r="I160" s="437">
        <f t="shared" si="26"/>
        <v>0</v>
      </c>
      <c r="J160" s="760"/>
      <c r="K160" s="644"/>
      <c r="L160" s="763"/>
      <c r="M160" s="644"/>
      <c r="N160" s="664"/>
      <c r="O160" s="1214"/>
      <c r="P160" s="664"/>
      <c r="Q160" s="997"/>
      <c r="R160" s="664"/>
      <c r="S160" s="1067">
        <f t="shared" si="50"/>
        <v>0</v>
      </c>
      <c r="T160" s="1068" t="e">
        <f t="shared" si="51"/>
        <v>#DIV/0!</v>
      </c>
    </row>
    <row r="161" spans="1:20" s="148" customFormat="1" ht="42.75" customHeight="1" x14ac:dyDescent="0.3">
      <c r="A161" s="97"/>
      <c r="B161" s="820"/>
      <c r="C161" s="819"/>
      <c r="D161" s="819"/>
      <c r="E161" s="952"/>
      <c r="F161" s="1032"/>
      <c r="G161" s="628"/>
      <c r="H161" s="1032"/>
      <c r="I161" s="605">
        <f t="shared" si="26"/>
        <v>0</v>
      </c>
      <c r="J161" s="760"/>
      <c r="K161" s="644"/>
      <c r="L161" s="763"/>
      <c r="M161" s="644"/>
      <c r="N161" s="664"/>
      <c r="O161" s="1214"/>
      <c r="P161" s="664"/>
      <c r="Q161" s="997"/>
      <c r="R161" s="664"/>
      <c r="S161" s="1067">
        <f t="shared" ref="S161:S165" si="52">Q161+M161+K161</f>
        <v>0</v>
      </c>
      <c r="T161" s="1068" t="e">
        <f t="shared" ref="T161:T165" si="53">S161/H161</f>
        <v>#DIV/0!</v>
      </c>
    </row>
    <row r="162" spans="1:20" s="148" customFormat="1" ht="42.75" customHeight="1" x14ac:dyDescent="0.3">
      <c r="A162" s="97"/>
      <c r="B162" s="820"/>
      <c r="C162" s="819"/>
      <c r="D162" s="819"/>
      <c r="E162" s="952"/>
      <c r="F162" s="1032"/>
      <c r="G162" s="628"/>
      <c r="H162" s="1032"/>
      <c r="I162" s="605">
        <f t="shared" si="26"/>
        <v>0</v>
      </c>
      <c r="J162" s="760"/>
      <c r="K162" s="644"/>
      <c r="L162" s="763"/>
      <c r="M162" s="644"/>
      <c r="N162" s="664"/>
      <c r="O162" s="1214"/>
      <c r="P162" s="664"/>
      <c r="Q162" s="997"/>
      <c r="R162" s="664"/>
      <c r="S162" s="1067">
        <f t="shared" si="52"/>
        <v>0</v>
      </c>
      <c r="T162" s="1068" t="e">
        <f t="shared" si="53"/>
        <v>#DIV/0!</v>
      </c>
    </row>
    <row r="163" spans="1:20" s="148" customFormat="1" ht="42.75" customHeight="1" x14ac:dyDescent="0.3">
      <c r="A163" s="97"/>
      <c r="B163" s="820"/>
      <c r="C163" s="819"/>
      <c r="D163" s="819"/>
      <c r="E163" s="952"/>
      <c r="F163" s="1032"/>
      <c r="G163" s="628"/>
      <c r="H163" s="1032"/>
      <c r="I163" s="605">
        <f t="shared" si="26"/>
        <v>0</v>
      </c>
      <c r="J163" s="760"/>
      <c r="K163" s="644"/>
      <c r="L163" s="763"/>
      <c r="M163" s="644"/>
      <c r="N163" s="664"/>
      <c r="O163" s="1214"/>
      <c r="P163" s="664"/>
      <c r="Q163" s="997"/>
      <c r="R163" s="664"/>
      <c r="S163" s="1067">
        <f t="shared" si="52"/>
        <v>0</v>
      </c>
      <c r="T163" s="1068" t="e">
        <f t="shared" si="53"/>
        <v>#DIV/0!</v>
      </c>
    </row>
    <row r="164" spans="1:20" s="148" customFormat="1" ht="42.75" customHeight="1" x14ac:dyDescent="0.3">
      <c r="A164" s="97"/>
      <c r="B164" s="820"/>
      <c r="C164" s="819"/>
      <c r="D164" s="1175"/>
      <c r="E164" s="821"/>
      <c r="F164" s="1032"/>
      <c r="G164" s="628"/>
      <c r="H164" s="1032"/>
      <c r="I164" s="605">
        <f t="shared" si="26"/>
        <v>0</v>
      </c>
      <c r="J164" s="760"/>
      <c r="K164" s="644"/>
      <c r="L164" s="763"/>
      <c r="M164" s="644"/>
      <c r="N164" s="664"/>
      <c r="O164" s="1214"/>
      <c r="P164" s="664"/>
      <c r="Q164" s="997"/>
      <c r="R164" s="664"/>
      <c r="S164" s="1067">
        <f t="shared" si="52"/>
        <v>0</v>
      </c>
      <c r="T164" s="1068" t="e">
        <f t="shared" si="53"/>
        <v>#DIV/0!</v>
      </c>
    </row>
    <row r="165" spans="1:20" s="148" customFormat="1" ht="42.75" customHeight="1" x14ac:dyDescent="0.3">
      <c r="A165" s="97"/>
      <c r="B165" s="820"/>
      <c r="C165" s="819"/>
      <c r="D165" s="1175"/>
      <c r="E165" s="821"/>
      <c r="F165" s="1032"/>
      <c r="G165" s="628"/>
      <c r="H165" s="1032"/>
      <c r="I165" s="605">
        <f t="shared" si="26"/>
        <v>0</v>
      </c>
      <c r="J165" s="760"/>
      <c r="K165" s="644"/>
      <c r="L165" s="763"/>
      <c r="M165" s="644"/>
      <c r="N165" s="664"/>
      <c r="O165" s="1214"/>
      <c r="P165" s="664"/>
      <c r="Q165" s="997"/>
      <c r="R165" s="664"/>
      <c r="S165" s="1067">
        <f t="shared" si="52"/>
        <v>0</v>
      </c>
      <c r="T165" s="1068" t="e">
        <f t="shared" si="53"/>
        <v>#DIV/0!</v>
      </c>
    </row>
    <row r="166" spans="1:20" s="148" customFormat="1" ht="35.25" customHeight="1" x14ac:dyDescent="0.3">
      <c r="A166" s="97"/>
      <c r="B166" s="1176"/>
      <c r="C166" s="819"/>
      <c r="D166" s="820"/>
      <c r="E166" s="1177"/>
      <c r="F166" s="1032"/>
      <c r="G166" s="628"/>
      <c r="H166" s="1032"/>
      <c r="I166" s="102">
        <f t="shared" si="26"/>
        <v>0</v>
      </c>
      <c r="J166" s="760"/>
      <c r="K166" s="644"/>
      <c r="L166" s="763"/>
      <c r="M166" s="644"/>
      <c r="N166" s="664"/>
      <c r="O166" s="1214"/>
      <c r="P166" s="664"/>
      <c r="Q166" s="997"/>
      <c r="R166" s="664"/>
      <c r="S166" s="1067">
        <f t="shared" ref="S166:S167" si="54">Q166+M166+K166</f>
        <v>0</v>
      </c>
      <c r="T166" s="1068" t="e">
        <f t="shared" ref="T166:T167" si="55">S166/H166</f>
        <v>#DIV/0!</v>
      </c>
    </row>
    <row r="167" spans="1:20" s="148" customFormat="1" ht="38.25" customHeight="1" x14ac:dyDescent="0.3">
      <c r="A167" s="97"/>
      <c r="B167" s="1176"/>
      <c r="C167" s="819"/>
      <c r="D167" s="819"/>
      <c r="E167" s="1177"/>
      <c r="F167" s="1032"/>
      <c r="G167" s="628"/>
      <c r="H167" s="1032"/>
      <c r="I167" s="102">
        <f t="shared" si="26"/>
        <v>0</v>
      </c>
      <c r="J167" s="760"/>
      <c r="K167" s="644"/>
      <c r="L167" s="763"/>
      <c r="M167" s="644"/>
      <c r="N167" s="664"/>
      <c r="O167" s="1214"/>
      <c r="P167" s="664"/>
      <c r="Q167" s="997"/>
      <c r="R167" s="664"/>
      <c r="S167" s="1067">
        <f t="shared" si="54"/>
        <v>0</v>
      </c>
      <c r="T167" s="1068" t="e">
        <f t="shared" si="55"/>
        <v>#DIV/0!</v>
      </c>
    </row>
    <row r="168" spans="1:20" s="148" customFormat="1" ht="38.25" customHeight="1" x14ac:dyDescent="0.3">
      <c r="A168" s="97"/>
      <c r="B168" s="1176"/>
      <c r="C168" s="819"/>
      <c r="D168" s="819"/>
      <c r="E168" s="1177"/>
      <c r="F168" s="1032"/>
      <c r="G168" s="628"/>
      <c r="H168" s="1032"/>
      <c r="I168" s="963">
        <f t="shared" si="26"/>
        <v>0</v>
      </c>
      <c r="J168" s="760"/>
      <c r="K168" s="644"/>
      <c r="L168" s="763"/>
      <c r="M168" s="644"/>
      <c r="N168" s="664"/>
      <c r="O168" s="1214"/>
      <c r="P168" s="664"/>
      <c r="Q168" s="997"/>
      <c r="R168" s="664"/>
      <c r="S168" s="1067">
        <f t="shared" ref="S168:S180" si="56">Q168+M168+K168</f>
        <v>0</v>
      </c>
      <c r="T168" s="1068" t="e">
        <f t="shared" ref="T168:T180" si="57">S168/H168</f>
        <v>#DIV/0!</v>
      </c>
    </row>
    <row r="169" spans="1:20" s="148" customFormat="1" ht="27.75" customHeight="1" x14ac:dyDescent="0.3">
      <c r="A169" s="97"/>
      <c r="B169" s="1176"/>
      <c r="C169" s="819"/>
      <c r="D169" s="819"/>
      <c r="E169" s="1177"/>
      <c r="F169" s="1032"/>
      <c r="G169" s="628"/>
      <c r="H169" s="1032"/>
      <c r="I169" s="963">
        <f t="shared" si="26"/>
        <v>0</v>
      </c>
      <c r="J169" s="760"/>
      <c r="K169" s="644"/>
      <c r="L169" s="763"/>
      <c r="M169" s="644"/>
      <c r="N169" s="664"/>
      <c r="O169" s="1214"/>
      <c r="P169" s="664"/>
      <c r="Q169" s="997"/>
      <c r="R169" s="664"/>
      <c r="S169" s="1067">
        <f t="shared" si="56"/>
        <v>0</v>
      </c>
      <c r="T169" s="1068" t="e">
        <f t="shared" si="57"/>
        <v>#DIV/0!</v>
      </c>
    </row>
    <row r="170" spans="1:20" s="148" customFormat="1" ht="31.5" customHeight="1" x14ac:dyDescent="0.25">
      <c r="A170" s="97"/>
      <c r="B170" s="1176"/>
      <c r="C170" s="819"/>
      <c r="D170" s="819"/>
      <c r="E170" s="1177"/>
      <c r="F170" s="1032"/>
      <c r="G170" s="628"/>
      <c r="H170" s="1032"/>
      <c r="I170" s="963">
        <f t="shared" si="26"/>
        <v>0</v>
      </c>
      <c r="J170" s="760"/>
      <c r="K170" s="644"/>
      <c r="L170" s="763"/>
      <c r="M170" s="644"/>
      <c r="N170" s="664"/>
      <c r="O170" s="1214"/>
      <c r="P170" s="664"/>
      <c r="Q170" s="1006"/>
      <c r="R170" s="664"/>
      <c r="S170" s="1067">
        <f t="shared" si="56"/>
        <v>0</v>
      </c>
      <c r="T170" s="1068" t="e">
        <f t="shared" si="57"/>
        <v>#DIV/0!</v>
      </c>
    </row>
    <row r="171" spans="1:20" s="148" customFormat="1" ht="25.5" customHeight="1" x14ac:dyDescent="0.25">
      <c r="A171" s="97"/>
      <c r="B171" s="1176"/>
      <c r="C171" s="819"/>
      <c r="D171" s="819"/>
      <c r="E171" s="1177"/>
      <c r="F171" s="1032"/>
      <c r="G171" s="628"/>
      <c r="H171" s="1032"/>
      <c r="I171" s="963">
        <f t="shared" si="26"/>
        <v>0</v>
      </c>
      <c r="J171" s="760"/>
      <c r="K171" s="644"/>
      <c r="L171" s="763"/>
      <c r="M171" s="644"/>
      <c r="N171" s="664"/>
      <c r="O171" s="1214"/>
      <c r="P171" s="664"/>
      <c r="Q171" s="1006"/>
      <c r="R171" s="664"/>
      <c r="S171" s="1067">
        <f t="shared" si="56"/>
        <v>0</v>
      </c>
      <c r="T171" s="1068" t="e">
        <f t="shared" si="57"/>
        <v>#DIV/0!</v>
      </c>
    </row>
    <row r="172" spans="1:20" s="148" customFormat="1" ht="39" customHeight="1" x14ac:dyDescent="0.25">
      <c r="A172" s="97"/>
      <c r="B172" s="954"/>
      <c r="C172" s="668"/>
      <c r="D172" s="787"/>
      <c r="E172" s="828"/>
      <c r="F172" s="1033"/>
      <c r="G172" s="670"/>
      <c r="H172" s="1046"/>
      <c r="I172" s="963">
        <f t="shared" si="26"/>
        <v>0</v>
      </c>
      <c r="J172" s="760"/>
      <c r="K172" s="644"/>
      <c r="L172" s="763"/>
      <c r="M172" s="644"/>
      <c r="N172" s="664"/>
      <c r="O172" s="1214"/>
      <c r="P172" s="664"/>
      <c r="Q172" s="1006"/>
      <c r="R172" s="664"/>
      <c r="S172" s="1067">
        <f t="shared" si="56"/>
        <v>0</v>
      </c>
      <c r="T172" s="1068" t="e">
        <f t="shared" si="57"/>
        <v>#DIV/0!</v>
      </c>
    </row>
    <row r="173" spans="1:20" s="148" customFormat="1" ht="25.5" customHeight="1" x14ac:dyDescent="0.25">
      <c r="A173" s="97"/>
      <c r="B173" s="953"/>
      <c r="C173" s="668"/>
      <c r="D173" s="787"/>
      <c r="E173" s="828"/>
      <c r="F173" s="1033"/>
      <c r="G173" s="670"/>
      <c r="H173" s="1046"/>
      <c r="I173" s="963">
        <f t="shared" si="26"/>
        <v>0</v>
      </c>
      <c r="J173" s="760"/>
      <c r="K173" s="644"/>
      <c r="L173" s="763"/>
      <c r="M173" s="644"/>
      <c r="N173" s="664"/>
      <c r="O173" s="1214"/>
      <c r="P173" s="664"/>
      <c r="Q173" s="1006"/>
      <c r="R173" s="664"/>
      <c r="S173" s="1067">
        <f t="shared" si="56"/>
        <v>0</v>
      </c>
      <c r="T173" s="1068" t="e">
        <f t="shared" si="57"/>
        <v>#DIV/0!</v>
      </c>
    </row>
    <row r="174" spans="1:20" s="148" customFormat="1" ht="38.25" customHeight="1" x14ac:dyDescent="0.25">
      <c r="A174" s="97"/>
      <c r="B174" s="829"/>
      <c r="C174" s="668"/>
      <c r="D174" s="668"/>
      <c r="E174" s="788"/>
      <c r="F174" s="1033"/>
      <c r="G174" s="670"/>
      <c r="H174" s="1033"/>
      <c r="I174" s="963">
        <f t="shared" si="26"/>
        <v>0</v>
      </c>
      <c r="J174" s="760"/>
      <c r="K174" s="644"/>
      <c r="L174" s="763"/>
      <c r="M174" s="644"/>
      <c r="N174" s="664"/>
      <c r="O174" s="1214"/>
      <c r="P174" s="664"/>
      <c r="Q174" s="1006"/>
      <c r="R174" s="664"/>
      <c r="S174" s="1067">
        <f t="shared" si="56"/>
        <v>0</v>
      </c>
      <c r="T174" s="1068" t="e">
        <f t="shared" si="57"/>
        <v>#DIV/0!</v>
      </c>
    </row>
    <row r="175" spans="1:20" s="148" customFormat="1" ht="38.25" customHeight="1" x14ac:dyDescent="0.25">
      <c r="A175" s="97"/>
      <c r="B175" s="829"/>
      <c r="C175" s="668"/>
      <c r="D175" s="823"/>
      <c r="E175" s="788"/>
      <c r="F175" s="1033"/>
      <c r="G175" s="670"/>
      <c r="H175" s="1033"/>
      <c r="I175" s="963">
        <f t="shared" si="26"/>
        <v>0</v>
      </c>
      <c r="J175" s="760"/>
      <c r="K175" s="644"/>
      <c r="L175" s="763"/>
      <c r="M175" s="644"/>
      <c r="N175" s="664"/>
      <c r="O175" s="1214"/>
      <c r="P175" s="664"/>
      <c r="Q175" s="1006"/>
      <c r="R175" s="664"/>
      <c r="S175" s="1067">
        <f t="shared" si="56"/>
        <v>0</v>
      </c>
      <c r="T175" s="1068" t="e">
        <f t="shared" si="57"/>
        <v>#DIV/0!</v>
      </c>
    </row>
    <row r="176" spans="1:20" s="148" customFormat="1" ht="33" customHeight="1" x14ac:dyDescent="0.25">
      <c r="A176" s="97"/>
      <c r="B176" s="955"/>
      <c r="C176" s="668"/>
      <c r="D176" s="668"/>
      <c r="E176" s="788"/>
      <c r="F176" s="1033"/>
      <c r="G176" s="670"/>
      <c r="H176" s="1033"/>
      <c r="I176" s="963">
        <f t="shared" si="26"/>
        <v>0</v>
      </c>
      <c r="J176" s="760"/>
      <c r="K176" s="644"/>
      <c r="L176" s="763"/>
      <c r="M176" s="644"/>
      <c r="N176" s="664"/>
      <c r="O176" s="1214"/>
      <c r="P176" s="664"/>
      <c r="Q176" s="1006"/>
      <c r="R176" s="664"/>
      <c r="S176" s="1067">
        <f t="shared" si="56"/>
        <v>0</v>
      </c>
      <c r="T176" s="1068" t="e">
        <f t="shared" si="57"/>
        <v>#DIV/0!</v>
      </c>
    </row>
    <row r="177" spans="1:20" s="148" customFormat="1" ht="33.75" customHeight="1" x14ac:dyDescent="0.25">
      <c r="A177" s="97"/>
      <c r="B177" s="956"/>
      <c r="C177" s="668"/>
      <c r="D177" s="823"/>
      <c r="E177" s="788"/>
      <c r="F177" s="1033"/>
      <c r="G177" s="670"/>
      <c r="H177" s="1033"/>
      <c r="I177" s="963">
        <f t="shared" si="26"/>
        <v>0</v>
      </c>
      <c r="J177" s="760"/>
      <c r="K177" s="644"/>
      <c r="L177" s="763"/>
      <c r="M177" s="644"/>
      <c r="N177" s="664"/>
      <c r="O177" s="1214"/>
      <c r="P177" s="664"/>
      <c r="Q177" s="1006"/>
      <c r="R177" s="664"/>
      <c r="S177" s="1067">
        <f t="shared" si="56"/>
        <v>0</v>
      </c>
      <c r="T177" s="1068" t="e">
        <f t="shared" si="57"/>
        <v>#DIV/0!</v>
      </c>
    </row>
    <row r="178" spans="1:20" s="148" customFormat="1" ht="35.25" customHeight="1" x14ac:dyDescent="0.25">
      <c r="A178" s="97"/>
      <c r="B178" s="956"/>
      <c r="C178" s="668"/>
      <c r="D178" s="668"/>
      <c r="E178" s="788"/>
      <c r="F178" s="1033"/>
      <c r="G178" s="670"/>
      <c r="H178" s="1033"/>
      <c r="I178" s="963">
        <f t="shared" ref="I178:I181" si="58">H178-F178</f>
        <v>0</v>
      </c>
      <c r="J178" s="760"/>
      <c r="K178" s="644"/>
      <c r="L178" s="763"/>
      <c r="M178" s="644"/>
      <c r="N178" s="664"/>
      <c r="O178" s="1214"/>
      <c r="P178" s="664"/>
      <c r="Q178" s="1006"/>
      <c r="R178" s="664"/>
      <c r="S178" s="1067">
        <f t="shared" si="56"/>
        <v>0</v>
      </c>
      <c r="T178" s="1068" t="e">
        <f t="shared" si="57"/>
        <v>#DIV/0!</v>
      </c>
    </row>
    <row r="179" spans="1:20" s="148" customFormat="1" ht="30" customHeight="1" x14ac:dyDescent="0.3">
      <c r="A179" s="97"/>
      <c r="B179" s="956"/>
      <c r="C179" s="957"/>
      <c r="D179" s="487"/>
      <c r="E179" s="788"/>
      <c r="F179" s="1034"/>
      <c r="G179" s="628"/>
      <c r="H179" s="1035"/>
      <c r="I179" s="964">
        <f t="shared" si="58"/>
        <v>0</v>
      </c>
      <c r="J179" s="832"/>
      <c r="K179" s="644"/>
      <c r="L179" s="763"/>
      <c r="M179" s="644"/>
      <c r="N179" s="664"/>
      <c r="O179" s="1214"/>
      <c r="P179" s="664"/>
      <c r="Q179" s="1006"/>
      <c r="R179" s="664"/>
      <c r="S179" s="1067">
        <f t="shared" si="56"/>
        <v>0</v>
      </c>
      <c r="T179" s="1068" t="e">
        <f t="shared" si="57"/>
        <v>#DIV/0!</v>
      </c>
    </row>
    <row r="180" spans="1:20" s="148" customFormat="1" ht="33" customHeight="1" x14ac:dyDescent="0.3">
      <c r="A180" s="97"/>
      <c r="B180" s="958"/>
      <c r="C180" s="668"/>
      <c r="D180" s="820"/>
      <c r="E180" s="959"/>
      <c r="F180" s="1035"/>
      <c r="G180" s="824"/>
      <c r="H180" s="1035"/>
      <c r="I180" s="965">
        <f t="shared" si="58"/>
        <v>0</v>
      </c>
      <c r="J180" s="833"/>
      <c r="K180" s="644"/>
      <c r="L180" s="763"/>
      <c r="M180" s="644"/>
      <c r="N180" s="664"/>
      <c r="O180" s="1214"/>
      <c r="P180" s="664"/>
      <c r="Q180" s="1006"/>
      <c r="R180" s="664"/>
      <c r="S180" s="1067">
        <f t="shared" si="56"/>
        <v>0</v>
      </c>
      <c r="T180" s="1068" t="e">
        <f t="shared" si="57"/>
        <v>#DIV/0!</v>
      </c>
    </row>
    <row r="181" spans="1:20" s="148" customFormat="1" ht="33" customHeight="1" x14ac:dyDescent="0.3">
      <c r="A181" s="97"/>
      <c r="B181" s="955"/>
      <c r="C181" s="960"/>
      <c r="D181" s="961"/>
      <c r="E181" s="959"/>
      <c r="F181" s="1035"/>
      <c r="G181" s="824"/>
      <c r="H181" s="1035"/>
      <c r="I181" s="965">
        <f t="shared" si="58"/>
        <v>0</v>
      </c>
      <c r="J181" s="833"/>
      <c r="K181" s="644"/>
      <c r="L181" s="763"/>
      <c r="M181" s="644"/>
      <c r="N181" s="664"/>
      <c r="O181" s="1214"/>
      <c r="P181" s="664"/>
      <c r="Q181" s="1006"/>
      <c r="R181" s="664"/>
      <c r="S181" s="1067">
        <f t="shared" ref="S181:S221" si="59">Q181+M181+K181</f>
        <v>0</v>
      </c>
      <c r="T181" s="1068" t="e">
        <f t="shared" ref="T181:T221" si="60">S181/H181</f>
        <v>#DIV/0!</v>
      </c>
    </row>
    <row r="182" spans="1:20" s="148" customFormat="1" ht="34.5" customHeight="1" x14ac:dyDescent="0.25">
      <c r="A182" s="97"/>
      <c r="B182" s="955"/>
      <c r="C182" s="668"/>
      <c r="D182" s="820"/>
      <c r="E182" s="959"/>
      <c r="F182" s="1035"/>
      <c r="G182" s="824"/>
      <c r="H182" s="1035"/>
      <c r="I182" s="963">
        <f t="shared" ref="I182:I236" si="61">H182-F182</f>
        <v>0</v>
      </c>
      <c r="J182" s="760"/>
      <c r="K182" s="644"/>
      <c r="L182" s="763"/>
      <c r="M182" s="644"/>
      <c r="N182" s="664"/>
      <c r="O182" s="1214"/>
      <c r="P182" s="664"/>
      <c r="Q182" s="664"/>
      <c r="R182" s="664"/>
      <c r="S182" s="1067">
        <f t="shared" si="59"/>
        <v>0</v>
      </c>
      <c r="T182" s="1068" t="e">
        <f t="shared" si="60"/>
        <v>#DIV/0!</v>
      </c>
    </row>
    <row r="183" spans="1:20" s="148" customFormat="1" ht="29.25" customHeight="1" x14ac:dyDescent="0.25">
      <c r="A183" s="97"/>
      <c r="B183" s="829"/>
      <c r="C183" s="668"/>
      <c r="D183" s="825"/>
      <c r="E183" s="821"/>
      <c r="F183" s="1035"/>
      <c r="G183" s="824"/>
      <c r="H183" s="1035"/>
      <c r="I183" s="963">
        <f t="shared" si="61"/>
        <v>0</v>
      </c>
      <c r="J183" s="760"/>
      <c r="K183" s="644"/>
      <c r="L183" s="763"/>
      <c r="M183" s="644"/>
      <c r="N183" s="664"/>
      <c r="O183" s="1214"/>
      <c r="P183" s="664"/>
      <c r="Q183" s="664"/>
      <c r="R183" s="664"/>
      <c r="S183" s="1067">
        <f t="shared" si="59"/>
        <v>0</v>
      </c>
      <c r="T183" s="1068" t="e">
        <f t="shared" si="60"/>
        <v>#DIV/0!</v>
      </c>
    </row>
    <row r="184" spans="1:20" s="148" customFormat="1" ht="29.25" customHeight="1" x14ac:dyDescent="0.25">
      <c r="A184" s="97"/>
      <c r="B184" s="829"/>
      <c r="C184" s="668"/>
      <c r="D184" s="825"/>
      <c r="E184" s="821"/>
      <c r="F184" s="1035"/>
      <c r="G184" s="824"/>
      <c r="H184" s="1035"/>
      <c r="I184" s="963">
        <f t="shared" si="61"/>
        <v>0</v>
      </c>
      <c r="J184" s="760"/>
      <c r="K184" s="644"/>
      <c r="L184" s="763"/>
      <c r="M184" s="644"/>
      <c r="N184" s="664"/>
      <c r="O184" s="1214"/>
      <c r="P184" s="664"/>
      <c r="Q184" s="664"/>
      <c r="R184" s="664"/>
      <c r="S184" s="1067">
        <f t="shared" si="59"/>
        <v>0</v>
      </c>
      <c r="T184" s="1068" t="e">
        <f t="shared" si="60"/>
        <v>#DIV/0!</v>
      </c>
    </row>
    <row r="185" spans="1:20" s="148" customFormat="1" ht="31.5" customHeight="1" x14ac:dyDescent="0.25">
      <c r="A185" s="97"/>
      <c r="B185" s="668"/>
      <c r="C185" s="668"/>
      <c r="D185" s="825"/>
      <c r="E185" s="821"/>
      <c r="F185" s="1035"/>
      <c r="G185" s="824"/>
      <c r="H185" s="1035"/>
      <c r="I185" s="963">
        <f t="shared" si="61"/>
        <v>0</v>
      </c>
      <c r="J185" s="760"/>
      <c r="K185" s="644"/>
      <c r="L185" s="763"/>
      <c r="M185" s="644"/>
      <c r="N185" s="664"/>
      <c r="O185" s="1214"/>
      <c r="P185" s="664"/>
      <c r="Q185" s="664"/>
      <c r="R185" s="664"/>
      <c r="S185" s="1067">
        <f t="shared" si="59"/>
        <v>0</v>
      </c>
      <c r="T185" s="1068" t="e">
        <f t="shared" si="60"/>
        <v>#DIV/0!</v>
      </c>
    </row>
    <row r="186" spans="1:20" s="148" customFormat="1" ht="29.25" customHeight="1" x14ac:dyDescent="0.25">
      <c r="A186" s="97"/>
      <c r="B186" s="829"/>
      <c r="C186" s="668"/>
      <c r="D186" s="825"/>
      <c r="E186" s="821"/>
      <c r="F186" s="1035"/>
      <c r="G186" s="824"/>
      <c r="H186" s="1035"/>
      <c r="I186" s="963">
        <f t="shared" si="61"/>
        <v>0</v>
      </c>
      <c r="J186" s="760"/>
      <c r="K186" s="644"/>
      <c r="L186" s="763"/>
      <c r="M186" s="644"/>
      <c r="N186" s="664"/>
      <c r="O186" s="1214"/>
      <c r="P186" s="664"/>
      <c r="Q186" s="664"/>
      <c r="R186" s="664"/>
      <c r="S186" s="1067">
        <f t="shared" si="59"/>
        <v>0</v>
      </c>
      <c r="T186" s="1068" t="e">
        <f t="shared" si="60"/>
        <v>#DIV/0!</v>
      </c>
    </row>
    <row r="187" spans="1:20" s="148" customFormat="1" ht="37.5" customHeight="1" x14ac:dyDescent="0.25">
      <c r="A187" s="97"/>
      <c r="B187" s="829"/>
      <c r="C187" s="668"/>
      <c r="D187" s="825"/>
      <c r="E187" s="821"/>
      <c r="F187" s="1035"/>
      <c r="G187" s="824"/>
      <c r="H187" s="1035"/>
      <c r="I187" s="963">
        <f t="shared" si="61"/>
        <v>0</v>
      </c>
      <c r="J187" s="760"/>
      <c r="K187" s="644"/>
      <c r="L187" s="763"/>
      <c r="M187" s="644"/>
      <c r="N187" s="664"/>
      <c r="O187" s="1214"/>
      <c r="P187" s="664"/>
      <c r="Q187" s="664"/>
      <c r="R187" s="664"/>
      <c r="S187" s="1067">
        <f t="shared" si="59"/>
        <v>0</v>
      </c>
      <c r="T187" s="1068" t="e">
        <f t="shared" si="60"/>
        <v>#DIV/0!</v>
      </c>
    </row>
    <row r="188" spans="1:20" s="148" customFormat="1" ht="34.5" customHeight="1" x14ac:dyDescent="0.25">
      <c r="A188" s="97"/>
      <c r="B188" s="829"/>
      <c r="C188" s="668"/>
      <c r="D188" s="820"/>
      <c r="E188" s="821"/>
      <c r="F188" s="1035"/>
      <c r="G188" s="824"/>
      <c r="H188" s="1035"/>
      <c r="I188" s="963">
        <f t="shared" si="61"/>
        <v>0</v>
      </c>
      <c r="J188" s="760"/>
      <c r="K188" s="644"/>
      <c r="L188" s="763"/>
      <c r="M188" s="644"/>
      <c r="N188" s="767"/>
      <c r="O188" s="649"/>
      <c r="P188" s="484"/>
      <c r="Q188" s="831"/>
      <c r="R188" s="834"/>
      <c r="S188" s="1067">
        <f t="shared" si="59"/>
        <v>0</v>
      </c>
      <c r="T188" s="1068" t="e">
        <f t="shared" si="60"/>
        <v>#DIV/0!</v>
      </c>
    </row>
    <row r="189" spans="1:20" s="148" customFormat="1" ht="30.75" customHeight="1" x14ac:dyDescent="0.3">
      <c r="A189" s="97"/>
      <c r="B189" s="830"/>
      <c r="C189" s="805"/>
      <c r="D189" s="825"/>
      <c r="E189" s="821"/>
      <c r="F189" s="1035"/>
      <c r="G189" s="824"/>
      <c r="H189" s="1035"/>
      <c r="I189" s="963">
        <f t="shared" si="61"/>
        <v>0</v>
      </c>
      <c r="J189" s="835"/>
      <c r="K189" s="644"/>
      <c r="L189" s="763"/>
      <c r="M189" s="644"/>
      <c r="N189" s="767"/>
      <c r="O189" s="846"/>
      <c r="P189" s="897"/>
      <c r="Q189" s="484"/>
      <c r="R189" s="647"/>
      <c r="S189" s="1067">
        <f t="shared" si="59"/>
        <v>0</v>
      </c>
      <c r="T189" s="1068" t="e">
        <f t="shared" si="60"/>
        <v>#DIV/0!</v>
      </c>
    </row>
    <row r="190" spans="1:20" s="148" customFormat="1" ht="30.75" customHeight="1" x14ac:dyDescent="0.25">
      <c r="A190" s="97"/>
      <c r="B190" s="829"/>
      <c r="C190" s="668"/>
      <c r="D190" s="825"/>
      <c r="E190" s="821"/>
      <c r="F190" s="1035"/>
      <c r="G190" s="824"/>
      <c r="H190" s="1035"/>
      <c r="I190" s="102">
        <f t="shared" si="61"/>
        <v>0</v>
      </c>
      <c r="J190" s="760"/>
      <c r="K190" s="644"/>
      <c r="L190" s="763"/>
      <c r="M190" s="644"/>
      <c r="N190" s="767"/>
      <c r="O190" s="649"/>
      <c r="P190" s="897"/>
      <c r="Q190" s="831"/>
      <c r="R190" s="834"/>
      <c r="S190" s="1067"/>
      <c r="T190" s="1068"/>
    </row>
    <row r="191" spans="1:20" s="148" customFormat="1" ht="30.75" customHeight="1" x14ac:dyDescent="0.25">
      <c r="A191" s="97"/>
      <c r="B191" s="829"/>
      <c r="C191" s="668"/>
      <c r="D191" s="825"/>
      <c r="E191" s="821"/>
      <c r="F191" s="1035"/>
      <c r="G191" s="824"/>
      <c r="H191" s="1035"/>
      <c r="I191" s="102">
        <f t="shared" si="61"/>
        <v>0</v>
      </c>
      <c r="J191" s="760"/>
      <c r="K191" s="644"/>
      <c r="L191" s="763"/>
      <c r="M191" s="644"/>
      <c r="N191" s="767"/>
      <c r="O191" s="649"/>
      <c r="P191" s="897"/>
      <c r="Q191" s="831"/>
      <c r="R191" s="834"/>
      <c r="S191" s="1067"/>
      <c r="T191" s="1068"/>
    </row>
    <row r="192" spans="1:20" s="148" customFormat="1" ht="24" customHeight="1" x14ac:dyDescent="0.25">
      <c r="A192" s="97"/>
      <c r="B192" s="829"/>
      <c r="C192" s="668"/>
      <c r="D192" s="825"/>
      <c r="E192" s="821"/>
      <c r="F192" s="1035"/>
      <c r="G192" s="824"/>
      <c r="H192" s="1035"/>
      <c r="I192" s="102">
        <f t="shared" si="61"/>
        <v>0</v>
      </c>
      <c r="J192" s="836"/>
      <c r="K192" s="644"/>
      <c r="L192" s="763"/>
      <c r="M192" s="644"/>
      <c r="N192" s="763"/>
      <c r="O192" s="649"/>
      <c r="P192" s="484"/>
      <c r="Q192" s="484"/>
      <c r="R192" s="647"/>
      <c r="S192" s="1067">
        <f t="shared" si="59"/>
        <v>0</v>
      </c>
      <c r="T192" s="1068" t="e">
        <f t="shared" si="60"/>
        <v>#DIV/0!</v>
      </c>
    </row>
    <row r="193" spans="1:20" s="148" customFormat="1" ht="22.5" x14ac:dyDescent="0.3">
      <c r="A193" s="97"/>
      <c r="B193" s="829"/>
      <c r="C193" s="668"/>
      <c r="D193" s="820"/>
      <c r="E193" s="821"/>
      <c r="F193" s="1035"/>
      <c r="G193" s="824"/>
      <c r="H193" s="1035"/>
      <c r="I193" s="102">
        <f t="shared" si="61"/>
        <v>0</v>
      </c>
      <c r="J193" s="837"/>
      <c r="K193" s="644"/>
      <c r="L193" s="763"/>
      <c r="M193" s="644"/>
      <c r="N193" s="763"/>
      <c r="O193" s="649"/>
      <c r="P193" s="484"/>
      <c r="Q193" s="484"/>
      <c r="R193" s="647"/>
      <c r="S193" s="1067">
        <f t="shared" si="59"/>
        <v>0</v>
      </c>
      <c r="T193" s="1068" t="e">
        <f t="shared" si="60"/>
        <v>#DIV/0!</v>
      </c>
    </row>
    <row r="194" spans="1:20" s="148" customFormat="1" ht="22.5" x14ac:dyDescent="0.3">
      <c r="A194" s="97"/>
      <c r="B194" s="829"/>
      <c r="C194" s="668"/>
      <c r="D194" s="820"/>
      <c r="E194" s="826"/>
      <c r="F194" s="1035"/>
      <c r="G194" s="824"/>
      <c r="H194" s="1035"/>
      <c r="I194" s="102">
        <f t="shared" si="61"/>
        <v>0</v>
      </c>
      <c r="J194" s="837"/>
      <c r="K194" s="644"/>
      <c r="L194" s="763"/>
      <c r="M194" s="644"/>
      <c r="N194" s="763"/>
      <c r="O194" s="839"/>
      <c r="P194" s="484"/>
      <c r="Q194" s="831"/>
      <c r="R194" s="834"/>
      <c r="S194" s="1067">
        <f t="shared" si="59"/>
        <v>0</v>
      </c>
      <c r="T194" s="1068" t="e">
        <f t="shared" si="60"/>
        <v>#DIV/0!</v>
      </c>
    </row>
    <row r="195" spans="1:20" s="148" customFormat="1" ht="22.5" x14ac:dyDescent="0.3">
      <c r="A195" s="97"/>
      <c r="B195" s="829"/>
      <c r="C195" s="668"/>
      <c r="D195" s="820"/>
      <c r="E195" s="826"/>
      <c r="F195" s="1035"/>
      <c r="G195" s="824"/>
      <c r="H195" s="1035"/>
      <c r="I195" s="102">
        <f t="shared" si="61"/>
        <v>0</v>
      </c>
      <c r="J195" s="837"/>
      <c r="K195" s="644"/>
      <c r="L195" s="763"/>
      <c r="M195" s="644"/>
      <c r="N195" s="763"/>
      <c r="O195" s="839"/>
      <c r="P195" s="484"/>
      <c r="Q195" s="831"/>
      <c r="R195" s="834"/>
      <c r="S195" s="1067">
        <f t="shared" si="59"/>
        <v>0</v>
      </c>
      <c r="T195" s="1068" t="e">
        <f t="shared" si="60"/>
        <v>#DIV/0!</v>
      </c>
    </row>
    <row r="196" spans="1:20" s="148" customFormat="1" ht="22.5" x14ac:dyDescent="0.3">
      <c r="A196" s="97"/>
      <c r="B196" s="668"/>
      <c r="C196" s="668"/>
      <c r="D196" s="820"/>
      <c r="E196" s="826"/>
      <c r="F196" s="1035"/>
      <c r="G196" s="824"/>
      <c r="H196" s="1035"/>
      <c r="I196" s="102">
        <f t="shared" si="61"/>
        <v>0</v>
      </c>
      <c r="J196" s="837"/>
      <c r="K196" s="644"/>
      <c r="L196" s="763"/>
      <c r="M196" s="644"/>
      <c r="N196" s="763"/>
      <c r="O196" s="839"/>
      <c r="P196" s="484"/>
      <c r="Q196" s="484"/>
      <c r="R196" s="647"/>
      <c r="S196" s="1067">
        <f t="shared" si="59"/>
        <v>0</v>
      </c>
      <c r="T196" s="1068" t="e">
        <f t="shared" si="60"/>
        <v>#DIV/0!</v>
      </c>
    </row>
    <row r="197" spans="1:20" s="148" customFormat="1" ht="21.75" customHeight="1" x14ac:dyDescent="0.25">
      <c r="A197" s="97"/>
      <c r="B197" s="668"/>
      <c r="C197" s="668"/>
      <c r="D197" s="825"/>
      <c r="E197" s="821"/>
      <c r="F197" s="1035"/>
      <c r="G197" s="824"/>
      <c r="H197" s="1035"/>
      <c r="I197" s="102">
        <f t="shared" ref="I197" si="62">H197-F197</f>
        <v>0</v>
      </c>
      <c r="J197" s="760"/>
      <c r="K197" s="644"/>
      <c r="L197" s="763"/>
      <c r="M197" s="644"/>
      <c r="N197" s="767"/>
      <c r="O197" s="649"/>
      <c r="P197" s="897"/>
      <c r="Q197" s="484"/>
      <c r="R197" s="647"/>
      <c r="S197" s="1067">
        <f t="shared" si="59"/>
        <v>0</v>
      </c>
      <c r="T197" s="1068" t="e">
        <f t="shared" si="60"/>
        <v>#DIV/0!</v>
      </c>
    </row>
    <row r="198" spans="1:20" s="148" customFormat="1" ht="29.25" customHeight="1" x14ac:dyDescent="0.25">
      <c r="A198" s="97"/>
      <c r="B198" s="669"/>
      <c r="C198" s="668"/>
      <c r="D198" s="357"/>
      <c r="E198" s="515"/>
      <c r="F198" s="1036"/>
      <c r="G198" s="525"/>
      <c r="H198" s="1036"/>
      <c r="I198" s="595">
        <f t="shared" si="61"/>
        <v>0</v>
      </c>
      <c r="J198" s="836"/>
      <c r="K198" s="644"/>
      <c r="L198" s="763"/>
      <c r="M198" s="644"/>
      <c r="N198" s="763"/>
      <c r="O198" s="648"/>
      <c r="P198" s="484"/>
      <c r="Q198" s="484"/>
      <c r="R198" s="650"/>
      <c r="S198" s="1067">
        <f t="shared" si="59"/>
        <v>0</v>
      </c>
      <c r="T198" s="1068" t="e">
        <f t="shared" si="60"/>
        <v>#DIV/0!</v>
      </c>
    </row>
    <row r="199" spans="1:20" s="148" customFormat="1" ht="25.5" customHeight="1" x14ac:dyDescent="0.25">
      <c r="A199" s="97"/>
      <c r="B199" s="668"/>
      <c r="C199" s="668"/>
      <c r="D199" s="357"/>
      <c r="E199" s="515"/>
      <c r="F199" s="1036"/>
      <c r="G199" s="525"/>
      <c r="H199" s="1036"/>
      <c r="I199" s="102">
        <f t="shared" si="61"/>
        <v>0</v>
      </c>
      <c r="J199" s="836"/>
      <c r="K199" s="644"/>
      <c r="L199" s="763"/>
      <c r="M199" s="644"/>
      <c r="N199" s="763"/>
      <c r="O199" s="649"/>
      <c r="P199" s="484"/>
      <c r="Q199" s="484"/>
      <c r="R199" s="650"/>
      <c r="S199" s="1067">
        <f t="shared" si="59"/>
        <v>0</v>
      </c>
      <c r="T199" s="1068" t="e">
        <f t="shared" si="60"/>
        <v>#DIV/0!</v>
      </c>
    </row>
    <row r="200" spans="1:20" s="148" customFormat="1" ht="26.25" customHeight="1" x14ac:dyDescent="0.25">
      <c r="A200" s="97"/>
      <c r="B200" s="668"/>
      <c r="C200" s="668"/>
      <c r="D200" s="357"/>
      <c r="E200" s="515"/>
      <c r="F200" s="1036"/>
      <c r="G200" s="525"/>
      <c r="H200" s="1036"/>
      <c r="I200" s="102">
        <f t="shared" si="61"/>
        <v>0</v>
      </c>
      <c r="J200" s="836"/>
      <c r="K200" s="644"/>
      <c r="L200" s="763"/>
      <c r="M200" s="644"/>
      <c r="N200" s="763"/>
      <c r="O200" s="649"/>
      <c r="P200" s="484"/>
      <c r="Q200" s="484"/>
      <c r="R200" s="650"/>
      <c r="S200" s="1067">
        <f t="shared" si="59"/>
        <v>0</v>
      </c>
      <c r="T200" s="1068" t="e">
        <f t="shared" si="60"/>
        <v>#DIV/0!</v>
      </c>
    </row>
    <row r="201" spans="1:20" s="148" customFormat="1" ht="18.75" customHeight="1" x14ac:dyDescent="0.25">
      <c r="A201" s="97"/>
      <c r="B201" s="668"/>
      <c r="C201" s="668"/>
      <c r="D201" s="357"/>
      <c r="E201" s="515"/>
      <c r="F201" s="1036"/>
      <c r="G201" s="525"/>
      <c r="H201" s="1036"/>
      <c r="I201" s="102">
        <f t="shared" si="61"/>
        <v>0</v>
      </c>
      <c r="J201" s="836"/>
      <c r="K201" s="644"/>
      <c r="L201" s="763"/>
      <c r="M201" s="644"/>
      <c r="N201" s="763"/>
      <c r="O201" s="649"/>
      <c r="P201" s="898"/>
      <c r="Q201" s="487"/>
      <c r="R201" s="650"/>
      <c r="S201" s="1067">
        <f t="shared" si="59"/>
        <v>0</v>
      </c>
      <c r="T201" s="1068" t="e">
        <f t="shared" si="60"/>
        <v>#DIV/0!</v>
      </c>
    </row>
    <row r="202" spans="1:20" s="148" customFormat="1" ht="24.75" customHeight="1" x14ac:dyDescent="0.25">
      <c r="A202" s="97"/>
      <c r="B202" s="668"/>
      <c r="C202" s="668"/>
      <c r="D202" s="357"/>
      <c r="E202" s="515"/>
      <c r="F202" s="1036"/>
      <c r="G202" s="525"/>
      <c r="H202" s="1036"/>
      <c r="I202" s="102">
        <f t="shared" si="61"/>
        <v>0</v>
      </c>
      <c r="J202" s="836"/>
      <c r="K202" s="644"/>
      <c r="L202" s="763"/>
      <c r="M202" s="644"/>
      <c r="N202" s="763"/>
      <c r="O202" s="649"/>
      <c r="P202" s="898"/>
      <c r="Q202" s="487"/>
      <c r="R202" s="645"/>
      <c r="S202" s="1067">
        <f t="shared" si="59"/>
        <v>0</v>
      </c>
      <c r="T202" s="1068" t="e">
        <f t="shared" si="60"/>
        <v>#DIV/0!</v>
      </c>
    </row>
    <row r="203" spans="1:20" s="148" customFormat="1" ht="27" customHeight="1" x14ac:dyDescent="0.25">
      <c r="A203" s="97"/>
      <c r="B203" s="668"/>
      <c r="C203" s="668"/>
      <c r="D203" s="357"/>
      <c r="E203" s="515"/>
      <c r="F203" s="1036"/>
      <c r="G203" s="525"/>
      <c r="H203" s="1036"/>
      <c r="I203" s="102">
        <f t="shared" si="61"/>
        <v>0</v>
      </c>
      <c r="J203" s="836"/>
      <c r="K203" s="644"/>
      <c r="L203" s="763"/>
      <c r="M203" s="644"/>
      <c r="N203" s="763"/>
      <c r="O203" s="649"/>
      <c r="P203" s="899"/>
      <c r="Q203" s="487"/>
      <c r="R203" s="645"/>
      <c r="S203" s="1067">
        <f t="shared" si="59"/>
        <v>0</v>
      </c>
      <c r="T203" s="1068" t="e">
        <f t="shared" si="60"/>
        <v>#DIV/0!</v>
      </c>
    </row>
    <row r="204" spans="1:20" s="148" customFormat="1" ht="27" customHeight="1" x14ac:dyDescent="0.25">
      <c r="A204" s="97"/>
      <c r="B204" s="670"/>
      <c r="C204" s="668"/>
      <c r="D204" s="357"/>
      <c r="E204" s="515"/>
      <c r="F204" s="1036"/>
      <c r="G204" s="525"/>
      <c r="H204" s="1036"/>
      <c r="I204" s="102">
        <f t="shared" si="61"/>
        <v>0</v>
      </c>
      <c r="J204" s="836"/>
      <c r="K204" s="644"/>
      <c r="L204" s="763"/>
      <c r="M204" s="644"/>
      <c r="N204" s="763"/>
      <c r="O204" s="648"/>
      <c r="P204" s="899"/>
      <c r="Q204" s="487"/>
      <c r="R204" s="838"/>
      <c r="S204" s="1067">
        <f t="shared" si="59"/>
        <v>0</v>
      </c>
      <c r="T204" s="1068" t="e">
        <f t="shared" si="60"/>
        <v>#DIV/0!</v>
      </c>
    </row>
    <row r="205" spans="1:20" s="148" customFormat="1" ht="29.25" customHeight="1" x14ac:dyDescent="0.25">
      <c r="A205" s="97"/>
      <c r="B205" s="529"/>
      <c r="C205" s="526"/>
      <c r="D205" s="357"/>
      <c r="E205" s="513"/>
      <c r="F205" s="1036"/>
      <c r="G205" s="525"/>
      <c r="H205" s="1036"/>
      <c r="I205" s="102">
        <f t="shared" si="61"/>
        <v>0</v>
      </c>
      <c r="J205" s="836"/>
      <c r="K205" s="644"/>
      <c r="L205" s="763"/>
      <c r="M205" s="644"/>
      <c r="N205" s="763"/>
      <c r="O205" s="651"/>
      <c r="P205" s="899"/>
      <c r="Q205" s="487"/>
      <c r="R205" s="645"/>
      <c r="S205" s="1067">
        <f t="shared" si="59"/>
        <v>0</v>
      </c>
      <c r="T205" s="1068" t="e">
        <f t="shared" si="60"/>
        <v>#DIV/0!</v>
      </c>
    </row>
    <row r="206" spans="1:20" s="148" customFormat="1" ht="24.75" customHeight="1" x14ac:dyDescent="0.25">
      <c r="A206" s="97"/>
      <c r="B206" s="357"/>
      <c r="C206" s="357"/>
      <c r="D206" s="357"/>
      <c r="E206" s="513"/>
      <c r="F206" s="1036"/>
      <c r="G206" s="525"/>
      <c r="H206" s="1036"/>
      <c r="I206" s="102">
        <f t="shared" si="61"/>
        <v>0</v>
      </c>
      <c r="J206" s="836"/>
      <c r="K206" s="644"/>
      <c r="L206" s="763"/>
      <c r="M206" s="644"/>
      <c r="N206" s="763"/>
      <c r="O206" s="648"/>
      <c r="P206" s="898"/>
      <c r="Q206" s="487"/>
      <c r="R206" s="645"/>
      <c r="S206" s="1067">
        <f t="shared" si="59"/>
        <v>0</v>
      </c>
      <c r="T206" s="1068" t="e">
        <f t="shared" si="60"/>
        <v>#DIV/0!</v>
      </c>
    </row>
    <row r="207" spans="1:20" s="148" customFormat="1" ht="18.75" x14ac:dyDescent="0.25">
      <c r="A207" s="97"/>
      <c r="B207" s="357"/>
      <c r="C207" s="357"/>
      <c r="D207" s="357"/>
      <c r="E207" s="513"/>
      <c r="F207" s="1036"/>
      <c r="G207" s="525"/>
      <c r="H207" s="1036"/>
      <c r="I207" s="102">
        <f t="shared" si="61"/>
        <v>0</v>
      </c>
      <c r="J207" s="836"/>
      <c r="K207" s="644"/>
      <c r="L207" s="763"/>
      <c r="M207" s="644"/>
      <c r="N207" s="763"/>
      <c r="O207" s="839"/>
      <c r="P207" s="898"/>
      <c r="Q207" s="487"/>
      <c r="R207" s="645"/>
      <c r="S207" s="1067">
        <f t="shared" si="59"/>
        <v>0</v>
      </c>
      <c r="T207" s="1068" t="e">
        <f t="shared" si="60"/>
        <v>#DIV/0!</v>
      </c>
    </row>
    <row r="208" spans="1:20" s="148" customFormat="1" ht="30.75" customHeight="1" x14ac:dyDescent="0.25">
      <c r="A208" s="97"/>
      <c r="B208" s="543"/>
      <c r="C208" s="357"/>
      <c r="D208" s="357"/>
      <c r="E208" s="513"/>
      <c r="F208" s="1036"/>
      <c r="G208" s="525"/>
      <c r="H208" s="1036"/>
      <c r="I208" s="102">
        <f t="shared" si="61"/>
        <v>0</v>
      </c>
      <c r="J208" s="836"/>
      <c r="K208" s="644"/>
      <c r="L208" s="763"/>
      <c r="M208" s="644"/>
      <c r="N208" s="840"/>
      <c r="O208" s="839"/>
      <c r="P208" s="898"/>
      <c r="Q208" s="487"/>
      <c r="R208" s="645"/>
      <c r="S208" s="1067">
        <f t="shared" si="59"/>
        <v>0</v>
      </c>
      <c r="T208" s="1068" t="e">
        <f t="shared" si="60"/>
        <v>#DIV/0!</v>
      </c>
    </row>
    <row r="209" spans="1:20" s="148" customFormat="1" ht="18.75" x14ac:dyDescent="0.25">
      <c r="A209" s="97"/>
      <c r="B209" s="525"/>
      <c r="C209" s="357"/>
      <c r="D209" s="357"/>
      <c r="E209" s="513"/>
      <c r="F209" s="1036"/>
      <c r="G209" s="525"/>
      <c r="H209" s="1036"/>
      <c r="I209" s="102">
        <f t="shared" si="61"/>
        <v>0</v>
      </c>
      <c r="J209" s="827"/>
      <c r="K209" s="644"/>
      <c r="L209" s="763"/>
      <c r="M209" s="644"/>
      <c r="N209" s="841"/>
      <c r="O209" s="839"/>
      <c r="P209" s="898"/>
      <c r="Q209" s="487"/>
      <c r="R209" s="842"/>
      <c r="S209" s="1067">
        <f t="shared" si="59"/>
        <v>0</v>
      </c>
      <c r="T209" s="1068" t="e">
        <f t="shared" si="60"/>
        <v>#DIV/0!</v>
      </c>
    </row>
    <row r="210" spans="1:20" s="148" customFormat="1" ht="18.75" x14ac:dyDescent="0.25">
      <c r="A210" s="97"/>
      <c r="B210" s="357"/>
      <c r="C210" s="357"/>
      <c r="D210" s="357"/>
      <c r="E210" s="513"/>
      <c r="F210" s="1036"/>
      <c r="G210" s="525"/>
      <c r="H210" s="1036"/>
      <c r="I210" s="102">
        <f t="shared" si="61"/>
        <v>0</v>
      </c>
      <c r="J210" s="827"/>
      <c r="K210" s="644"/>
      <c r="L210" s="763"/>
      <c r="M210" s="644"/>
      <c r="N210" s="843"/>
      <c r="O210" s="839"/>
      <c r="P210" s="899"/>
      <c r="Q210" s="487"/>
      <c r="R210" s="842"/>
      <c r="S210" s="1067">
        <f t="shared" si="59"/>
        <v>0</v>
      </c>
      <c r="T210" s="1068" t="e">
        <f t="shared" si="60"/>
        <v>#DIV/0!</v>
      </c>
    </row>
    <row r="211" spans="1:20" s="148" customFormat="1" ht="27.75" customHeight="1" x14ac:dyDescent="0.25">
      <c r="A211" s="97"/>
      <c r="B211" s="357"/>
      <c r="C211" s="357"/>
      <c r="D211" s="357"/>
      <c r="E211" s="513"/>
      <c r="F211" s="1036"/>
      <c r="G211" s="525"/>
      <c r="H211" s="1036"/>
      <c r="I211" s="102">
        <f t="shared" si="61"/>
        <v>0</v>
      </c>
      <c r="J211" s="628"/>
      <c r="K211" s="644"/>
      <c r="L211" s="763"/>
      <c r="M211" s="644"/>
      <c r="N211" s="768"/>
      <c r="O211" s="839"/>
      <c r="P211" s="898"/>
      <c r="Q211" s="487"/>
      <c r="R211" s="842"/>
      <c r="S211" s="1067">
        <f t="shared" si="59"/>
        <v>0</v>
      </c>
      <c r="T211" s="1068" t="e">
        <f t="shared" si="60"/>
        <v>#DIV/0!</v>
      </c>
    </row>
    <row r="212" spans="1:20" s="148" customFormat="1" ht="32.25" customHeight="1" x14ac:dyDescent="0.25">
      <c r="A212" s="97"/>
      <c r="B212" s="357"/>
      <c r="C212" s="357"/>
      <c r="D212" s="357"/>
      <c r="E212" s="513"/>
      <c r="F212" s="1036"/>
      <c r="G212" s="525"/>
      <c r="H212" s="1036"/>
      <c r="I212" s="102">
        <f t="shared" si="61"/>
        <v>0</v>
      </c>
      <c r="J212" s="628"/>
      <c r="K212" s="644"/>
      <c r="L212" s="763"/>
      <c r="M212" s="644"/>
      <c r="N212" s="768"/>
      <c r="O212" s="839"/>
      <c r="P212" s="898"/>
      <c r="Q212" s="487"/>
      <c r="R212" s="842"/>
      <c r="S212" s="1067">
        <f t="shared" si="59"/>
        <v>0</v>
      </c>
      <c r="T212" s="1068" t="e">
        <f t="shared" si="60"/>
        <v>#DIV/0!</v>
      </c>
    </row>
    <row r="213" spans="1:20" s="148" customFormat="1" ht="19.5" customHeight="1" x14ac:dyDescent="0.25">
      <c r="A213" s="97"/>
      <c r="B213" s="357"/>
      <c r="C213" s="357"/>
      <c r="D213" s="357"/>
      <c r="E213" s="513"/>
      <c r="F213" s="1036"/>
      <c r="G213" s="525"/>
      <c r="H213" s="1036"/>
      <c r="I213" s="102">
        <f t="shared" si="61"/>
        <v>0</v>
      </c>
      <c r="J213" s="628"/>
      <c r="K213" s="644"/>
      <c r="L213" s="763"/>
      <c r="M213" s="644"/>
      <c r="N213" s="768"/>
      <c r="O213" s="839"/>
      <c r="P213" s="898"/>
      <c r="Q213" s="487"/>
      <c r="R213" s="842"/>
      <c r="S213" s="1067">
        <f t="shared" si="59"/>
        <v>0</v>
      </c>
      <c r="T213" s="1068" t="e">
        <f t="shared" si="60"/>
        <v>#DIV/0!</v>
      </c>
    </row>
    <row r="214" spans="1:20" s="148" customFormat="1" x14ac:dyDescent="0.25">
      <c r="A214" s="97"/>
      <c r="B214" s="386"/>
      <c r="C214" s="72"/>
      <c r="D214" s="152"/>
      <c r="E214" s="145"/>
      <c r="F214" s="1037"/>
      <c r="G214" s="97"/>
      <c r="H214" s="1041"/>
      <c r="I214" s="102">
        <f t="shared" si="61"/>
        <v>0</v>
      </c>
      <c r="J214" s="170"/>
      <c r="K214" s="214"/>
      <c r="L214" s="563"/>
      <c r="M214" s="213"/>
      <c r="N214" s="742"/>
      <c r="O214" s="369"/>
      <c r="P214" s="900"/>
      <c r="Q214" s="488"/>
      <c r="R214" s="569"/>
      <c r="S214" s="1067">
        <f t="shared" si="59"/>
        <v>0</v>
      </c>
      <c r="T214" s="1068" t="e">
        <f t="shared" si="60"/>
        <v>#DIV/0!</v>
      </c>
    </row>
    <row r="215" spans="1:20" s="148" customFormat="1" x14ac:dyDescent="0.25">
      <c r="A215" s="97"/>
      <c r="B215" s="74"/>
      <c r="C215" s="72"/>
      <c r="D215" s="152"/>
      <c r="E215" s="145"/>
      <c r="F215" s="1037"/>
      <c r="G215" s="97"/>
      <c r="H215" s="1041"/>
      <c r="I215" s="102">
        <f t="shared" si="61"/>
        <v>0</v>
      </c>
      <c r="J215" s="170"/>
      <c r="K215" s="214"/>
      <c r="L215" s="563"/>
      <c r="M215" s="213"/>
      <c r="N215" s="742"/>
      <c r="O215" s="369"/>
      <c r="P215" s="900"/>
      <c r="Q215" s="488"/>
      <c r="R215" s="569"/>
      <c r="S215" s="1067">
        <f t="shared" si="59"/>
        <v>0</v>
      </c>
      <c r="T215" s="1068" t="e">
        <f t="shared" si="60"/>
        <v>#DIV/0!</v>
      </c>
    </row>
    <row r="216" spans="1:20" s="148" customFormat="1" x14ac:dyDescent="0.25">
      <c r="A216" s="97"/>
      <c r="B216" s="74"/>
      <c r="C216" s="72"/>
      <c r="D216" s="152"/>
      <c r="E216" s="145"/>
      <c r="F216" s="1037"/>
      <c r="G216" s="97"/>
      <c r="H216" s="1041"/>
      <c r="I216" s="102">
        <f t="shared" si="61"/>
        <v>0</v>
      </c>
      <c r="J216" s="170"/>
      <c r="K216" s="214"/>
      <c r="L216" s="563"/>
      <c r="M216" s="213"/>
      <c r="N216" s="742"/>
      <c r="O216" s="369"/>
      <c r="P216" s="900"/>
      <c r="Q216" s="488"/>
      <c r="R216" s="569"/>
      <c r="S216" s="1067">
        <f t="shared" si="59"/>
        <v>0</v>
      </c>
      <c r="T216" s="1068" t="e">
        <f t="shared" si="60"/>
        <v>#DIV/0!</v>
      </c>
    </row>
    <row r="217" spans="1:20" s="148" customFormat="1" x14ac:dyDescent="0.25">
      <c r="A217" s="97"/>
      <c r="B217" s="74"/>
      <c r="C217" s="72"/>
      <c r="D217" s="152"/>
      <c r="E217" s="145"/>
      <c r="F217" s="1037"/>
      <c r="G217" s="97"/>
      <c r="H217" s="1041"/>
      <c r="I217" s="102">
        <f t="shared" si="61"/>
        <v>0</v>
      </c>
      <c r="J217" s="170"/>
      <c r="K217" s="214"/>
      <c r="L217" s="563"/>
      <c r="M217" s="213"/>
      <c r="N217" s="742"/>
      <c r="O217" s="369"/>
      <c r="P217" s="900"/>
      <c r="Q217" s="488"/>
      <c r="R217" s="569"/>
      <c r="S217" s="1067">
        <f t="shared" si="59"/>
        <v>0</v>
      </c>
      <c r="T217" s="1068" t="e">
        <f t="shared" si="60"/>
        <v>#DIV/0!</v>
      </c>
    </row>
    <row r="218" spans="1:20" s="148" customFormat="1" x14ac:dyDescent="0.25">
      <c r="A218" s="97"/>
      <c r="B218" s="74"/>
      <c r="C218" s="72"/>
      <c r="D218" s="152"/>
      <c r="E218" s="145"/>
      <c r="F218" s="1037"/>
      <c r="G218" s="97"/>
      <c r="H218" s="1041"/>
      <c r="I218" s="102">
        <f t="shared" si="61"/>
        <v>0</v>
      </c>
      <c r="J218" s="170"/>
      <c r="K218" s="214"/>
      <c r="L218" s="563"/>
      <c r="M218" s="213"/>
      <c r="N218" s="742"/>
      <c r="O218" s="369"/>
      <c r="P218" s="900"/>
      <c r="Q218" s="488"/>
      <c r="R218" s="569"/>
      <c r="S218" s="1067">
        <f t="shared" si="59"/>
        <v>0</v>
      </c>
      <c r="T218" s="1068" t="e">
        <f t="shared" si="60"/>
        <v>#DIV/0!</v>
      </c>
    </row>
    <row r="219" spans="1:20" s="148" customFormat="1" x14ac:dyDescent="0.25">
      <c r="A219" s="97"/>
      <c r="B219" s="74"/>
      <c r="C219" s="72"/>
      <c r="D219" s="152"/>
      <c r="E219" s="145"/>
      <c r="F219" s="1037"/>
      <c r="G219" s="97"/>
      <c r="H219" s="1041"/>
      <c r="I219" s="102">
        <f t="shared" si="61"/>
        <v>0</v>
      </c>
      <c r="J219" s="170"/>
      <c r="K219" s="214"/>
      <c r="L219" s="563"/>
      <c r="M219" s="213"/>
      <c r="N219" s="742"/>
      <c r="O219" s="369"/>
      <c r="P219" s="900"/>
      <c r="Q219" s="488"/>
      <c r="R219" s="569"/>
      <c r="S219" s="1067">
        <f t="shared" si="59"/>
        <v>0</v>
      </c>
      <c r="T219" s="1068" t="e">
        <f t="shared" si="60"/>
        <v>#DIV/0!</v>
      </c>
    </row>
    <row r="220" spans="1:20" s="148" customFormat="1" x14ac:dyDescent="0.25">
      <c r="A220" s="97"/>
      <c r="B220" s="74"/>
      <c r="C220" s="72"/>
      <c r="D220" s="152"/>
      <c r="E220" s="145"/>
      <c r="F220" s="1037"/>
      <c r="G220" s="97"/>
      <c r="H220" s="1041"/>
      <c r="I220" s="102">
        <f t="shared" si="61"/>
        <v>0</v>
      </c>
      <c r="J220" s="170"/>
      <c r="K220" s="214"/>
      <c r="L220" s="563"/>
      <c r="M220" s="213"/>
      <c r="N220" s="742"/>
      <c r="O220" s="369"/>
      <c r="P220" s="900"/>
      <c r="Q220" s="488"/>
      <c r="R220" s="569"/>
      <c r="S220" s="1067">
        <f t="shared" si="59"/>
        <v>0</v>
      </c>
      <c r="T220" s="1068" t="e">
        <f t="shared" si="60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037"/>
      <c r="G221" s="97"/>
      <c r="H221" s="1041"/>
      <c r="I221" s="102">
        <f t="shared" si="61"/>
        <v>0</v>
      </c>
      <c r="J221" s="170"/>
      <c r="K221" s="214"/>
      <c r="L221" s="563"/>
      <c r="M221" s="213"/>
      <c r="N221" s="743"/>
      <c r="O221" s="369"/>
      <c r="P221" s="900"/>
      <c r="Q221" s="489"/>
      <c r="R221" s="570"/>
      <c r="S221" s="1067">
        <f t="shared" si="59"/>
        <v>0</v>
      </c>
      <c r="T221" s="1068" t="e">
        <f t="shared" si="60"/>
        <v>#DIV/0!</v>
      </c>
    </row>
    <row r="222" spans="1:20" s="148" customFormat="1" x14ac:dyDescent="0.25">
      <c r="A222" s="97"/>
      <c r="B222" s="74"/>
      <c r="C222" s="72"/>
      <c r="D222" s="152"/>
      <c r="E222" s="145"/>
      <c r="F222" s="1037"/>
      <c r="G222" s="97"/>
      <c r="H222" s="1041"/>
      <c r="I222" s="102">
        <f t="shared" si="61"/>
        <v>0</v>
      </c>
      <c r="J222" s="170"/>
      <c r="K222" s="214"/>
      <c r="L222" s="563"/>
      <c r="M222" s="213"/>
      <c r="N222" s="743"/>
      <c r="O222" s="369"/>
      <c r="P222" s="900"/>
      <c r="Q222" s="489"/>
      <c r="R222" s="570"/>
      <c r="S222" s="1067"/>
      <c r="T222" s="1067"/>
    </row>
    <row r="223" spans="1:20" s="148" customFormat="1" x14ac:dyDescent="0.25">
      <c r="A223" s="97"/>
      <c r="B223" s="74"/>
      <c r="C223" s="72"/>
      <c r="D223" s="152"/>
      <c r="E223" s="145"/>
      <c r="F223" s="1037"/>
      <c r="G223" s="97"/>
      <c r="H223" s="1041"/>
      <c r="I223" s="102">
        <f t="shared" si="61"/>
        <v>0</v>
      </c>
      <c r="J223" s="170"/>
      <c r="K223" s="214"/>
      <c r="L223" s="563"/>
      <c r="M223" s="213"/>
      <c r="N223" s="743"/>
      <c r="O223" s="369"/>
      <c r="P223" s="900"/>
      <c r="Q223" s="489"/>
      <c r="R223" s="570"/>
      <c r="S223" s="1067"/>
      <c r="T223" s="1067"/>
    </row>
    <row r="224" spans="1:20" s="148" customFormat="1" ht="16.5" thickBot="1" x14ac:dyDescent="0.3">
      <c r="A224" s="97"/>
      <c r="B224" s="74"/>
      <c r="C224" s="142"/>
      <c r="D224" s="142"/>
      <c r="E224" s="130"/>
      <c r="F224" s="1021"/>
      <c r="G224" s="97"/>
      <c r="H224" s="1041"/>
      <c r="I224" s="102">
        <f t="shared" si="61"/>
        <v>0</v>
      </c>
      <c r="J224" s="170"/>
      <c r="K224" s="105"/>
      <c r="L224" s="563"/>
      <c r="M224" s="70"/>
      <c r="N224" s="743"/>
      <c r="O224" s="123"/>
      <c r="P224" s="382"/>
      <c r="Q224" s="490"/>
      <c r="R224" s="571"/>
      <c r="S224" s="1067">
        <f t="shared" ref="S224:S229" si="63">Q224+M224+K224</f>
        <v>0</v>
      </c>
      <c r="T224" s="1067" t="e">
        <f t="shared" ref="T224:T232" si="64">S224/H224+0.1</f>
        <v>#DIV/0!</v>
      </c>
    </row>
    <row r="225" spans="1:20" s="148" customFormat="1" ht="16.5" hidden="1" thickBot="1" x14ac:dyDescent="0.3">
      <c r="A225" s="97"/>
      <c r="B225" s="74"/>
      <c r="C225" s="74"/>
      <c r="D225" s="142"/>
      <c r="E225" s="130"/>
      <c r="F225" s="1021"/>
      <c r="G225" s="97"/>
      <c r="H225" s="1041"/>
      <c r="I225" s="102">
        <f t="shared" si="61"/>
        <v>0</v>
      </c>
      <c r="J225" s="170"/>
      <c r="K225" s="105"/>
      <c r="L225" s="563"/>
      <c r="M225" s="70"/>
      <c r="N225" s="743"/>
      <c r="O225" s="123"/>
      <c r="P225" s="382"/>
      <c r="Q225" s="491"/>
      <c r="R225" s="572"/>
      <c r="S225" s="1067">
        <f t="shared" si="63"/>
        <v>0</v>
      </c>
      <c r="T225" s="1067" t="e">
        <f t="shared" si="64"/>
        <v>#DIV/0!</v>
      </c>
    </row>
    <row r="226" spans="1:20" s="148" customFormat="1" ht="16.5" hidden="1" thickBot="1" x14ac:dyDescent="0.3">
      <c r="A226" s="97"/>
      <c r="B226" s="74"/>
      <c r="C226" s="74"/>
      <c r="D226" s="142"/>
      <c r="E226" s="130"/>
      <c r="F226" s="1021"/>
      <c r="G226" s="97"/>
      <c r="H226" s="1041"/>
      <c r="I226" s="102">
        <f t="shared" si="61"/>
        <v>0</v>
      </c>
      <c r="J226" s="170"/>
      <c r="K226" s="105"/>
      <c r="L226" s="563"/>
      <c r="M226" s="70"/>
      <c r="N226" s="743"/>
      <c r="O226" s="123"/>
      <c r="P226" s="382"/>
      <c r="Q226" s="491"/>
      <c r="R226" s="572"/>
      <c r="S226" s="1067">
        <f t="shared" si="63"/>
        <v>0</v>
      </c>
      <c r="T226" s="1067" t="e">
        <f t="shared" si="64"/>
        <v>#DIV/0!</v>
      </c>
    </row>
    <row r="227" spans="1:20" s="148" customFormat="1" ht="16.5" hidden="1" thickBot="1" x14ac:dyDescent="0.3">
      <c r="A227" s="97"/>
      <c r="B227" s="74"/>
      <c r="C227" s="74"/>
      <c r="D227" s="142"/>
      <c r="E227" s="130"/>
      <c r="F227" s="1021"/>
      <c r="G227" s="97"/>
      <c r="H227" s="1041"/>
      <c r="I227" s="102">
        <f t="shared" si="61"/>
        <v>0</v>
      </c>
      <c r="J227" s="170"/>
      <c r="K227" s="105"/>
      <c r="L227" s="563"/>
      <c r="M227" s="70"/>
      <c r="N227" s="743"/>
      <c r="O227" s="123"/>
      <c r="P227" s="382"/>
      <c r="Q227" s="491"/>
      <c r="R227" s="573"/>
      <c r="S227" s="1067">
        <f t="shared" si="63"/>
        <v>0</v>
      </c>
      <c r="T227" s="1067" t="e">
        <f t="shared" si="64"/>
        <v>#DIV/0!</v>
      </c>
    </row>
    <row r="228" spans="1:20" s="148" customFormat="1" ht="16.5" hidden="1" thickBot="1" x14ac:dyDescent="0.3">
      <c r="A228" s="97"/>
      <c r="B228" s="74"/>
      <c r="C228" s="74"/>
      <c r="D228" s="142"/>
      <c r="E228" s="130"/>
      <c r="F228" s="1021"/>
      <c r="G228" s="97"/>
      <c r="H228" s="1041"/>
      <c r="I228" s="102">
        <f t="shared" si="61"/>
        <v>0</v>
      </c>
      <c r="J228" s="170"/>
      <c r="K228" s="105"/>
      <c r="L228" s="563"/>
      <c r="M228" s="70"/>
      <c r="N228" s="743"/>
      <c r="O228" s="123"/>
      <c r="P228" s="382"/>
      <c r="Q228" s="491"/>
      <c r="R228" s="573"/>
      <c r="S228" s="1067">
        <f t="shared" si="63"/>
        <v>0</v>
      </c>
      <c r="T228" s="1067" t="e">
        <f t="shared" si="64"/>
        <v>#DIV/0!</v>
      </c>
    </row>
    <row r="229" spans="1:20" s="148" customFormat="1" ht="16.5" hidden="1" thickBot="1" x14ac:dyDescent="0.3">
      <c r="A229" s="97"/>
      <c r="B229" s="74"/>
      <c r="C229" s="142"/>
      <c r="E229" s="130"/>
      <c r="F229" s="1021"/>
      <c r="G229" s="97"/>
      <c r="H229" s="1041"/>
      <c r="I229" s="102">
        <f t="shared" si="61"/>
        <v>0</v>
      </c>
      <c r="J229" s="170"/>
      <c r="K229" s="105"/>
      <c r="L229" s="563"/>
      <c r="M229" s="70"/>
      <c r="N229" s="743"/>
      <c r="O229" s="123"/>
      <c r="P229" s="382"/>
      <c r="Q229" s="372"/>
      <c r="R229" s="574"/>
      <c r="S229" s="1067">
        <f t="shared" si="63"/>
        <v>0</v>
      </c>
      <c r="T229" s="1067" t="e">
        <f t="shared" si="64"/>
        <v>#DIV/0!</v>
      </c>
    </row>
    <row r="230" spans="1:20" s="148" customFormat="1" ht="16.5" hidden="1" thickBot="1" x14ac:dyDescent="0.3">
      <c r="A230" s="97"/>
      <c r="B230" s="74"/>
      <c r="C230" s="142"/>
      <c r="D230" s="98"/>
      <c r="E230" s="130"/>
      <c r="F230" s="1021"/>
      <c r="G230" s="97"/>
      <c r="H230" s="1041"/>
      <c r="I230" s="102">
        <f t="shared" si="61"/>
        <v>0</v>
      </c>
      <c r="J230" s="170"/>
      <c r="K230" s="105"/>
      <c r="L230" s="563"/>
      <c r="M230" s="70"/>
      <c r="N230" s="743"/>
      <c r="O230" s="123"/>
      <c r="P230" s="382"/>
      <c r="Q230" s="372"/>
      <c r="R230" s="574"/>
      <c r="S230" s="1067">
        <f t="shared" ref="S230:S235" si="65">Q230+M230+K230</f>
        <v>0</v>
      </c>
      <c r="T230" s="1067" t="e">
        <f t="shared" si="64"/>
        <v>#DIV/0!</v>
      </c>
    </row>
    <row r="231" spans="1:20" s="148" customFormat="1" ht="16.5" hidden="1" thickBot="1" x14ac:dyDescent="0.3">
      <c r="A231" s="97"/>
      <c r="B231" s="74"/>
      <c r="C231" s="144"/>
      <c r="D231" s="98"/>
      <c r="E231" s="130"/>
      <c r="F231" s="1021"/>
      <c r="G231" s="97"/>
      <c r="H231" s="1041"/>
      <c r="I231" s="102">
        <f t="shared" si="61"/>
        <v>0</v>
      </c>
      <c r="J231" s="170"/>
      <c r="K231" s="105"/>
      <c r="L231" s="563"/>
      <c r="M231" s="70"/>
      <c r="N231" s="743"/>
      <c r="O231" s="123"/>
      <c r="P231" s="382"/>
      <c r="Q231" s="372"/>
      <c r="R231" s="574"/>
      <c r="S231" s="1067">
        <f t="shared" si="65"/>
        <v>0</v>
      </c>
      <c r="T231" s="1067" t="e">
        <f t="shared" si="64"/>
        <v>#DIV/0!</v>
      </c>
    </row>
    <row r="232" spans="1:20" s="148" customFormat="1" ht="16.5" hidden="1" thickBot="1" x14ac:dyDescent="0.3">
      <c r="A232" s="97"/>
      <c r="B232" s="74"/>
      <c r="C232" s="144"/>
      <c r="D232" s="98"/>
      <c r="E232" s="130"/>
      <c r="F232" s="1021"/>
      <c r="G232" s="97"/>
      <c r="H232" s="1041"/>
      <c r="I232" s="102">
        <f t="shared" si="61"/>
        <v>0</v>
      </c>
      <c r="J232" s="170"/>
      <c r="K232" s="105"/>
      <c r="L232" s="563"/>
      <c r="M232" s="70"/>
      <c r="N232" s="743"/>
      <c r="O232" s="123"/>
      <c r="P232" s="382"/>
      <c r="Q232" s="372"/>
      <c r="R232" s="574"/>
      <c r="S232" s="1067">
        <f t="shared" si="65"/>
        <v>0</v>
      </c>
      <c r="T232" s="1067" t="e">
        <f t="shared" si="64"/>
        <v>#DIV/0!</v>
      </c>
    </row>
    <row r="233" spans="1:20" s="148" customFormat="1" ht="16.5" hidden="1" thickBot="1" x14ac:dyDescent="0.3">
      <c r="A233" s="97"/>
      <c r="B233" s="74"/>
      <c r="C233" s="144"/>
      <c r="D233" s="98"/>
      <c r="E233" s="130"/>
      <c r="F233" s="1021"/>
      <c r="G233" s="97"/>
      <c r="H233" s="1041"/>
      <c r="I233" s="102">
        <f t="shared" si="61"/>
        <v>0</v>
      </c>
      <c r="J233" s="170"/>
      <c r="K233" s="105"/>
      <c r="L233" s="563"/>
      <c r="M233" s="70"/>
      <c r="N233" s="743"/>
      <c r="O233" s="123"/>
      <c r="P233" s="382"/>
      <c r="Q233" s="372"/>
      <c r="R233" s="574"/>
      <c r="S233" s="1067">
        <f t="shared" si="65"/>
        <v>0</v>
      </c>
      <c r="T233" s="1067" t="e">
        <f>S233/H233</f>
        <v>#DIV/0!</v>
      </c>
    </row>
    <row r="234" spans="1:20" s="148" customFormat="1" ht="16.5" hidden="1" thickBot="1" x14ac:dyDescent="0.3">
      <c r="A234" s="97"/>
      <c r="B234" s="74"/>
      <c r="C234" s="144"/>
      <c r="D234" s="149"/>
      <c r="E234" s="130"/>
      <c r="F234" s="1021"/>
      <c r="G234" s="97"/>
      <c r="H234" s="1041"/>
      <c r="I234" s="102">
        <f t="shared" si="61"/>
        <v>0</v>
      </c>
      <c r="J234" s="170"/>
      <c r="K234" s="105"/>
      <c r="L234" s="563"/>
      <c r="M234" s="70"/>
      <c r="N234" s="743"/>
      <c r="O234" s="123"/>
      <c r="P234" s="382"/>
      <c r="Q234" s="492"/>
      <c r="R234" s="571"/>
      <c r="S234" s="1067">
        <f t="shared" si="65"/>
        <v>0</v>
      </c>
      <c r="T234" s="1067" t="e">
        <f>S234/H234</f>
        <v>#DIV/0!</v>
      </c>
    </row>
    <row r="235" spans="1:20" s="148" customFormat="1" ht="16.5" hidden="1" thickBot="1" x14ac:dyDescent="0.3">
      <c r="A235" s="97"/>
      <c r="B235" s="74"/>
      <c r="C235" s="144"/>
      <c r="D235" s="149"/>
      <c r="E235" s="130"/>
      <c r="F235" s="1021"/>
      <c r="G235" s="97"/>
      <c r="H235" s="1041"/>
      <c r="I235" s="102">
        <f t="shared" si="61"/>
        <v>0</v>
      </c>
      <c r="J235" s="170"/>
      <c r="K235" s="105"/>
      <c r="L235" s="563"/>
      <c r="M235" s="70"/>
      <c r="N235" s="743"/>
      <c r="O235" s="123"/>
      <c r="P235" s="382"/>
      <c r="Q235" s="492"/>
      <c r="R235" s="575"/>
      <c r="S235" s="1067">
        <f t="shared" si="65"/>
        <v>0</v>
      </c>
      <c r="T235" s="1067" t="e">
        <f>S235/H235</f>
        <v>#DIV/0!</v>
      </c>
    </row>
    <row r="236" spans="1:20" s="148" customFormat="1" ht="16.5" hidden="1" thickBot="1" x14ac:dyDescent="0.3">
      <c r="A236" s="97"/>
      <c r="B236" s="74"/>
      <c r="C236" s="94"/>
      <c r="D236" s="149"/>
      <c r="E236" s="424"/>
      <c r="F236" s="1021"/>
      <c r="G236" s="97"/>
      <c r="H236" s="1041"/>
      <c r="I236" s="102">
        <f t="shared" si="61"/>
        <v>0</v>
      </c>
      <c r="J236" s="125"/>
      <c r="K236" s="157"/>
      <c r="L236" s="564"/>
      <c r="M236" s="70"/>
      <c r="N236" s="744"/>
      <c r="O236" s="123"/>
      <c r="P236" s="382"/>
      <c r="Q236" s="372"/>
      <c r="R236" s="576"/>
      <c r="S236" s="1067">
        <f>Q236+M236+K236</f>
        <v>0</v>
      </c>
      <c r="T236" s="1067" t="e">
        <f>S236/H236+0.1</f>
        <v>#DIV/0!</v>
      </c>
    </row>
    <row r="237" spans="1:20" s="148" customFormat="1" ht="29.25" customHeight="1" thickTop="1" thickBot="1" x14ac:dyDescent="0.3">
      <c r="A237" s="97"/>
      <c r="B237" s="74"/>
      <c r="C237" s="94"/>
      <c r="D237" s="158"/>
      <c r="E237" s="130"/>
      <c r="F237" s="1038" t="s">
        <v>31</v>
      </c>
      <c r="G237" s="71">
        <f>SUM(G5:G236)</f>
        <v>1558</v>
      </c>
      <c r="H237" s="1047">
        <f>SUM(H3:H236)</f>
        <v>349736.89199999993</v>
      </c>
      <c r="I237" s="438">
        <f>PIERNA!I37</f>
        <v>0</v>
      </c>
      <c r="J237" s="46"/>
      <c r="K237" s="159">
        <f>SUM(K5:K236)</f>
        <v>176600</v>
      </c>
      <c r="L237" s="565"/>
      <c r="M237" s="159">
        <f>SUM(M5:M236)</f>
        <v>556800</v>
      </c>
      <c r="N237" s="745"/>
      <c r="O237" s="370"/>
      <c r="P237" s="901"/>
      <c r="Q237" s="493">
        <f>SUM(Q5:Q236)</f>
        <v>10371248.887449998</v>
      </c>
      <c r="R237" s="577"/>
      <c r="S237" s="1069">
        <f>Q237+M237+K237</f>
        <v>11104648.887449998</v>
      </c>
      <c r="T237" s="1067"/>
    </row>
    <row r="238" spans="1:20" s="148" customFormat="1" ht="16.5" thickTop="1" x14ac:dyDescent="0.25">
      <c r="B238" s="74"/>
      <c r="C238" s="74"/>
      <c r="D238" s="97"/>
      <c r="E238" s="130"/>
      <c r="F238" s="1028"/>
      <c r="G238" s="97"/>
      <c r="H238" s="1028"/>
      <c r="I238" s="74"/>
      <c r="J238" s="125"/>
      <c r="L238" s="566"/>
      <c r="N238" s="746"/>
      <c r="O238" s="156"/>
      <c r="P238" s="382"/>
      <c r="Q238" s="372"/>
      <c r="R238" s="449" t="s">
        <v>42</v>
      </c>
      <c r="S238" s="415"/>
      <c r="T238" s="415"/>
    </row>
  </sheetData>
  <sortState ref="A101:AC105">
    <sortCondition ref="E99:E100"/>
  </sortState>
  <mergeCells count="15">
    <mergeCell ref="B109:B112"/>
    <mergeCell ref="E109:E112"/>
    <mergeCell ref="O109:O112"/>
    <mergeCell ref="R99:R100"/>
    <mergeCell ref="O105:O107"/>
    <mergeCell ref="R105:R107"/>
    <mergeCell ref="B105:B107"/>
    <mergeCell ref="E105:E107"/>
    <mergeCell ref="Q1:Q2"/>
    <mergeCell ref="K1:K2"/>
    <mergeCell ref="M1:M2"/>
    <mergeCell ref="B99:B100"/>
    <mergeCell ref="O99:O100"/>
    <mergeCell ref="J32:K32"/>
    <mergeCell ref="J33:K3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F1" zoomScaleNormal="100" workbookViewId="0">
      <selection activeCell="P6" sqref="P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298" t="s">
        <v>382</v>
      </c>
      <c r="B1" s="1298"/>
      <c r="C1" s="1298"/>
      <c r="D1" s="1298"/>
      <c r="E1" s="1298"/>
      <c r="F1" s="1298"/>
      <c r="G1" s="1298"/>
      <c r="H1" s="11">
        <v>1</v>
      </c>
      <c r="L1" s="1302" t="s">
        <v>407</v>
      </c>
      <c r="M1" s="1302"/>
      <c r="N1" s="1302"/>
      <c r="O1" s="1302"/>
      <c r="P1" s="1302"/>
      <c r="Q1" s="1302"/>
      <c r="R1" s="1302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8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21"/>
      <c r="B4" s="1310" t="s">
        <v>70</v>
      </c>
      <c r="C4" s="233"/>
      <c r="D4" s="130"/>
      <c r="E4" s="446"/>
      <c r="F4" s="72"/>
      <c r="G4" s="151"/>
      <c r="H4" s="151"/>
      <c r="L4" s="421"/>
      <c r="M4" s="1310" t="s">
        <v>70</v>
      </c>
      <c r="N4" s="233"/>
      <c r="O4" s="130"/>
      <c r="P4" s="446"/>
      <c r="Q4" s="72"/>
      <c r="R4" s="151"/>
      <c r="S4" s="151"/>
    </row>
    <row r="5" spans="1:21" ht="21" customHeight="1" x14ac:dyDescent="0.25">
      <c r="A5" s="1312" t="s">
        <v>249</v>
      </c>
      <c r="B5" s="1311"/>
      <c r="C5" s="233">
        <v>125.5</v>
      </c>
      <c r="D5" s="130">
        <v>45009</v>
      </c>
      <c r="E5" s="446">
        <v>17204.560000000001</v>
      </c>
      <c r="F5" s="72">
        <v>633</v>
      </c>
      <c r="G5" s="5"/>
      <c r="L5" s="1312" t="s">
        <v>408</v>
      </c>
      <c r="M5" s="1311"/>
      <c r="N5" s="233"/>
      <c r="O5" s="130">
        <v>45021</v>
      </c>
      <c r="P5" s="446">
        <v>2249.06</v>
      </c>
      <c r="Q5" s="72">
        <v>80</v>
      </c>
      <c r="R5" s="5"/>
    </row>
    <row r="6" spans="1:21" ht="21" customHeight="1" x14ac:dyDescent="0.25">
      <c r="A6" s="1312"/>
      <c r="B6" s="1311"/>
      <c r="C6" s="380"/>
      <c r="D6" s="130"/>
      <c r="E6" s="447">
        <v>208.47</v>
      </c>
      <c r="F6" s="72">
        <v>8</v>
      </c>
      <c r="G6" s="47">
        <f>F79</f>
        <v>1572.69</v>
      </c>
      <c r="H6" s="7">
        <f>E6-G6+E7+E5-G5+E4</f>
        <v>15840.340000000002</v>
      </c>
      <c r="L6" s="1312"/>
      <c r="M6" s="1311"/>
      <c r="N6" s="380"/>
      <c r="O6" s="130"/>
      <c r="P6" s="447"/>
      <c r="Q6" s="72"/>
      <c r="R6" s="47">
        <f>Q79</f>
        <v>0</v>
      </c>
      <c r="S6" s="7">
        <f>P6-R6+P7+P5-R5+P4</f>
        <v>2249.06</v>
      </c>
    </row>
    <row r="7" spans="1:21" ht="15.75" x14ac:dyDescent="0.25">
      <c r="A7" s="747"/>
      <c r="B7" s="1311"/>
      <c r="C7" s="223"/>
      <c r="D7" s="221"/>
      <c r="E7" s="446"/>
      <c r="F7" s="72"/>
      <c r="L7" s="747"/>
      <c r="M7" s="1311"/>
      <c r="N7" s="223"/>
      <c r="O7" s="221"/>
      <c r="P7" s="446"/>
      <c r="Q7" s="72"/>
    </row>
    <row r="8" spans="1:21" ht="15.75" thickBot="1" x14ac:dyDescent="0.3">
      <c r="A8" s="421"/>
      <c r="B8" s="144"/>
      <c r="C8" s="223"/>
      <c r="D8" s="221"/>
      <c r="E8" s="446"/>
      <c r="F8" s="72"/>
      <c r="L8" s="421"/>
      <c r="M8" s="144"/>
      <c r="N8" s="223"/>
      <c r="O8" s="221"/>
      <c r="P8" s="446"/>
      <c r="Q8" s="72"/>
    </row>
    <row r="9" spans="1:21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3" t="s">
        <v>3</v>
      </c>
    </row>
    <row r="10" spans="1:21" ht="15.75" thickTop="1" x14ac:dyDescent="0.25">
      <c r="A10" s="79" t="s">
        <v>32</v>
      </c>
      <c r="B10" s="731">
        <f>F6-C10+F5+F4+F7+F8</f>
        <v>621</v>
      </c>
      <c r="C10" s="677">
        <v>20</v>
      </c>
      <c r="D10" s="602">
        <v>547.84</v>
      </c>
      <c r="E10" s="629">
        <v>45015</v>
      </c>
      <c r="F10" s="602">
        <f t="shared" ref="F10:F57" si="0">D10</f>
        <v>547.84</v>
      </c>
      <c r="G10" s="600" t="s">
        <v>362</v>
      </c>
      <c r="H10" s="601">
        <v>137</v>
      </c>
      <c r="I10" s="633">
        <f>E6-F10+E5+E4+E7+E8</f>
        <v>16865.190000000002</v>
      </c>
      <c r="J10" s="713">
        <f>F10*H10</f>
        <v>75054.080000000002</v>
      </c>
      <c r="K10" s="631"/>
      <c r="L10" s="79" t="s">
        <v>32</v>
      </c>
      <c r="M10" s="731">
        <f>Q6-N10+Q5+Q4+Q7+Q8</f>
        <v>80</v>
      </c>
      <c r="N10" s="677"/>
      <c r="O10" s="602"/>
      <c r="P10" s="629"/>
      <c r="Q10" s="602">
        <f t="shared" ref="Q10:Q57" si="1">O10</f>
        <v>0</v>
      </c>
      <c r="R10" s="600"/>
      <c r="S10" s="601"/>
      <c r="T10" s="633">
        <f>P6-Q10+P5+P4+P7+P8</f>
        <v>2249.06</v>
      </c>
      <c r="U10" s="713">
        <f>Q10*S10</f>
        <v>0</v>
      </c>
    </row>
    <row r="11" spans="1:21" x14ac:dyDescent="0.25">
      <c r="A11" s="186"/>
      <c r="B11" s="731">
        <f>B10-C11</f>
        <v>620</v>
      </c>
      <c r="C11" s="677">
        <v>1</v>
      </c>
      <c r="D11" s="602">
        <v>28.44</v>
      </c>
      <c r="E11" s="629">
        <v>45015</v>
      </c>
      <c r="F11" s="602">
        <f t="shared" si="0"/>
        <v>28.44</v>
      </c>
      <c r="G11" s="600" t="s">
        <v>342</v>
      </c>
      <c r="H11" s="601">
        <v>137</v>
      </c>
      <c r="I11" s="633">
        <f>I10-F11</f>
        <v>16836.750000000004</v>
      </c>
      <c r="J11" s="713">
        <f t="shared" ref="J11:J74" si="2">F11*H11</f>
        <v>3896.28</v>
      </c>
      <c r="L11" s="186"/>
      <c r="M11" s="731">
        <f>M10-N11</f>
        <v>80</v>
      </c>
      <c r="N11" s="677"/>
      <c r="O11" s="602"/>
      <c r="P11" s="629"/>
      <c r="Q11" s="602">
        <f t="shared" si="1"/>
        <v>0</v>
      </c>
      <c r="R11" s="600"/>
      <c r="S11" s="601"/>
      <c r="T11" s="633">
        <f>T10-Q11</f>
        <v>2249.06</v>
      </c>
      <c r="U11" s="713">
        <f t="shared" ref="U11:U74" si="3">Q11*S11</f>
        <v>0</v>
      </c>
    </row>
    <row r="12" spans="1:21" x14ac:dyDescent="0.25">
      <c r="A12" s="174"/>
      <c r="B12" s="731">
        <f t="shared" ref="B12:B75" si="4">B11-C12</f>
        <v>618</v>
      </c>
      <c r="C12" s="677">
        <v>2</v>
      </c>
      <c r="D12" s="602">
        <v>50.25</v>
      </c>
      <c r="E12" s="629">
        <v>45016</v>
      </c>
      <c r="F12" s="602">
        <f t="shared" si="0"/>
        <v>50.25</v>
      </c>
      <c r="G12" s="600" t="s">
        <v>367</v>
      </c>
      <c r="H12" s="545">
        <v>115</v>
      </c>
      <c r="I12" s="633">
        <f t="shared" ref="I12:I75" si="5">I11-F12</f>
        <v>16786.500000000004</v>
      </c>
      <c r="J12" s="713">
        <f t="shared" si="2"/>
        <v>5778.75</v>
      </c>
      <c r="L12" s="174"/>
      <c r="M12" s="731">
        <f t="shared" ref="M12:M75" si="6">M11-N12</f>
        <v>80</v>
      </c>
      <c r="N12" s="677"/>
      <c r="O12" s="602"/>
      <c r="P12" s="629"/>
      <c r="Q12" s="602">
        <f t="shared" si="1"/>
        <v>0</v>
      </c>
      <c r="R12" s="600"/>
      <c r="S12" s="601"/>
      <c r="T12" s="633">
        <f t="shared" ref="T12:T75" si="7">T11-Q12</f>
        <v>2249.06</v>
      </c>
      <c r="U12" s="713">
        <f t="shared" si="3"/>
        <v>0</v>
      </c>
    </row>
    <row r="13" spans="1:21" x14ac:dyDescent="0.25">
      <c r="A13" s="174"/>
      <c r="B13" s="682">
        <f t="shared" si="4"/>
        <v>583</v>
      </c>
      <c r="C13" s="677">
        <v>35</v>
      </c>
      <c r="D13" s="602">
        <v>946.16</v>
      </c>
      <c r="E13" s="629">
        <v>45017</v>
      </c>
      <c r="F13" s="602">
        <f t="shared" si="0"/>
        <v>946.16</v>
      </c>
      <c r="G13" s="600" t="s">
        <v>376</v>
      </c>
      <c r="H13" s="601">
        <v>137</v>
      </c>
      <c r="I13" s="679">
        <f t="shared" si="5"/>
        <v>15840.340000000004</v>
      </c>
      <c r="J13" s="713">
        <f t="shared" si="2"/>
        <v>129623.92</v>
      </c>
      <c r="L13" s="174"/>
      <c r="M13" s="731">
        <f t="shared" si="6"/>
        <v>80</v>
      </c>
      <c r="N13" s="677"/>
      <c r="O13" s="602"/>
      <c r="P13" s="629"/>
      <c r="Q13" s="602">
        <f t="shared" si="1"/>
        <v>0</v>
      </c>
      <c r="R13" s="600"/>
      <c r="S13" s="601"/>
      <c r="T13" s="633">
        <f t="shared" si="7"/>
        <v>2249.06</v>
      </c>
      <c r="U13" s="713">
        <f t="shared" si="3"/>
        <v>0</v>
      </c>
    </row>
    <row r="14" spans="1:21" x14ac:dyDescent="0.25">
      <c r="A14" s="81" t="s">
        <v>33</v>
      </c>
      <c r="B14" s="731">
        <f t="shared" si="4"/>
        <v>583</v>
      </c>
      <c r="C14" s="677"/>
      <c r="D14" s="602"/>
      <c r="E14" s="629"/>
      <c r="F14" s="602">
        <f t="shared" si="0"/>
        <v>0</v>
      </c>
      <c r="G14" s="600"/>
      <c r="H14" s="601"/>
      <c r="I14" s="633">
        <f t="shared" si="5"/>
        <v>15840.340000000004</v>
      </c>
      <c r="J14" s="713">
        <f t="shared" si="2"/>
        <v>0</v>
      </c>
      <c r="L14" s="81" t="s">
        <v>33</v>
      </c>
      <c r="M14" s="731">
        <f t="shared" si="6"/>
        <v>80</v>
      </c>
      <c r="N14" s="677"/>
      <c r="O14" s="602"/>
      <c r="P14" s="629"/>
      <c r="Q14" s="602">
        <f t="shared" si="1"/>
        <v>0</v>
      </c>
      <c r="R14" s="600"/>
      <c r="S14" s="601"/>
      <c r="T14" s="633">
        <f t="shared" si="7"/>
        <v>2249.06</v>
      </c>
      <c r="U14" s="713">
        <f t="shared" si="3"/>
        <v>0</v>
      </c>
    </row>
    <row r="15" spans="1:21" x14ac:dyDescent="0.25">
      <c r="A15" s="72"/>
      <c r="B15" s="731">
        <f t="shared" si="4"/>
        <v>583</v>
      </c>
      <c r="C15" s="677"/>
      <c r="D15" s="602"/>
      <c r="E15" s="629"/>
      <c r="F15" s="602">
        <f t="shared" si="0"/>
        <v>0</v>
      </c>
      <c r="G15" s="600"/>
      <c r="H15" s="601"/>
      <c r="I15" s="633">
        <f t="shared" si="5"/>
        <v>15840.340000000004</v>
      </c>
      <c r="J15" s="713">
        <f t="shared" si="2"/>
        <v>0</v>
      </c>
      <c r="L15" s="72"/>
      <c r="M15" s="731">
        <f t="shared" si="6"/>
        <v>80</v>
      </c>
      <c r="N15" s="677"/>
      <c r="O15" s="602"/>
      <c r="P15" s="629"/>
      <c r="Q15" s="602">
        <f t="shared" si="1"/>
        <v>0</v>
      </c>
      <c r="R15" s="600"/>
      <c r="S15" s="601"/>
      <c r="T15" s="633">
        <f t="shared" si="7"/>
        <v>2249.06</v>
      </c>
      <c r="U15" s="713">
        <f t="shared" si="3"/>
        <v>0</v>
      </c>
    </row>
    <row r="16" spans="1:21" x14ac:dyDescent="0.25">
      <c r="A16" s="72"/>
      <c r="B16" s="731">
        <f t="shared" si="4"/>
        <v>583</v>
      </c>
      <c r="C16" s="677"/>
      <c r="D16" s="602"/>
      <c r="E16" s="629"/>
      <c r="F16" s="602">
        <f t="shared" si="0"/>
        <v>0</v>
      </c>
      <c r="G16" s="600"/>
      <c r="H16" s="601"/>
      <c r="I16" s="633">
        <f t="shared" si="5"/>
        <v>15840.340000000004</v>
      </c>
      <c r="J16" s="713">
        <f t="shared" si="2"/>
        <v>0</v>
      </c>
      <c r="L16" s="72"/>
      <c r="M16" s="731">
        <f t="shared" si="6"/>
        <v>80</v>
      </c>
      <c r="N16" s="677"/>
      <c r="O16" s="602"/>
      <c r="P16" s="629"/>
      <c r="Q16" s="602">
        <f t="shared" si="1"/>
        <v>0</v>
      </c>
      <c r="R16" s="600"/>
      <c r="S16" s="601"/>
      <c r="T16" s="633">
        <f t="shared" si="7"/>
        <v>2249.06</v>
      </c>
      <c r="U16" s="713">
        <f t="shared" si="3"/>
        <v>0</v>
      </c>
    </row>
    <row r="17" spans="1:21" x14ac:dyDescent="0.25">
      <c r="B17" s="731">
        <f t="shared" si="4"/>
        <v>583</v>
      </c>
      <c r="C17" s="677"/>
      <c r="D17" s="602"/>
      <c r="E17" s="629"/>
      <c r="F17" s="602">
        <f t="shared" si="0"/>
        <v>0</v>
      </c>
      <c r="G17" s="600"/>
      <c r="H17" s="601"/>
      <c r="I17" s="633">
        <f t="shared" si="5"/>
        <v>15840.340000000004</v>
      </c>
      <c r="J17" s="713">
        <f t="shared" si="2"/>
        <v>0</v>
      </c>
      <c r="M17" s="731">
        <f t="shared" si="6"/>
        <v>80</v>
      </c>
      <c r="N17" s="677"/>
      <c r="O17" s="602"/>
      <c r="P17" s="629"/>
      <c r="Q17" s="602">
        <f t="shared" si="1"/>
        <v>0</v>
      </c>
      <c r="R17" s="600"/>
      <c r="S17" s="601"/>
      <c r="T17" s="633">
        <f t="shared" si="7"/>
        <v>2249.06</v>
      </c>
      <c r="U17" s="713">
        <f t="shared" si="3"/>
        <v>0</v>
      </c>
    </row>
    <row r="18" spans="1:21" x14ac:dyDescent="0.25">
      <c r="B18" s="731">
        <f t="shared" si="4"/>
        <v>583</v>
      </c>
      <c r="C18" s="677"/>
      <c r="D18" s="602"/>
      <c r="E18" s="629"/>
      <c r="F18" s="602">
        <f t="shared" si="0"/>
        <v>0</v>
      </c>
      <c r="G18" s="600"/>
      <c r="H18" s="601"/>
      <c r="I18" s="633">
        <f t="shared" si="5"/>
        <v>15840.340000000004</v>
      </c>
      <c r="J18" s="713">
        <f t="shared" si="2"/>
        <v>0</v>
      </c>
      <c r="M18" s="731">
        <f t="shared" si="6"/>
        <v>80</v>
      </c>
      <c r="N18" s="677"/>
      <c r="O18" s="602"/>
      <c r="P18" s="629"/>
      <c r="Q18" s="602">
        <f t="shared" si="1"/>
        <v>0</v>
      </c>
      <c r="R18" s="600"/>
      <c r="S18" s="601"/>
      <c r="T18" s="633">
        <f t="shared" si="7"/>
        <v>2249.06</v>
      </c>
      <c r="U18" s="713">
        <f t="shared" si="3"/>
        <v>0</v>
      </c>
    </row>
    <row r="19" spans="1:21" x14ac:dyDescent="0.25">
      <c r="A19" s="118"/>
      <c r="B19" s="731">
        <f t="shared" si="4"/>
        <v>583</v>
      </c>
      <c r="C19" s="677"/>
      <c r="D19" s="602"/>
      <c r="E19" s="629"/>
      <c r="F19" s="602">
        <f t="shared" si="0"/>
        <v>0</v>
      </c>
      <c r="G19" s="600"/>
      <c r="H19" s="601"/>
      <c r="I19" s="633">
        <f t="shared" si="5"/>
        <v>15840.340000000004</v>
      </c>
      <c r="J19" s="713">
        <f t="shared" si="2"/>
        <v>0</v>
      </c>
      <c r="L19" s="118"/>
      <c r="M19" s="731">
        <f t="shared" si="6"/>
        <v>80</v>
      </c>
      <c r="N19" s="677"/>
      <c r="O19" s="602"/>
      <c r="P19" s="629"/>
      <c r="Q19" s="602">
        <f t="shared" si="1"/>
        <v>0</v>
      </c>
      <c r="R19" s="600"/>
      <c r="S19" s="601"/>
      <c r="T19" s="633">
        <f t="shared" si="7"/>
        <v>2249.06</v>
      </c>
      <c r="U19" s="713">
        <f t="shared" si="3"/>
        <v>0</v>
      </c>
    </row>
    <row r="20" spans="1:21" x14ac:dyDescent="0.25">
      <c r="A20" s="118"/>
      <c r="B20" s="731">
        <f t="shared" si="4"/>
        <v>583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5"/>
        <v>15840.340000000004</v>
      </c>
      <c r="J20" s="713">
        <f t="shared" si="2"/>
        <v>0</v>
      </c>
      <c r="L20" s="118"/>
      <c r="M20" s="731">
        <f t="shared" si="6"/>
        <v>80</v>
      </c>
      <c r="N20" s="677"/>
      <c r="O20" s="602"/>
      <c r="P20" s="629"/>
      <c r="Q20" s="602">
        <f t="shared" si="1"/>
        <v>0</v>
      </c>
      <c r="R20" s="600"/>
      <c r="S20" s="601"/>
      <c r="T20" s="633">
        <f t="shared" si="7"/>
        <v>2249.06</v>
      </c>
      <c r="U20" s="713">
        <f t="shared" si="3"/>
        <v>0</v>
      </c>
    </row>
    <row r="21" spans="1:21" x14ac:dyDescent="0.25">
      <c r="A21" s="118"/>
      <c r="B21" s="731">
        <f t="shared" si="4"/>
        <v>583</v>
      </c>
      <c r="C21" s="677"/>
      <c r="D21" s="602"/>
      <c r="E21" s="629"/>
      <c r="F21" s="602">
        <f t="shared" si="0"/>
        <v>0</v>
      </c>
      <c r="G21" s="600"/>
      <c r="H21" s="601"/>
      <c r="I21" s="633">
        <f t="shared" si="5"/>
        <v>15840.340000000004</v>
      </c>
      <c r="J21" s="713">
        <f t="shared" si="2"/>
        <v>0</v>
      </c>
      <c r="L21" s="118"/>
      <c r="M21" s="731">
        <f t="shared" si="6"/>
        <v>80</v>
      </c>
      <c r="N21" s="677"/>
      <c r="O21" s="602"/>
      <c r="P21" s="629"/>
      <c r="Q21" s="602">
        <f t="shared" si="1"/>
        <v>0</v>
      </c>
      <c r="R21" s="600"/>
      <c r="S21" s="601"/>
      <c r="T21" s="633">
        <f t="shared" si="7"/>
        <v>2249.06</v>
      </c>
      <c r="U21" s="713">
        <f t="shared" si="3"/>
        <v>0</v>
      </c>
    </row>
    <row r="22" spans="1:21" x14ac:dyDescent="0.25">
      <c r="A22" s="118"/>
      <c r="B22" s="731">
        <f t="shared" si="4"/>
        <v>583</v>
      </c>
      <c r="C22" s="677"/>
      <c r="D22" s="602"/>
      <c r="E22" s="629"/>
      <c r="F22" s="602">
        <f t="shared" si="0"/>
        <v>0</v>
      </c>
      <c r="G22" s="600"/>
      <c r="H22" s="601"/>
      <c r="I22" s="633">
        <f t="shared" si="5"/>
        <v>15840.340000000004</v>
      </c>
      <c r="J22" s="713">
        <f t="shared" si="2"/>
        <v>0</v>
      </c>
      <c r="L22" s="118"/>
      <c r="M22" s="731">
        <f t="shared" si="6"/>
        <v>80</v>
      </c>
      <c r="N22" s="677"/>
      <c r="O22" s="602"/>
      <c r="P22" s="629"/>
      <c r="Q22" s="602">
        <f t="shared" si="1"/>
        <v>0</v>
      </c>
      <c r="R22" s="600"/>
      <c r="S22" s="601"/>
      <c r="T22" s="633">
        <f t="shared" si="7"/>
        <v>2249.06</v>
      </c>
      <c r="U22" s="713">
        <f t="shared" si="3"/>
        <v>0</v>
      </c>
    </row>
    <row r="23" spans="1:21" x14ac:dyDescent="0.25">
      <c r="A23" s="118"/>
      <c r="B23" s="174">
        <f t="shared" si="4"/>
        <v>583</v>
      </c>
      <c r="C23" s="15"/>
      <c r="D23" s="68"/>
      <c r="E23" s="629"/>
      <c r="F23" s="602">
        <f t="shared" si="0"/>
        <v>0</v>
      </c>
      <c r="G23" s="600"/>
      <c r="H23" s="601"/>
      <c r="I23" s="633">
        <f t="shared" si="5"/>
        <v>15840.340000000004</v>
      </c>
      <c r="J23" s="713">
        <f t="shared" si="2"/>
        <v>0</v>
      </c>
      <c r="L23" s="118"/>
      <c r="M23" s="174">
        <f t="shared" si="6"/>
        <v>80</v>
      </c>
      <c r="N23" s="15"/>
      <c r="O23" s="68"/>
      <c r="P23" s="629"/>
      <c r="Q23" s="602">
        <f t="shared" si="1"/>
        <v>0</v>
      </c>
      <c r="R23" s="600"/>
      <c r="S23" s="601"/>
      <c r="T23" s="633">
        <f t="shared" si="7"/>
        <v>2249.06</v>
      </c>
      <c r="U23" s="713">
        <f t="shared" si="3"/>
        <v>0</v>
      </c>
    </row>
    <row r="24" spans="1:21" x14ac:dyDescent="0.25">
      <c r="A24" s="119"/>
      <c r="B24" s="174">
        <f t="shared" si="4"/>
        <v>583</v>
      </c>
      <c r="C24" s="15"/>
      <c r="D24" s="68"/>
      <c r="E24" s="629"/>
      <c r="F24" s="602">
        <f t="shared" si="0"/>
        <v>0</v>
      </c>
      <c r="G24" s="600"/>
      <c r="H24" s="601"/>
      <c r="I24" s="633">
        <f t="shared" si="5"/>
        <v>15840.340000000004</v>
      </c>
      <c r="J24" s="713">
        <f t="shared" si="2"/>
        <v>0</v>
      </c>
      <c r="L24" s="119"/>
      <c r="M24" s="174">
        <f t="shared" si="6"/>
        <v>80</v>
      </c>
      <c r="N24" s="15"/>
      <c r="O24" s="68"/>
      <c r="P24" s="629"/>
      <c r="Q24" s="602">
        <f t="shared" si="1"/>
        <v>0</v>
      </c>
      <c r="R24" s="600"/>
      <c r="S24" s="601"/>
      <c r="T24" s="633">
        <f t="shared" si="7"/>
        <v>2249.06</v>
      </c>
      <c r="U24" s="713">
        <f t="shared" si="3"/>
        <v>0</v>
      </c>
    </row>
    <row r="25" spans="1:21" x14ac:dyDescent="0.25">
      <c r="A25" s="118"/>
      <c r="B25" s="174">
        <f t="shared" si="4"/>
        <v>583</v>
      </c>
      <c r="C25" s="15"/>
      <c r="D25" s="68"/>
      <c r="E25" s="194"/>
      <c r="F25" s="68">
        <f t="shared" si="0"/>
        <v>0</v>
      </c>
      <c r="G25" s="69"/>
      <c r="H25" s="70"/>
      <c r="I25" s="102">
        <f t="shared" si="5"/>
        <v>15840.340000000004</v>
      </c>
      <c r="J25" s="17">
        <f t="shared" si="2"/>
        <v>0</v>
      </c>
      <c r="L25" s="118"/>
      <c r="M25" s="174">
        <f t="shared" si="6"/>
        <v>80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7"/>
        <v>2249.06</v>
      </c>
      <c r="U25" s="17">
        <f t="shared" si="3"/>
        <v>0</v>
      </c>
    </row>
    <row r="26" spans="1:21" x14ac:dyDescent="0.25">
      <c r="A26" s="118"/>
      <c r="B26" s="174">
        <f t="shared" si="4"/>
        <v>583</v>
      </c>
      <c r="C26" s="15"/>
      <c r="D26" s="68"/>
      <c r="E26" s="194"/>
      <c r="F26" s="68">
        <f t="shared" si="0"/>
        <v>0</v>
      </c>
      <c r="G26" s="69"/>
      <c r="H26" s="70"/>
      <c r="I26" s="102">
        <f t="shared" si="5"/>
        <v>15840.340000000004</v>
      </c>
      <c r="J26" s="17">
        <f t="shared" si="2"/>
        <v>0</v>
      </c>
      <c r="L26" s="118"/>
      <c r="M26" s="174">
        <f t="shared" si="6"/>
        <v>80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7"/>
        <v>2249.06</v>
      </c>
      <c r="U26" s="17">
        <f t="shared" si="3"/>
        <v>0</v>
      </c>
    </row>
    <row r="27" spans="1:21" x14ac:dyDescent="0.25">
      <c r="A27" s="118"/>
      <c r="B27" s="174">
        <f t="shared" si="4"/>
        <v>583</v>
      </c>
      <c r="C27" s="15"/>
      <c r="D27" s="68"/>
      <c r="E27" s="194"/>
      <c r="F27" s="68">
        <f t="shared" si="0"/>
        <v>0</v>
      </c>
      <c r="G27" s="69"/>
      <c r="H27" s="70"/>
      <c r="I27" s="102">
        <f t="shared" si="5"/>
        <v>15840.340000000004</v>
      </c>
      <c r="J27" s="17">
        <f t="shared" si="2"/>
        <v>0</v>
      </c>
      <c r="L27" s="118"/>
      <c r="M27" s="174">
        <f t="shared" si="6"/>
        <v>80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7"/>
        <v>2249.06</v>
      </c>
      <c r="U27" s="17">
        <f t="shared" si="3"/>
        <v>0</v>
      </c>
    </row>
    <row r="28" spans="1:21" x14ac:dyDescent="0.25">
      <c r="A28" s="118"/>
      <c r="B28" s="174">
        <f t="shared" si="4"/>
        <v>583</v>
      </c>
      <c r="C28" s="15"/>
      <c r="D28" s="68"/>
      <c r="E28" s="194"/>
      <c r="F28" s="68">
        <f t="shared" si="0"/>
        <v>0</v>
      </c>
      <c r="G28" s="69"/>
      <c r="H28" s="70"/>
      <c r="I28" s="102">
        <f t="shared" si="5"/>
        <v>15840.340000000004</v>
      </c>
      <c r="J28" s="17">
        <f t="shared" si="2"/>
        <v>0</v>
      </c>
      <c r="L28" s="118"/>
      <c r="M28" s="174">
        <f t="shared" si="6"/>
        <v>80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7"/>
        <v>2249.06</v>
      </c>
      <c r="U28" s="17">
        <f t="shared" si="3"/>
        <v>0</v>
      </c>
    </row>
    <row r="29" spans="1:21" x14ac:dyDescent="0.25">
      <c r="A29" s="118"/>
      <c r="B29" s="174">
        <f t="shared" si="4"/>
        <v>583</v>
      </c>
      <c r="C29" s="15"/>
      <c r="D29" s="68"/>
      <c r="E29" s="194"/>
      <c r="F29" s="68">
        <f t="shared" si="0"/>
        <v>0</v>
      </c>
      <c r="G29" s="69"/>
      <c r="H29" s="70"/>
      <c r="I29" s="102">
        <f t="shared" si="5"/>
        <v>15840.340000000004</v>
      </c>
      <c r="J29" s="17">
        <f t="shared" si="2"/>
        <v>0</v>
      </c>
      <c r="L29" s="118"/>
      <c r="M29" s="174">
        <f t="shared" si="6"/>
        <v>80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7"/>
        <v>2249.06</v>
      </c>
      <c r="U29" s="17">
        <f t="shared" si="3"/>
        <v>0</v>
      </c>
    </row>
    <row r="30" spans="1:21" x14ac:dyDescent="0.25">
      <c r="A30" s="118"/>
      <c r="B30" s="174">
        <f t="shared" si="4"/>
        <v>583</v>
      </c>
      <c r="C30" s="15"/>
      <c r="D30" s="68"/>
      <c r="E30" s="194"/>
      <c r="F30" s="68">
        <f t="shared" si="0"/>
        <v>0</v>
      </c>
      <c r="G30" s="69"/>
      <c r="H30" s="70"/>
      <c r="I30" s="102">
        <f t="shared" si="5"/>
        <v>15840.340000000004</v>
      </c>
      <c r="J30" s="17">
        <f t="shared" si="2"/>
        <v>0</v>
      </c>
      <c r="L30" s="118"/>
      <c r="M30" s="174">
        <f t="shared" si="6"/>
        <v>80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7"/>
        <v>2249.06</v>
      </c>
      <c r="U30" s="17">
        <f t="shared" si="3"/>
        <v>0</v>
      </c>
    </row>
    <row r="31" spans="1:21" x14ac:dyDescent="0.25">
      <c r="A31" s="118"/>
      <c r="B31" s="174">
        <f t="shared" si="4"/>
        <v>583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5"/>
        <v>15840.340000000004</v>
      </c>
      <c r="J31" s="17">
        <f t="shared" si="2"/>
        <v>0</v>
      </c>
      <c r="L31" s="118"/>
      <c r="M31" s="174">
        <f t="shared" si="6"/>
        <v>80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7"/>
        <v>2249.06</v>
      </c>
      <c r="U31" s="17">
        <f t="shared" si="3"/>
        <v>0</v>
      </c>
    </row>
    <row r="32" spans="1:21" x14ac:dyDescent="0.25">
      <c r="A32" s="118"/>
      <c r="B32" s="174">
        <f t="shared" si="4"/>
        <v>583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5"/>
        <v>15840.340000000004</v>
      </c>
      <c r="J32" s="17">
        <f t="shared" si="2"/>
        <v>0</v>
      </c>
      <c r="L32" s="118"/>
      <c r="M32" s="174">
        <f t="shared" si="6"/>
        <v>80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7"/>
        <v>2249.06</v>
      </c>
      <c r="U32" s="17">
        <f t="shared" si="3"/>
        <v>0</v>
      </c>
    </row>
    <row r="33" spans="1:21" x14ac:dyDescent="0.25">
      <c r="A33" s="118"/>
      <c r="B33" s="174">
        <f t="shared" si="4"/>
        <v>583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5"/>
        <v>15840.340000000004</v>
      </c>
      <c r="J33" s="17">
        <f t="shared" si="2"/>
        <v>0</v>
      </c>
      <c r="L33" s="118"/>
      <c r="M33" s="174">
        <f t="shared" si="6"/>
        <v>80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7"/>
        <v>2249.06</v>
      </c>
      <c r="U33" s="17">
        <f t="shared" si="3"/>
        <v>0</v>
      </c>
    </row>
    <row r="34" spans="1:21" x14ac:dyDescent="0.25">
      <c r="A34" s="118"/>
      <c r="B34" s="174">
        <f t="shared" si="4"/>
        <v>583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5"/>
        <v>15840.340000000004</v>
      </c>
      <c r="J34" s="17">
        <f t="shared" si="2"/>
        <v>0</v>
      </c>
      <c r="L34" s="118"/>
      <c r="M34" s="174">
        <f t="shared" si="6"/>
        <v>80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7"/>
        <v>2249.06</v>
      </c>
      <c r="U34" s="17">
        <f t="shared" si="3"/>
        <v>0</v>
      </c>
    </row>
    <row r="35" spans="1:21" x14ac:dyDescent="0.25">
      <c r="A35" s="118"/>
      <c r="B35" s="174">
        <f t="shared" si="4"/>
        <v>583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5"/>
        <v>15840.340000000004</v>
      </c>
      <c r="J35" s="17">
        <f t="shared" si="2"/>
        <v>0</v>
      </c>
      <c r="L35" s="118"/>
      <c r="M35" s="174">
        <f t="shared" si="6"/>
        <v>80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7"/>
        <v>2249.06</v>
      </c>
      <c r="U35" s="17">
        <f t="shared" si="3"/>
        <v>0</v>
      </c>
    </row>
    <row r="36" spans="1:21" x14ac:dyDescent="0.25">
      <c r="A36" s="118"/>
      <c r="B36" s="174">
        <f t="shared" si="4"/>
        <v>583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5"/>
        <v>15840.340000000004</v>
      </c>
      <c r="J36" s="17">
        <f t="shared" si="2"/>
        <v>0</v>
      </c>
      <c r="L36" s="118"/>
      <c r="M36" s="174">
        <f t="shared" si="6"/>
        <v>80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7"/>
        <v>2249.06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583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5"/>
        <v>15840.340000000004</v>
      </c>
      <c r="J37" s="17">
        <f t="shared" si="2"/>
        <v>0</v>
      </c>
      <c r="L37" s="118" t="s">
        <v>22</v>
      </c>
      <c r="M37" s="174">
        <f t="shared" si="6"/>
        <v>80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7"/>
        <v>2249.06</v>
      </c>
      <c r="U37" s="17">
        <f t="shared" si="3"/>
        <v>0</v>
      </c>
    </row>
    <row r="38" spans="1:21" x14ac:dyDescent="0.25">
      <c r="A38" s="119"/>
      <c r="B38" s="174">
        <f t="shared" si="4"/>
        <v>583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5"/>
        <v>15840.340000000004</v>
      </c>
      <c r="J38" s="17">
        <f t="shared" si="2"/>
        <v>0</v>
      </c>
      <c r="L38" s="119"/>
      <c r="M38" s="174">
        <f t="shared" si="6"/>
        <v>80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7"/>
        <v>2249.06</v>
      </c>
      <c r="U38" s="17">
        <f t="shared" si="3"/>
        <v>0</v>
      </c>
    </row>
    <row r="39" spans="1:21" x14ac:dyDescent="0.25">
      <c r="A39" s="118"/>
      <c r="B39" s="174">
        <f t="shared" si="4"/>
        <v>583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5"/>
        <v>15840.340000000004</v>
      </c>
      <c r="J39" s="17">
        <f t="shared" si="2"/>
        <v>0</v>
      </c>
      <c r="L39" s="118"/>
      <c r="M39" s="174">
        <f t="shared" si="6"/>
        <v>80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7"/>
        <v>2249.06</v>
      </c>
      <c r="U39" s="17">
        <f t="shared" si="3"/>
        <v>0</v>
      </c>
    </row>
    <row r="40" spans="1:21" x14ac:dyDescent="0.25">
      <c r="A40" s="118"/>
      <c r="B40" s="174">
        <f t="shared" si="4"/>
        <v>583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5"/>
        <v>15840.340000000004</v>
      </c>
      <c r="J40" s="17">
        <f t="shared" si="2"/>
        <v>0</v>
      </c>
      <c r="L40" s="118"/>
      <c r="M40" s="174">
        <f t="shared" si="6"/>
        <v>80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7"/>
        <v>2249.06</v>
      </c>
      <c r="U40" s="17">
        <f t="shared" si="3"/>
        <v>0</v>
      </c>
    </row>
    <row r="41" spans="1:21" x14ac:dyDescent="0.25">
      <c r="A41" s="118"/>
      <c r="B41" s="174">
        <f t="shared" si="4"/>
        <v>583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5"/>
        <v>15840.340000000004</v>
      </c>
      <c r="J41" s="17">
        <f t="shared" si="2"/>
        <v>0</v>
      </c>
      <c r="L41" s="118"/>
      <c r="M41" s="174">
        <f t="shared" si="6"/>
        <v>80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7"/>
        <v>2249.06</v>
      </c>
      <c r="U41" s="17">
        <f t="shared" si="3"/>
        <v>0</v>
      </c>
    </row>
    <row r="42" spans="1:21" x14ac:dyDescent="0.25">
      <c r="A42" s="118"/>
      <c r="B42" s="174">
        <f t="shared" si="4"/>
        <v>583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5"/>
        <v>15840.340000000004</v>
      </c>
      <c r="J42" s="17">
        <f t="shared" si="2"/>
        <v>0</v>
      </c>
      <c r="L42" s="118"/>
      <c r="M42" s="174">
        <f t="shared" si="6"/>
        <v>80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7"/>
        <v>2249.06</v>
      </c>
      <c r="U42" s="17">
        <f t="shared" si="3"/>
        <v>0</v>
      </c>
    </row>
    <row r="43" spans="1:21" x14ac:dyDescent="0.25">
      <c r="A43" s="118"/>
      <c r="B43" s="174">
        <f t="shared" si="4"/>
        <v>583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5"/>
        <v>15840.340000000004</v>
      </c>
      <c r="J43" s="17">
        <f t="shared" si="2"/>
        <v>0</v>
      </c>
      <c r="L43" s="118"/>
      <c r="M43" s="174">
        <f t="shared" si="6"/>
        <v>80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7"/>
        <v>2249.06</v>
      </c>
      <c r="U43" s="17">
        <f t="shared" si="3"/>
        <v>0</v>
      </c>
    </row>
    <row r="44" spans="1:21" x14ac:dyDescent="0.25">
      <c r="A44" s="118"/>
      <c r="B44" s="174">
        <f t="shared" si="4"/>
        <v>583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5"/>
        <v>15840.340000000004</v>
      </c>
      <c r="J44" s="17">
        <f t="shared" si="2"/>
        <v>0</v>
      </c>
      <c r="L44" s="118"/>
      <c r="M44" s="174">
        <f t="shared" si="6"/>
        <v>80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7"/>
        <v>2249.06</v>
      </c>
      <c r="U44" s="17">
        <f t="shared" si="3"/>
        <v>0</v>
      </c>
    </row>
    <row r="45" spans="1:21" x14ac:dyDescent="0.25">
      <c r="A45" s="118"/>
      <c r="B45" s="174">
        <f t="shared" si="4"/>
        <v>583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5"/>
        <v>15840.340000000004</v>
      </c>
      <c r="J45" s="17">
        <f t="shared" si="2"/>
        <v>0</v>
      </c>
      <c r="L45" s="118"/>
      <c r="M45" s="174">
        <f t="shared" si="6"/>
        <v>80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7"/>
        <v>2249.06</v>
      </c>
      <c r="U45" s="17">
        <f t="shared" si="3"/>
        <v>0</v>
      </c>
    </row>
    <row r="46" spans="1:21" x14ac:dyDescent="0.25">
      <c r="A46" s="118"/>
      <c r="B46" s="174">
        <f t="shared" si="4"/>
        <v>583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5"/>
        <v>15840.340000000004</v>
      </c>
      <c r="J46" s="17">
        <f t="shared" si="2"/>
        <v>0</v>
      </c>
      <c r="L46" s="118"/>
      <c r="M46" s="174">
        <f t="shared" si="6"/>
        <v>80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7"/>
        <v>2249.06</v>
      </c>
      <c r="U46" s="17">
        <f t="shared" si="3"/>
        <v>0</v>
      </c>
    </row>
    <row r="47" spans="1:21" x14ac:dyDescent="0.25">
      <c r="A47" s="118"/>
      <c r="B47" s="174">
        <f t="shared" si="4"/>
        <v>583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5"/>
        <v>15840.340000000004</v>
      </c>
      <c r="J47" s="17">
        <f t="shared" si="2"/>
        <v>0</v>
      </c>
      <c r="L47" s="118"/>
      <c r="M47" s="174">
        <f t="shared" si="6"/>
        <v>80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7"/>
        <v>2249.06</v>
      </c>
      <c r="U47" s="17">
        <f t="shared" si="3"/>
        <v>0</v>
      </c>
    </row>
    <row r="48" spans="1:21" x14ac:dyDescent="0.25">
      <c r="A48" s="118"/>
      <c r="B48" s="174">
        <f t="shared" si="4"/>
        <v>583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5"/>
        <v>15840.340000000004</v>
      </c>
      <c r="J48" s="17">
        <f t="shared" si="2"/>
        <v>0</v>
      </c>
      <c r="L48" s="118"/>
      <c r="M48" s="174">
        <f t="shared" si="6"/>
        <v>80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7"/>
        <v>2249.06</v>
      </c>
      <c r="U48" s="17">
        <f t="shared" si="3"/>
        <v>0</v>
      </c>
    </row>
    <row r="49" spans="1:21" x14ac:dyDescent="0.25">
      <c r="A49" s="118"/>
      <c r="B49" s="174">
        <f t="shared" si="4"/>
        <v>583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5"/>
        <v>15840.340000000004</v>
      </c>
      <c r="J49" s="17">
        <f t="shared" si="2"/>
        <v>0</v>
      </c>
      <c r="L49" s="118"/>
      <c r="M49" s="174">
        <f t="shared" si="6"/>
        <v>80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7"/>
        <v>2249.06</v>
      </c>
      <c r="U49" s="17">
        <f t="shared" si="3"/>
        <v>0</v>
      </c>
    </row>
    <row r="50" spans="1:21" x14ac:dyDescent="0.25">
      <c r="A50" s="118"/>
      <c r="B50" s="174">
        <f t="shared" si="4"/>
        <v>583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5"/>
        <v>15840.340000000004</v>
      </c>
      <c r="J50" s="17">
        <f t="shared" si="2"/>
        <v>0</v>
      </c>
      <c r="L50" s="118"/>
      <c r="M50" s="174">
        <f t="shared" si="6"/>
        <v>80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7"/>
        <v>2249.06</v>
      </c>
      <c r="U50" s="17">
        <f t="shared" si="3"/>
        <v>0</v>
      </c>
    </row>
    <row r="51" spans="1:21" x14ac:dyDescent="0.25">
      <c r="A51" s="118"/>
      <c r="B51" s="174">
        <f t="shared" si="4"/>
        <v>583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5"/>
        <v>15840.340000000004</v>
      </c>
      <c r="J51" s="17">
        <f t="shared" si="2"/>
        <v>0</v>
      </c>
      <c r="L51" s="118"/>
      <c r="M51" s="174">
        <f t="shared" si="6"/>
        <v>80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7"/>
        <v>2249.06</v>
      </c>
      <c r="U51" s="17">
        <f t="shared" si="3"/>
        <v>0</v>
      </c>
    </row>
    <row r="52" spans="1:21" x14ac:dyDescent="0.25">
      <c r="A52" s="118"/>
      <c r="B52" s="174">
        <f t="shared" si="4"/>
        <v>583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5"/>
        <v>15840.340000000004</v>
      </c>
      <c r="J52" s="17">
        <f t="shared" si="2"/>
        <v>0</v>
      </c>
      <c r="L52" s="118"/>
      <c r="M52" s="174">
        <f t="shared" si="6"/>
        <v>80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7"/>
        <v>2249.06</v>
      </c>
      <c r="U52" s="17">
        <f t="shared" si="3"/>
        <v>0</v>
      </c>
    </row>
    <row r="53" spans="1:21" x14ac:dyDescent="0.25">
      <c r="A53" s="118"/>
      <c r="B53" s="174">
        <f t="shared" si="4"/>
        <v>583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5"/>
        <v>15840.340000000004</v>
      </c>
      <c r="J53" s="17">
        <f t="shared" si="2"/>
        <v>0</v>
      </c>
      <c r="L53" s="118"/>
      <c r="M53" s="174">
        <f t="shared" si="6"/>
        <v>80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7"/>
        <v>2249.06</v>
      </c>
      <c r="U53" s="17">
        <f t="shared" si="3"/>
        <v>0</v>
      </c>
    </row>
    <row r="54" spans="1:21" x14ac:dyDescent="0.25">
      <c r="A54" s="118"/>
      <c r="B54" s="174">
        <f t="shared" si="4"/>
        <v>583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5"/>
        <v>15840.340000000004</v>
      </c>
      <c r="J54" s="17">
        <f t="shared" si="2"/>
        <v>0</v>
      </c>
      <c r="L54" s="118"/>
      <c r="M54" s="174">
        <f t="shared" si="6"/>
        <v>80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7"/>
        <v>2249.06</v>
      </c>
      <c r="U54" s="17">
        <f t="shared" si="3"/>
        <v>0</v>
      </c>
    </row>
    <row r="55" spans="1:21" x14ac:dyDescent="0.25">
      <c r="A55" s="118"/>
      <c r="B55" s="174">
        <f t="shared" si="4"/>
        <v>583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5"/>
        <v>15840.340000000004</v>
      </c>
      <c r="J55" s="17">
        <f t="shared" si="2"/>
        <v>0</v>
      </c>
      <c r="L55" s="118"/>
      <c r="M55" s="174">
        <f t="shared" si="6"/>
        <v>80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7"/>
        <v>2249.06</v>
      </c>
      <c r="U55" s="17">
        <f t="shared" si="3"/>
        <v>0</v>
      </c>
    </row>
    <row r="56" spans="1:21" x14ac:dyDescent="0.25">
      <c r="A56" s="118"/>
      <c r="B56" s="174">
        <f t="shared" si="4"/>
        <v>583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5"/>
        <v>15840.340000000004</v>
      </c>
      <c r="J56" s="17">
        <f t="shared" si="2"/>
        <v>0</v>
      </c>
      <c r="L56" s="118"/>
      <c r="M56" s="174">
        <f t="shared" si="6"/>
        <v>80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7"/>
        <v>2249.06</v>
      </c>
      <c r="U56" s="17">
        <f t="shared" si="3"/>
        <v>0</v>
      </c>
    </row>
    <row r="57" spans="1:21" x14ac:dyDescent="0.25">
      <c r="A57" s="118"/>
      <c r="B57" s="174">
        <f t="shared" si="4"/>
        <v>583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5"/>
        <v>15840.340000000004</v>
      </c>
      <c r="J57" s="17">
        <f t="shared" si="2"/>
        <v>0</v>
      </c>
      <c r="L57" s="118"/>
      <c r="M57" s="174">
        <f t="shared" si="6"/>
        <v>80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7"/>
        <v>2249.06</v>
      </c>
      <c r="U57" s="17">
        <f t="shared" si="3"/>
        <v>0</v>
      </c>
    </row>
    <row r="58" spans="1:21" x14ac:dyDescent="0.25">
      <c r="A58" s="118"/>
      <c r="B58" s="174">
        <f t="shared" si="4"/>
        <v>583</v>
      </c>
      <c r="C58" s="15"/>
      <c r="D58" s="68"/>
      <c r="E58" s="194"/>
      <c r="F58" s="68">
        <v>0</v>
      </c>
      <c r="G58" s="69"/>
      <c r="H58" s="70"/>
      <c r="I58" s="102">
        <f t="shared" si="5"/>
        <v>15840.340000000004</v>
      </c>
      <c r="J58" s="17">
        <f t="shared" si="2"/>
        <v>0</v>
      </c>
      <c r="L58" s="118"/>
      <c r="M58" s="174">
        <f t="shared" si="6"/>
        <v>80</v>
      </c>
      <c r="N58" s="15"/>
      <c r="O58" s="68"/>
      <c r="P58" s="194"/>
      <c r="Q58" s="68">
        <v>0</v>
      </c>
      <c r="R58" s="69"/>
      <c r="S58" s="70"/>
      <c r="T58" s="102">
        <f t="shared" si="7"/>
        <v>2249.06</v>
      </c>
      <c r="U58" s="17">
        <f t="shared" si="3"/>
        <v>0</v>
      </c>
    </row>
    <row r="59" spans="1:21" x14ac:dyDescent="0.25">
      <c r="A59" s="118"/>
      <c r="B59" s="174">
        <f t="shared" si="4"/>
        <v>583</v>
      </c>
      <c r="C59" s="15"/>
      <c r="D59" s="68"/>
      <c r="E59" s="194"/>
      <c r="F59" s="68">
        <f t="shared" ref="F59:F74" si="8">D59</f>
        <v>0</v>
      </c>
      <c r="G59" s="69"/>
      <c r="H59" s="70"/>
      <c r="I59" s="102">
        <f t="shared" si="5"/>
        <v>15840.340000000004</v>
      </c>
      <c r="J59" s="17">
        <f t="shared" si="2"/>
        <v>0</v>
      </c>
      <c r="L59" s="118"/>
      <c r="M59" s="174">
        <f t="shared" si="6"/>
        <v>80</v>
      </c>
      <c r="N59" s="15"/>
      <c r="O59" s="68"/>
      <c r="P59" s="194"/>
      <c r="Q59" s="68">
        <f t="shared" ref="Q59:Q74" si="9">O59</f>
        <v>0</v>
      </c>
      <c r="R59" s="69"/>
      <c r="S59" s="70"/>
      <c r="T59" s="102">
        <f t="shared" si="7"/>
        <v>2249.06</v>
      </c>
      <c r="U59" s="17">
        <f t="shared" si="3"/>
        <v>0</v>
      </c>
    </row>
    <row r="60" spans="1:21" x14ac:dyDescent="0.25">
      <c r="A60" s="118"/>
      <c r="B60" s="174">
        <f t="shared" si="4"/>
        <v>583</v>
      </c>
      <c r="C60" s="15"/>
      <c r="D60" s="68"/>
      <c r="E60" s="194"/>
      <c r="F60" s="68">
        <f t="shared" si="8"/>
        <v>0</v>
      </c>
      <c r="G60" s="69"/>
      <c r="H60" s="70"/>
      <c r="I60" s="102">
        <f t="shared" si="5"/>
        <v>15840.340000000004</v>
      </c>
      <c r="J60" s="17">
        <f t="shared" si="2"/>
        <v>0</v>
      </c>
      <c r="L60" s="118"/>
      <c r="M60" s="174">
        <f t="shared" si="6"/>
        <v>80</v>
      </c>
      <c r="N60" s="15"/>
      <c r="O60" s="68"/>
      <c r="P60" s="194"/>
      <c r="Q60" s="68">
        <f t="shared" si="9"/>
        <v>0</v>
      </c>
      <c r="R60" s="69"/>
      <c r="S60" s="70"/>
      <c r="T60" s="102">
        <f t="shared" si="7"/>
        <v>2249.06</v>
      </c>
      <c r="U60" s="17">
        <f t="shared" si="3"/>
        <v>0</v>
      </c>
    </row>
    <row r="61" spans="1:21" x14ac:dyDescent="0.25">
      <c r="A61" s="118"/>
      <c r="B61" s="174">
        <f t="shared" si="4"/>
        <v>583</v>
      </c>
      <c r="C61" s="15"/>
      <c r="D61" s="68"/>
      <c r="E61" s="194"/>
      <c r="F61" s="68">
        <f t="shared" si="8"/>
        <v>0</v>
      </c>
      <c r="G61" s="69"/>
      <c r="H61" s="70"/>
      <c r="I61" s="102">
        <f t="shared" si="5"/>
        <v>15840.340000000004</v>
      </c>
      <c r="J61" s="17">
        <f t="shared" si="2"/>
        <v>0</v>
      </c>
      <c r="L61" s="118"/>
      <c r="M61" s="174">
        <f t="shared" si="6"/>
        <v>80</v>
      </c>
      <c r="N61" s="15"/>
      <c r="O61" s="68"/>
      <c r="P61" s="194"/>
      <c r="Q61" s="68">
        <f t="shared" si="9"/>
        <v>0</v>
      </c>
      <c r="R61" s="69"/>
      <c r="S61" s="70"/>
      <c r="T61" s="102">
        <f t="shared" si="7"/>
        <v>2249.06</v>
      </c>
      <c r="U61" s="17">
        <f t="shared" si="3"/>
        <v>0</v>
      </c>
    </row>
    <row r="62" spans="1:21" x14ac:dyDescent="0.25">
      <c r="A62" s="118"/>
      <c r="B62" s="174">
        <f t="shared" si="4"/>
        <v>583</v>
      </c>
      <c r="C62" s="15"/>
      <c r="D62" s="68"/>
      <c r="E62" s="194"/>
      <c r="F62" s="68">
        <f t="shared" si="8"/>
        <v>0</v>
      </c>
      <c r="G62" s="69"/>
      <c r="H62" s="70"/>
      <c r="I62" s="102">
        <f t="shared" si="5"/>
        <v>15840.340000000004</v>
      </c>
      <c r="J62" s="17">
        <f t="shared" si="2"/>
        <v>0</v>
      </c>
      <c r="L62" s="118"/>
      <c r="M62" s="174">
        <f t="shared" si="6"/>
        <v>80</v>
      </c>
      <c r="N62" s="15"/>
      <c r="O62" s="68"/>
      <c r="P62" s="194"/>
      <c r="Q62" s="68">
        <f t="shared" si="9"/>
        <v>0</v>
      </c>
      <c r="R62" s="69"/>
      <c r="S62" s="70"/>
      <c r="T62" s="102">
        <f t="shared" si="7"/>
        <v>2249.06</v>
      </c>
      <c r="U62" s="17">
        <f t="shared" si="3"/>
        <v>0</v>
      </c>
    </row>
    <row r="63" spans="1:21" x14ac:dyDescent="0.25">
      <c r="A63" s="118"/>
      <c r="B63" s="174">
        <f t="shared" si="4"/>
        <v>583</v>
      </c>
      <c r="C63" s="15"/>
      <c r="D63" s="68"/>
      <c r="E63" s="194"/>
      <c r="F63" s="68">
        <f t="shared" si="8"/>
        <v>0</v>
      </c>
      <c r="G63" s="69"/>
      <c r="H63" s="70"/>
      <c r="I63" s="102">
        <f t="shared" si="5"/>
        <v>15840.340000000004</v>
      </c>
      <c r="J63" s="17">
        <f t="shared" si="2"/>
        <v>0</v>
      </c>
      <c r="L63" s="118"/>
      <c r="M63" s="174">
        <f t="shared" si="6"/>
        <v>80</v>
      </c>
      <c r="N63" s="15"/>
      <c r="O63" s="68"/>
      <c r="P63" s="194"/>
      <c r="Q63" s="68">
        <f t="shared" si="9"/>
        <v>0</v>
      </c>
      <c r="R63" s="69"/>
      <c r="S63" s="70"/>
      <c r="T63" s="102">
        <f t="shared" si="7"/>
        <v>2249.06</v>
      </c>
      <c r="U63" s="17">
        <f t="shared" si="3"/>
        <v>0</v>
      </c>
    </row>
    <row r="64" spans="1:21" x14ac:dyDescent="0.25">
      <c r="A64" s="118"/>
      <c r="B64" s="174">
        <f t="shared" si="4"/>
        <v>583</v>
      </c>
      <c r="C64" s="15"/>
      <c r="D64" s="68"/>
      <c r="E64" s="194"/>
      <c r="F64" s="68">
        <f t="shared" si="8"/>
        <v>0</v>
      </c>
      <c r="G64" s="69"/>
      <c r="H64" s="70"/>
      <c r="I64" s="102">
        <f t="shared" si="5"/>
        <v>15840.340000000004</v>
      </c>
      <c r="J64" s="17">
        <f t="shared" si="2"/>
        <v>0</v>
      </c>
      <c r="L64" s="118"/>
      <c r="M64" s="174">
        <f t="shared" si="6"/>
        <v>80</v>
      </c>
      <c r="N64" s="15"/>
      <c r="O64" s="68"/>
      <c r="P64" s="194"/>
      <c r="Q64" s="68">
        <f t="shared" si="9"/>
        <v>0</v>
      </c>
      <c r="R64" s="69"/>
      <c r="S64" s="70"/>
      <c r="T64" s="102">
        <f t="shared" si="7"/>
        <v>2249.06</v>
      </c>
      <c r="U64" s="17">
        <f t="shared" si="3"/>
        <v>0</v>
      </c>
    </row>
    <row r="65" spans="1:21" x14ac:dyDescent="0.25">
      <c r="A65" s="118"/>
      <c r="B65" s="174">
        <f t="shared" si="4"/>
        <v>583</v>
      </c>
      <c r="C65" s="15"/>
      <c r="D65" s="68"/>
      <c r="E65" s="194"/>
      <c r="F65" s="68">
        <f t="shared" si="8"/>
        <v>0</v>
      </c>
      <c r="G65" s="69"/>
      <c r="H65" s="70"/>
      <c r="I65" s="102">
        <f t="shared" si="5"/>
        <v>15840.340000000004</v>
      </c>
      <c r="J65" s="17">
        <f t="shared" si="2"/>
        <v>0</v>
      </c>
      <c r="L65" s="118"/>
      <c r="M65" s="174">
        <f t="shared" si="6"/>
        <v>80</v>
      </c>
      <c r="N65" s="15"/>
      <c r="O65" s="68"/>
      <c r="P65" s="194"/>
      <c r="Q65" s="68">
        <f t="shared" si="9"/>
        <v>0</v>
      </c>
      <c r="R65" s="69"/>
      <c r="S65" s="70"/>
      <c r="T65" s="102">
        <f t="shared" si="7"/>
        <v>2249.06</v>
      </c>
      <c r="U65" s="17">
        <f t="shared" si="3"/>
        <v>0</v>
      </c>
    </row>
    <row r="66" spans="1:21" x14ac:dyDescent="0.25">
      <c r="A66" s="118"/>
      <c r="B66" s="174">
        <f t="shared" si="4"/>
        <v>583</v>
      </c>
      <c r="C66" s="15"/>
      <c r="D66" s="68"/>
      <c r="E66" s="194"/>
      <c r="F66" s="68">
        <f t="shared" si="8"/>
        <v>0</v>
      </c>
      <c r="G66" s="69"/>
      <c r="H66" s="70"/>
      <c r="I66" s="102">
        <f t="shared" si="5"/>
        <v>15840.340000000004</v>
      </c>
      <c r="J66" s="17">
        <f t="shared" si="2"/>
        <v>0</v>
      </c>
      <c r="L66" s="118"/>
      <c r="M66" s="174">
        <f t="shared" si="6"/>
        <v>80</v>
      </c>
      <c r="N66" s="15"/>
      <c r="O66" s="68"/>
      <c r="P66" s="194"/>
      <c r="Q66" s="68">
        <f t="shared" si="9"/>
        <v>0</v>
      </c>
      <c r="R66" s="69"/>
      <c r="S66" s="70"/>
      <c r="T66" s="102">
        <f t="shared" si="7"/>
        <v>2249.06</v>
      </c>
      <c r="U66" s="17">
        <f t="shared" si="3"/>
        <v>0</v>
      </c>
    </row>
    <row r="67" spans="1:21" x14ac:dyDescent="0.25">
      <c r="A67" s="118"/>
      <c r="B67" s="174">
        <f t="shared" si="4"/>
        <v>583</v>
      </c>
      <c r="C67" s="15"/>
      <c r="D67" s="68"/>
      <c r="E67" s="194"/>
      <c r="F67" s="68">
        <f t="shared" si="8"/>
        <v>0</v>
      </c>
      <c r="G67" s="69"/>
      <c r="H67" s="70"/>
      <c r="I67" s="102">
        <f t="shared" si="5"/>
        <v>15840.340000000004</v>
      </c>
      <c r="J67" s="17">
        <f t="shared" si="2"/>
        <v>0</v>
      </c>
      <c r="L67" s="118"/>
      <c r="M67" s="174">
        <f t="shared" si="6"/>
        <v>80</v>
      </c>
      <c r="N67" s="15"/>
      <c r="O67" s="68"/>
      <c r="P67" s="194"/>
      <c r="Q67" s="68">
        <f t="shared" si="9"/>
        <v>0</v>
      </c>
      <c r="R67" s="69"/>
      <c r="S67" s="70"/>
      <c r="T67" s="102">
        <f t="shared" si="7"/>
        <v>2249.06</v>
      </c>
      <c r="U67" s="17">
        <f t="shared" si="3"/>
        <v>0</v>
      </c>
    </row>
    <row r="68" spans="1:21" x14ac:dyDescent="0.25">
      <c r="A68" s="118"/>
      <c r="B68" s="174">
        <f t="shared" si="4"/>
        <v>583</v>
      </c>
      <c r="C68" s="15"/>
      <c r="D68" s="68"/>
      <c r="E68" s="194"/>
      <c r="F68" s="68">
        <f t="shared" si="8"/>
        <v>0</v>
      </c>
      <c r="G68" s="69"/>
      <c r="H68" s="70"/>
      <c r="I68" s="102">
        <f t="shared" si="5"/>
        <v>15840.340000000004</v>
      </c>
      <c r="J68" s="17">
        <f t="shared" si="2"/>
        <v>0</v>
      </c>
      <c r="L68" s="118"/>
      <c r="M68" s="174">
        <f t="shared" si="6"/>
        <v>80</v>
      </c>
      <c r="N68" s="15"/>
      <c r="O68" s="68"/>
      <c r="P68" s="194"/>
      <c r="Q68" s="68">
        <f t="shared" si="9"/>
        <v>0</v>
      </c>
      <c r="R68" s="69"/>
      <c r="S68" s="70"/>
      <c r="T68" s="102">
        <f t="shared" si="7"/>
        <v>2249.06</v>
      </c>
      <c r="U68" s="17">
        <f t="shared" si="3"/>
        <v>0</v>
      </c>
    </row>
    <row r="69" spans="1:21" x14ac:dyDescent="0.25">
      <c r="A69" s="118"/>
      <c r="B69" s="174">
        <f t="shared" si="4"/>
        <v>583</v>
      </c>
      <c r="C69" s="15"/>
      <c r="D69" s="68"/>
      <c r="E69" s="194"/>
      <c r="F69" s="68">
        <f t="shared" si="8"/>
        <v>0</v>
      </c>
      <c r="G69" s="69"/>
      <c r="H69" s="70"/>
      <c r="I69" s="102">
        <f t="shared" si="5"/>
        <v>15840.340000000004</v>
      </c>
      <c r="J69" s="17">
        <f t="shared" si="2"/>
        <v>0</v>
      </c>
      <c r="L69" s="118"/>
      <c r="M69" s="174">
        <f t="shared" si="6"/>
        <v>80</v>
      </c>
      <c r="N69" s="15"/>
      <c r="O69" s="68"/>
      <c r="P69" s="194"/>
      <c r="Q69" s="68">
        <f t="shared" si="9"/>
        <v>0</v>
      </c>
      <c r="R69" s="69"/>
      <c r="S69" s="70"/>
      <c r="T69" s="102">
        <f t="shared" si="7"/>
        <v>2249.06</v>
      </c>
      <c r="U69" s="17">
        <f t="shared" si="3"/>
        <v>0</v>
      </c>
    </row>
    <row r="70" spans="1:21" x14ac:dyDescent="0.25">
      <c r="A70" s="118"/>
      <c r="B70" s="174">
        <f t="shared" si="4"/>
        <v>583</v>
      </c>
      <c r="C70" s="15"/>
      <c r="D70" s="68"/>
      <c r="E70" s="194"/>
      <c r="F70" s="68">
        <f t="shared" si="8"/>
        <v>0</v>
      </c>
      <c r="G70" s="69"/>
      <c r="H70" s="70"/>
      <c r="I70" s="102">
        <f t="shared" si="5"/>
        <v>15840.340000000004</v>
      </c>
      <c r="J70" s="17">
        <f t="shared" si="2"/>
        <v>0</v>
      </c>
      <c r="L70" s="118"/>
      <c r="M70" s="174">
        <f t="shared" si="6"/>
        <v>80</v>
      </c>
      <c r="N70" s="15"/>
      <c r="O70" s="68"/>
      <c r="P70" s="194"/>
      <c r="Q70" s="68">
        <f t="shared" si="9"/>
        <v>0</v>
      </c>
      <c r="R70" s="69"/>
      <c r="S70" s="70"/>
      <c r="T70" s="102">
        <f t="shared" si="7"/>
        <v>2249.06</v>
      </c>
      <c r="U70" s="17">
        <f t="shared" si="3"/>
        <v>0</v>
      </c>
    </row>
    <row r="71" spans="1:21" x14ac:dyDescent="0.25">
      <c r="A71" s="118"/>
      <c r="B71" s="174">
        <f t="shared" si="4"/>
        <v>583</v>
      </c>
      <c r="C71" s="15"/>
      <c r="D71" s="68"/>
      <c r="E71" s="194"/>
      <c r="F71" s="68">
        <f t="shared" si="8"/>
        <v>0</v>
      </c>
      <c r="G71" s="69"/>
      <c r="H71" s="70"/>
      <c r="I71" s="102">
        <f t="shared" si="5"/>
        <v>15840.340000000004</v>
      </c>
      <c r="J71" s="17">
        <f t="shared" si="2"/>
        <v>0</v>
      </c>
      <c r="L71" s="118"/>
      <c r="M71" s="174">
        <f t="shared" si="6"/>
        <v>80</v>
      </c>
      <c r="N71" s="15"/>
      <c r="O71" s="68"/>
      <c r="P71" s="194"/>
      <c r="Q71" s="68">
        <f t="shared" si="9"/>
        <v>0</v>
      </c>
      <c r="R71" s="69"/>
      <c r="S71" s="70"/>
      <c r="T71" s="102">
        <f t="shared" si="7"/>
        <v>2249.06</v>
      </c>
      <c r="U71" s="17">
        <f t="shared" si="3"/>
        <v>0</v>
      </c>
    </row>
    <row r="72" spans="1:21" x14ac:dyDescent="0.25">
      <c r="A72" s="118"/>
      <c r="B72" s="174">
        <f t="shared" si="4"/>
        <v>583</v>
      </c>
      <c r="C72" s="15"/>
      <c r="D72" s="68"/>
      <c r="E72" s="194"/>
      <c r="F72" s="68">
        <f t="shared" si="8"/>
        <v>0</v>
      </c>
      <c r="G72" s="69"/>
      <c r="H72" s="70"/>
      <c r="I72" s="102">
        <f t="shared" si="5"/>
        <v>15840.340000000004</v>
      </c>
      <c r="J72" s="17">
        <f t="shared" si="2"/>
        <v>0</v>
      </c>
      <c r="L72" s="118"/>
      <c r="M72" s="174">
        <f t="shared" si="6"/>
        <v>80</v>
      </c>
      <c r="N72" s="15"/>
      <c r="O72" s="68"/>
      <c r="P72" s="194"/>
      <c r="Q72" s="68">
        <f t="shared" si="9"/>
        <v>0</v>
      </c>
      <c r="R72" s="69"/>
      <c r="S72" s="70"/>
      <c r="T72" s="102">
        <f t="shared" si="7"/>
        <v>2249.06</v>
      </c>
      <c r="U72" s="17">
        <f t="shared" si="3"/>
        <v>0</v>
      </c>
    </row>
    <row r="73" spans="1:21" x14ac:dyDescent="0.25">
      <c r="A73" s="118"/>
      <c r="B73" s="174">
        <f t="shared" si="4"/>
        <v>583</v>
      </c>
      <c r="C73" s="15"/>
      <c r="D73" s="68"/>
      <c r="E73" s="194"/>
      <c r="F73" s="68">
        <f t="shared" si="8"/>
        <v>0</v>
      </c>
      <c r="G73" s="69"/>
      <c r="H73" s="70"/>
      <c r="I73" s="102">
        <f t="shared" si="5"/>
        <v>15840.340000000004</v>
      </c>
      <c r="J73" s="17">
        <f t="shared" si="2"/>
        <v>0</v>
      </c>
      <c r="L73" s="118"/>
      <c r="M73" s="174">
        <f t="shared" si="6"/>
        <v>80</v>
      </c>
      <c r="N73" s="15"/>
      <c r="O73" s="68"/>
      <c r="P73" s="194"/>
      <c r="Q73" s="68">
        <f t="shared" si="9"/>
        <v>0</v>
      </c>
      <c r="R73" s="69"/>
      <c r="S73" s="70"/>
      <c r="T73" s="102">
        <f t="shared" si="7"/>
        <v>2249.06</v>
      </c>
      <c r="U73" s="17">
        <f t="shared" si="3"/>
        <v>0</v>
      </c>
    </row>
    <row r="74" spans="1:21" x14ac:dyDescent="0.25">
      <c r="A74" s="118"/>
      <c r="B74" s="174">
        <f t="shared" si="4"/>
        <v>583</v>
      </c>
      <c r="C74" s="15"/>
      <c r="D74" s="68"/>
      <c r="E74" s="194"/>
      <c r="F74" s="68">
        <f t="shared" si="8"/>
        <v>0</v>
      </c>
      <c r="G74" s="69"/>
      <c r="H74" s="70"/>
      <c r="I74" s="102">
        <f t="shared" si="5"/>
        <v>15840.340000000004</v>
      </c>
      <c r="J74" s="17">
        <f t="shared" si="2"/>
        <v>0</v>
      </c>
      <c r="L74" s="118"/>
      <c r="M74" s="174">
        <f t="shared" si="6"/>
        <v>80</v>
      </c>
      <c r="N74" s="15"/>
      <c r="O74" s="68"/>
      <c r="P74" s="194"/>
      <c r="Q74" s="68">
        <f t="shared" si="9"/>
        <v>0</v>
      </c>
      <c r="R74" s="69"/>
      <c r="S74" s="70"/>
      <c r="T74" s="102">
        <f t="shared" si="7"/>
        <v>2249.06</v>
      </c>
      <c r="U74" s="17">
        <f t="shared" si="3"/>
        <v>0</v>
      </c>
    </row>
    <row r="75" spans="1:21" x14ac:dyDescent="0.25">
      <c r="A75" s="118"/>
      <c r="B75" s="174">
        <f t="shared" si="4"/>
        <v>583</v>
      </c>
      <c r="C75" s="15"/>
      <c r="D75" s="68"/>
      <c r="E75" s="194"/>
      <c r="F75" s="68">
        <f>D75</f>
        <v>0</v>
      </c>
      <c r="G75" s="69"/>
      <c r="H75" s="70"/>
      <c r="I75" s="102">
        <f t="shared" si="5"/>
        <v>15840.340000000004</v>
      </c>
      <c r="J75" s="17">
        <f t="shared" ref="J75:J77" si="10">F75*H75</f>
        <v>0</v>
      </c>
      <c r="L75" s="118"/>
      <c r="M75" s="174">
        <f t="shared" si="6"/>
        <v>80</v>
      </c>
      <c r="N75" s="15"/>
      <c r="O75" s="68"/>
      <c r="P75" s="194"/>
      <c r="Q75" s="68">
        <f>O75</f>
        <v>0</v>
      </c>
      <c r="R75" s="69"/>
      <c r="S75" s="70"/>
      <c r="T75" s="102">
        <f t="shared" si="7"/>
        <v>2249.06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583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3">I75-F76</f>
        <v>15840.340000000004</v>
      </c>
      <c r="J76" s="17">
        <f t="shared" si="10"/>
        <v>0</v>
      </c>
      <c r="L76" s="118"/>
      <c r="M76" s="174">
        <f t="shared" ref="M76" si="14">M75-N76</f>
        <v>80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15">T75-Q76</f>
        <v>2249.06</v>
      </c>
      <c r="U76" s="17">
        <f t="shared" si="11"/>
        <v>0</v>
      </c>
    </row>
    <row r="77" spans="1:21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3"/>
        <v>15840.340000000004</v>
      </c>
      <c r="J77" s="17">
        <f t="shared" si="10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15"/>
        <v>2249.06</v>
      </c>
      <c r="U77" s="17">
        <f t="shared" si="11"/>
        <v>0</v>
      </c>
    </row>
    <row r="78" spans="1:21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</row>
    <row r="79" spans="1:21" x14ac:dyDescent="0.25">
      <c r="C79" s="53">
        <f>SUM(C10:C78)</f>
        <v>58</v>
      </c>
      <c r="D79" s="6">
        <f>SUM(D10:D78)</f>
        <v>1572.69</v>
      </c>
      <c r="F79" s="6">
        <f>SUM(F10:F78)</f>
        <v>1572.69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583</v>
      </c>
      <c r="O82" s="45" t="s">
        <v>4</v>
      </c>
      <c r="P82" s="55">
        <f>Q5+Q6-N79+Q7+Q4</f>
        <v>80</v>
      </c>
    </row>
    <row r="83" spans="3:17" ht="15.75" thickBot="1" x14ac:dyDescent="0.3"/>
    <row r="84" spans="3:17" ht="15.75" thickBot="1" x14ac:dyDescent="0.3">
      <c r="C84" s="1300" t="s">
        <v>11</v>
      </c>
      <c r="D84" s="1301"/>
      <c r="E84" s="56">
        <f>E5+E6-F79+E7+E4</f>
        <v>15840.340000000002</v>
      </c>
      <c r="F84" s="72"/>
      <c r="N84" s="1300" t="s">
        <v>11</v>
      </c>
      <c r="O84" s="1301"/>
      <c r="P84" s="56">
        <f>P5+P6-Q79+P7+P4</f>
        <v>2249.06</v>
      </c>
      <c r="Q84" s="72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02"/>
      <c r="B1" s="1302"/>
      <c r="C1" s="1302"/>
      <c r="D1" s="1302"/>
      <c r="E1" s="1302"/>
      <c r="F1" s="1302"/>
      <c r="G1" s="13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313" t="s">
        <v>52</v>
      </c>
      <c r="B5" s="1314" t="s">
        <v>111</v>
      </c>
      <c r="C5" s="219"/>
      <c r="D5" s="130"/>
      <c r="E5" s="77"/>
      <c r="F5" s="61"/>
      <c r="G5" s="5"/>
    </row>
    <row r="6" spans="1:10" x14ac:dyDescent="0.25">
      <c r="A6" s="1313"/>
      <c r="B6" s="1314"/>
      <c r="C6" s="371"/>
      <c r="D6" s="130"/>
      <c r="E6" s="200"/>
      <c r="F6" s="61"/>
      <c r="G6" s="47"/>
      <c r="H6" s="7">
        <f>E6-G6+E7+E5-G5</f>
        <v>0</v>
      </c>
    </row>
    <row r="7" spans="1:10" ht="15.75" thickBot="1" x14ac:dyDescent="0.3">
      <c r="A7" s="1313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912">
        <f>F4+F5+F6+F7-C9</f>
        <v>0</v>
      </c>
      <c r="C9" s="677"/>
      <c r="D9" s="602"/>
      <c r="E9" s="629"/>
      <c r="F9" s="602">
        <f t="shared" ref="F9:F33" si="0">D9</f>
        <v>0</v>
      </c>
      <c r="G9" s="600"/>
      <c r="H9" s="601"/>
      <c r="I9" s="633">
        <f>E6-F9+E5+E7</f>
        <v>0</v>
      </c>
      <c r="J9" s="631"/>
    </row>
    <row r="10" spans="1:10" x14ac:dyDescent="0.25">
      <c r="A10" s="186"/>
      <c r="B10" s="913">
        <f>B9-C10</f>
        <v>0</v>
      </c>
      <c r="C10" s="677"/>
      <c r="D10" s="602"/>
      <c r="E10" s="629"/>
      <c r="F10" s="602">
        <f t="shared" si="0"/>
        <v>0</v>
      </c>
      <c r="G10" s="600"/>
      <c r="H10" s="601"/>
      <c r="I10" s="633">
        <f>I9-F10</f>
        <v>0</v>
      </c>
      <c r="J10" s="631"/>
    </row>
    <row r="11" spans="1:10" x14ac:dyDescent="0.25">
      <c r="A11" s="174"/>
      <c r="B11" s="913">
        <f t="shared" ref="B11:B33" si="1">B10-C11</f>
        <v>0</v>
      </c>
      <c r="C11" s="677"/>
      <c r="D11" s="602"/>
      <c r="E11" s="629"/>
      <c r="F11" s="602">
        <f t="shared" si="0"/>
        <v>0</v>
      </c>
      <c r="G11" s="600"/>
      <c r="H11" s="601"/>
      <c r="I11" s="633">
        <f t="shared" ref="I11:I33" si="2">I10-F11</f>
        <v>0</v>
      </c>
      <c r="J11" s="631"/>
    </row>
    <row r="12" spans="1:10" x14ac:dyDescent="0.25">
      <c r="A12" s="174"/>
      <c r="B12" s="913">
        <f t="shared" si="1"/>
        <v>0</v>
      </c>
      <c r="C12" s="677"/>
      <c r="D12" s="602"/>
      <c r="E12" s="629"/>
      <c r="F12" s="602">
        <f t="shared" si="0"/>
        <v>0</v>
      </c>
      <c r="G12" s="600"/>
      <c r="H12" s="601"/>
      <c r="I12" s="633">
        <f t="shared" si="2"/>
        <v>0</v>
      </c>
      <c r="J12" s="631"/>
    </row>
    <row r="13" spans="1:10" x14ac:dyDescent="0.25">
      <c r="A13" s="81" t="s">
        <v>33</v>
      </c>
      <c r="B13" s="913">
        <f t="shared" si="1"/>
        <v>0</v>
      </c>
      <c r="C13" s="677"/>
      <c r="D13" s="602"/>
      <c r="E13" s="629"/>
      <c r="F13" s="602">
        <f t="shared" si="0"/>
        <v>0</v>
      </c>
      <c r="G13" s="600"/>
      <c r="H13" s="601"/>
      <c r="I13" s="633">
        <f t="shared" si="2"/>
        <v>0</v>
      </c>
      <c r="J13" s="631"/>
    </row>
    <row r="14" spans="1:10" x14ac:dyDescent="0.25">
      <c r="A14" s="72"/>
      <c r="B14" s="913">
        <f t="shared" si="1"/>
        <v>0</v>
      </c>
      <c r="C14" s="677"/>
      <c r="D14" s="602"/>
      <c r="E14" s="629"/>
      <c r="F14" s="602">
        <f t="shared" si="0"/>
        <v>0</v>
      </c>
      <c r="G14" s="600"/>
      <c r="H14" s="601"/>
      <c r="I14" s="633">
        <f t="shared" si="2"/>
        <v>0</v>
      </c>
      <c r="J14" s="631"/>
    </row>
    <row r="15" spans="1:10" x14ac:dyDescent="0.25">
      <c r="A15" s="72"/>
      <c r="B15" s="913">
        <f t="shared" si="1"/>
        <v>0</v>
      </c>
      <c r="C15" s="677"/>
      <c r="D15" s="602"/>
      <c r="E15" s="629"/>
      <c r="F15" s="602">
        <f t="shared" si="0"/>
        <v>0</v>
      </c>
      <c r="G15" s="600"/>
      <c r="H15" s="601"/>
      <c r="I15" s="633">
        <f t="shared" si="2"/>
        <v>0</v>
      </c>
      <c r="J15" s="631"/>
    </row>
    <row r="16" spans="1:10" x14ac:dyDescent="0.25">
      <c r="B16" s="913">
        <f t="shared" si="1"/>
        <v>0</v>
      </c>
      <c r="C16" s="677"/>
      <c r="D16" s="602"/>
      <c r="E16" s="629"/>
      <c r="F16" s="602">
        <f t="shared" si="0"/>
        <v>0</v>
      </c>
      <c r="G16" s="600"/>
      <c r="H16" s="601"/>
      <c r="I16" s="633">
        <f t="shared" si="2"/>
        <v>0</v>
      </c>
      <c r="J16" s="631"/>
    </row>
    <row r="17" spans="1:10" x14ac:dyDescent="0.25">
      <c r="B17" s="913">
        <f t="shared" si="1"/>
        <v>0</v>
      </c>
      <c r="C17" s="677"/>
      <c r="D17" s="602"/>
      <c r="E17" s="629"/>
      <c r="F17" s="602">
        <f t="shared" si="0"/>
        <v>0</v>
      </c>
      <c r="G17" s="600"/>
      <c r="H17" s="601"/>
      <c r="I17" s="633">
        <f t="shared" si="2"/>
        <v>0</v>
      </c>
      <c r="J17" s="631"/>
    </row>
    <row r="18" spans="1:10" x14ac:dyDescent="0.25">
      <c r="B18" s="913">
        <f t="shared" si="1"/>
        <v>0</v>
      </c>
      <c r="C18" s="677"/>
      <c r="D18" s="602"/>
      <c r="E18" s="629"/>
      <c r="F18" s="602">
        <f t="shared" si="0"/>
        <v>0</v>
      </c>
      <c r="G18" s="600"/>
      <c r="H18" s="601"/>
      <c r="I18" s="633">
        <f t="shared" si="2"/>
        <v>0</v>
      </c>
      <c r="J18" s="631"/>
    </row>
    <row r="19" spans="1:10" x14ac:dyDescent="0.25">
      <c r="B19" s="913">
        <f t="shared" si="1"/>
        <v>0</v>
      </c>
      <c r="C19" s="677"/>
      <c r="D19" s="602"/>
      <c r="E19" s="629"/>
      <c r="F19" s="602">
        <f t="shared" si="0"/>
        <v>0</v>
      </c>
      <c r="G19" s="600"/>
      <c r="H19" s="601"/>
      <c r="I19" s="633">
        <f t="shared" si="2"/>
        <v>0</v>
      </c>
      <c r="J19" s="631"/>
    </row>
    <row r="20" spans="1:10" x14ac:dyDescent="0.25">
      <c r="B20" s="913">
        <f t="shared" si="1"/>
        <v>0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2"/>
        <v>0</v>
      </c>
      <c r="J20" s="631"/>
    </row>
    <row r="21" spans="1:10" x14ac:dyDescent="0.25">
      <c r="A21" s="118"/>
      <c r="B21" s="913">
        <f t="shared" si="1"/>
        <v>0</v>
      </c>
      <c r="C21" s="914"/>
      <c r="D21" s="602"/>
      <c r="E21" s="629"/>
      <c r="F21" s="602">
        <f t="shared" si="0"/>
        <v>0</v>
      </c>
      <c r="G21" s="600"/>
      <c r="H21" s="601"/>
      <c r="I21" s="633">
        <f t="shared" si="2"/>
        <v>0</v>
      </c>
      <c r="J21" s="631"/>
    </row>
    <row r="22" spans="1:10" x14ac:dyDescent="0.25">
      <c r="A22" s="118"/>
      <c r="B22" s="913">
        <f t="shared" si="1"/>
        <v>0</v>
      </c>
      <c r="C22" s="914"/>
      <c r="D22" s="602"/>
      <c r="E22" s="629"/>
      <c r="F22" s="602">
        <f t="shared" si="0"/>
        <v>0</v>
      </c>
      <c r="G22" s="600"/>
      <c r="H22" s="601"/>
      <c r="I22" s="633">
        <f t="shared" si="2"/>
        <v>0</v>
      </c>
      <c r="J22" s="631"/>
    </row>
    <row r="23" spans="1:10" x14ac:dyDescent="0.25">
      <c r="A23" s="119"/>
      <c r="B23" s="913">
        <f t="shared" si="1"/>
        <v>0</v>
      </c>
      <c r="C23" s="914"/>
      <c r="D23" s="602"/>
      <c r="E23" s="629"/>
      <c r="F23" s="602">
        <f t="shared" si="0"/>
        <v>0</v>
      </c>
      <c r="G23" s="600"/>
      <c r="H23" s="601"/>
      <c r="I23" s="633">
        <f t="shared" si="2"/>
        <v>0</v>
      </c>
      <c r="J23" s="631"/>
    </row>
    <row r="24" spans="1:10" x14ac:dyDescent="0.25">
      <c r="A24" s="118"/>
      <c r="B24" s="913">
        <f t="shared" si="1"/>
        <v>0</v>
      </c>
      <c r="C24" s="914"/>
      <c r="D24" s="602"/>
      <c r="E24" s="629"/>
      <c r="F24" s="602">
        <f t="shared" si="0"/>
        <v>0</v>
      </c>
      <c r="G24" s="600"/>
      <c r="H24" s="601"/>
      <c r="I24" s="633">
        <f t="shared" si="2"/>
        <v>0</v>
      </c>
      <c r="J24" s="631"/>
    </row>
    <row r="25" spans="1:10" x14ac:dyDescent="0.25">
      <c r="A25" s="118"/>
      <c r="B25" s="913">
        <f t="shared" si="1"/>
        <v>0</v>
      </c>
      <c r="C25" s="914"/>
      <c r="D25" s="602"/>
      <c r="E25" s="629"/>
      <c r="F25" s="602">
        <f t="shared" si="0"/>
        <v>0</v>
      </c>
      <c r="G25" s="600"/>
      <c r="H25" s="601"/>
      <c r="I25" s="633">
        <f t="shared" si="2"/>
        <v>0</v>
      </c>
      <c r="J25" s="631"/>
    </row>
    <row r="26" spans="1:10" x14ac:dyDescent="0.25">
      <c r="A26" s="118"/>
      <c r="B26" s="913">
        <f t="shared" si="1"/>
        <v>0</v>
      </c>
      <c r="C26" s="914"/>
      <c r="D26" s="602"/>
      <c r="E26" s="629"/>
      <c r="F26" s="602">
        <f t="shared" si="0"/>
        <v>0</v>
      </c>
      <c r="G26" s="600"/>
      <c r="H26" s="601"/>
      <c r="I26" s="633">
        <f t="shared" si="2"/>
        <v>0</v>
      </c>
      <c r="J26" s="631"/>
    </row>
    <row r="27" spans="1:10" x14ac:dyDescent="0.25">
      <c r="A27" s="118"/>
      <c r="B27" s="913">
        <f t="shared" si="1"/>
        <v>0</v>
      </c>
      <c r="C27" s="914"/>
      <c r="D27" s="602"/>
      <c r="E27" s="629"/>
      <c r="F27" s="602">
        <f t="shared" si="0"/>
        <v>0</v>
      </c>
      <c r="G27" s="600"/>
      <c r="H27" s="601"/>
      <c r="I27" s="633">
        <f t="shared" si="2"/>
        <v>0</v>
      </c>
      <c r="J27" s="631"/>
    </row>
    <row r="28" spans="1:10" x14ac:dyDescent="0.25">
      <c r="A28" s="118"/>
      <c r="B28" s="913">
        <f t="shared" si="1"/>
        <v>0</v>
      </c>
      <c r="C28" s="914"/>
      <c r="D28" s="602"/>
      <c r="E28" s="629"/>
      <c r="F28" s="602">
        <f t="shared" si="0"/>
        <v>0</v>
      </c>
      <c r="G28" s="600"/>
      <c r="H28" s="601"/>
      <c r="I28" s="633">
        <f t="shared" si="2"/>
        <v>0</v>
      </c>
      <c r="J28" s="631"/>
    </row>
    <row r="29" spans="1:10" x14ac:dyDescent="0.25">
      <c r="A29" s="118"/>
      <c r="B29" s="806">
        <f t="shared" si="1"/>
        <v>0</v>
      </c>
      <c r="C29" s="467"/>
      <c r="D29" s="68"/>
      <c r="E29" s="629"/>
      <c r="F29" s="602">
        <f t="shared" si="0"/>
        <v>0</v>
      </c>
      <c r="G29" s="600"/>
      <c r="H29" s="601"/>
      <c r="I29" s="633">
        <f t="shared" si="2"/>
        <v>0</v>
      </c>
    </row>
    <row r="30" spans="1:10" x14ac:dyDescent="0.25">
      <c r="A30" s="118"/>
      <c r="B30" s="806">
        <f t="shared" si="1"/>
        <v>0</v>
      </c>
      <c r="C30" s="467"/>
      <c r="D30" s="68"/>
      <c r="E30" s="629"/>
      <c r="F30" s="602">
        <f t="shared" si="0"/>
        <v>0</v>
      </c>
      <c r="G30" s="600"/>
      <c r="H30" s="601"/>
      <c r="I30" s="633">
        <f t="shared" si="2"/>
        <v>0</v>
      </c>
    </row>
    <row r="31" spans="1:10" x14ac:dyDescent="0.25">
      <c r="A31" s="118"/>
      <c r="B31" s="806">
        <f t="shared" si="1"/>
        <v>0</v>
      </c>
      <c r="C31" s="467"/>
      <c r="D31" s="68"/>
      <c r="E31" s="629"/>
      <c r="F31" s="602">
        <f t="shared" si="0"/>
        <v>0</v>
      </c>
      <c r="G31" s="600"/>
      <c r="H31" s="601"/>
      <c r="I31" s="633">
        <f t="shared" si="2"/>
        <v>0</v>
      </c>
    </row>
    <row r="32" spans="1:10" x14ac:dyDescent="0.25">
      <c r="A32" s="118"/>
      <c r="B32" s="806">
        <f t="shared" si="1"/>
        <v>0</v>
      </c>
      <c r="C32" s="467"/>
      <c r="D32" s="68"/>
      <c r="E32" s="629"/>
      <c r="F32" s="602">
        <f t="shared" si="0"/>
        <v>0</v>
      </c>
      <c r="G32" s="600"/>
      <c r="H32" s="601"/>
      <c r="I32" s="633">
        <f t="shared" si="2"/>
        <v>0</v>
      </c>
    </row>
    <row r="33" spans="1:9" x14ac:dyDescent="0.25">
      <c r="A33" s="118"/>
      <c r="B33" s="806">
        <f t="shared" si="1"/>
        <v>0</v>
      </c>
      <c r="C33" s="15"/>
      <c r="D33" s="68"/>
      <c r="E33" s="629"/>
      <c r="F33" s="602">
        <f t="shared" si="0"/>
        <v>0</v>
      </c>
      <c r="G33" s="600"/>
      <c r="H33" s="601"/>
      <c r="I33" s="633">
        <f t="shared" si="2"/>
        <v>0</v>
      </c>
    </row>
    <row r="34" spans="1:9" ht="15.75" thickBot="1" x14ac:dyDescent="0.3">
      <c r="A34" s="118"/>
      <c r="B34" s="807"/>
      <c r="C34" s="52"/>
      <c r="D34" s="104"/>
      <c r="E34" s="852"/>
      <c r="F34" s="853"/>
      <c r="G34" s="854"/>
      <c r="H34" s="632"/>
      <c r="I34" s="855"/>
    </row>
    <row r="35" spans="1:9" ht="15.75" x14ac:dyDescent="0.25">
      <c r="C35" s="53">
        <f>SUM(C9:C34)</f>
        <v>0</v>
      </c>
      <c r="D35" s="468">
        <f>SUM(D9:D34)</f>
        <v>0</v>
      </c>
      <c r="E35" s="631"/>
      <c r="F35" s="718">
        <f>SUM(F9:F34)</f>
        <v>0</v>
      </c>
      <c r="G35" s="631"/>
      <c r="H35" s="631"/>
      <c r="I35" s="855"/>
    </row>
    <row r="36" spans="1:9" x14ac:dyDescent="0.25">
      <c r="E36" s="631"/>
      <c r="F36" s="631"/>
      <c r="G36" s="631"/>
      <c r="H36" s="631"/>
      <c r="I36" s="855"/>
    </row>
    <row r="37" spans="1:9" ht="15.75" thickBot="1" x14ac:dyDescent="0.3">
      <c r="E37" s="631"/>
      <c r="F37" s="631"/>
      <c r="G37" s="631"/>
      <c r="H37" s="631"/>
      <c r="I37" s="855"/>
    </row>
    <row r="38" spans="1:9" ht="15.75" thickBot="1" x14ac:dyDescent="0.3">
      <c r="D38" s="45" t="s">
        <v>4</v>
      </c>
      <c r="E38" s="1144">
        <f>F5+F6-C35+F7</f>
        <v>0</v>
      </c>
      <c r="F38" s="631"/>
      <c r="G38" s="631"/>
      <c r="H38" s="631"/>
      <c r="I38" s="855"/>
    </row>
    <row r="39" spans="1:9" ht="15.75" thickBot="1" x14ac:dyDescent="0.3"/>
    <row r="40" spans="1:9" ht="15.75" thickBot="1" x14ac:dyDescent="0.3">
      <c r="C40" s="1300" t="s">
        <v>11</v>
      </c>
      <c r="D40" s="1301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02"/>
      <c r="B1" s="1302"/>
      <c r="C1" s="1302"/>
      <c r="D1" s="1302"/>
      <c r="E1" s="1302"/>
      <c r="F1" s="1302"/>
      <c r="G1" s="1302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13"/>
      <c r="B5" s="1315" t="s">
        <v>256</v>
      </c>
      <c r="C5" s="372"/>
      <c r="D5" s="218"/>
      <c r="E5" s="1054"/>
      <c r="F5" s="61"/>
      <c r="G5" s="5"/>
      <c r="H5" t="s">
        <v>41</v>
      </c>
    </row>
    <row r="6" spans="1:10" ht="15.75" x14ac:dyDescent="0.25">
      <c r="A6" s="1313"/>
      <c r="B6" s="1315"/>
      <c r="C6" s="439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908" t="s">
        <v>2</v>
      </c>
      <c r="F9" s="909" t="s">
        <v>9</v>
      </c>
      <c r="G9" s="910" t="s">
        <v>15</v>
      </c>
      <c r="H9" s="911"/>
      <c r="I9" s="631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29"/>
      <c r="F10" s="602">
        <f t="shared" ref="F10:F33" si="0">D10</f>
        <v>0</v>
      </c>
      <c r="G10" s="600"/>
      <c r="H10" s="601"/>
      <c r="I10" s="630">
        <f>E4+E5+E6+E7-F10+E8</f>
        <v>0</v>
      </c>
      <c r="J10" s="631"/>
    </row>
    <row r="11" spans="1:10" x14ac:dyDescent="0.25">
      <c r="A11" s="186"/>
      <c r="B11" s="224">
        <f>B10-C11</f>
        <v>0</v>
      </c>
      <c r="C11" s="15"/>
      <c r="D11" s="68"/>
      <c r="E11" s="629"/>
      <c r="F11" s="602">
        <f t="shared" si="0"/>
        <v>0</v>
      </c>
      <c r="G11" s="600"/>
      <c r="H11" s="601"/>
      <c r="I11" s="630">
        <f>I10-F11</f>
        <v>0</v>
      </c>
      <c r="J11" s="631"/>
    </row>
    <row r="12" spans="1:10" x14ac:dyDescent="0.25">
      <c r="A12" s="174"/>
      <c r="B12" s="224">
        <f t="shared" ref="B12:B28" si="1">B11-C12</f>
        <v>0</v>
      </c>
      <c r="C12" s="15"/>
      <c r="D12" s="68"/>
      <c r="E12" s="629"/>
      <c r="F12" s="602">
        <f t="shared" si="0"/>
        <v>0</v>
      </c>
      <c r="G12" s="600"/>
      <c r="H12" s="601"/>
      <c r="I12" s="630">
        <f t="shared" ref="I12:I30" si="2">I11-F12</f>
        <v>0</v>
      </c>
      <c r="J12" s="631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29"/>
      <c r="F13" s="602">
        <f t="shared" si="0"/>
        <v>0</v>
      </c>
      <c r="G13" s="600"/>
      <c r="H13" s="601"/>
      <c r="I13" s="630">
        <f t="shared" si="2"/>
        <v>0</v>
      </c>
      <c r="J13" s="631"/>
    </row>
    <row r="14" spans="1:10" x14ac:dyDescent="0.25">
      <c r="A14" s="72"/>
      <c r="B14" s="224">
        <f t="shared" si="1"/>
        <v>0</v>
      </c>
      <c r="C14" s="15"/>
      <c r="D14" s="68"/>
      <c r="E14" s="629"/>
      <c r="F14" s="602">
        <f t="shared" si="0"/>
        <v>0</v>
      </c>
      <c r="G14" s="600"/>
      <c r="H14" s="601"/>
      <c r="I14" s="630">
        <f t="shared" si="2"/>
        <v>0</v>
      </c>
      <c r="J14" s="631"/>
    </row>
    <row r="15" spans="1:10" x14ac:dyDescent="0.25">
      <c r="A15" s="72"/>
      <c r="B15" s="224">
        <f t="shared" si="1"/>
        <v>0</v>
      </c>
      <c r="C15" s="15"/>
      <c r="D15" s="68"/>
      <c r="E15" s="629"/>
      <c r="F15" s="602">
        <f t="shared" si="0"/>
        <v>0</v>
      </c>
      <c r="G15" s="600"/>
      <c r="H15" s="601"/>
      <c r="I15" s="630">
        <f t="shared" si="2"/>
        <v>0</v>
      </c>
      <c r="J15" s="631"/>
    </row>
    <row r="16" spans="1:10" x14ac:dyDescent="0.25">
      <c r="B16" s="224">
        <f t="shared" si="1"/>
        <v>0</v>
      </c>
      <c r="C16" s="15"/>
      <c r="D16" s="68"/>
      <c r="E16" s="629"/>
      <c r="F16" s="602">
        <f t="shared" si="0"/>
        <v>0</v>
      </c>
      <c r="G16" s="600"/>
      <c r="H16" s="601"/>
      <c r="I16" s="630">
        <f t="shared" si="2"/>
        <v>0</v>
      </c>
      <c r="J16" s="631"/>
    </row>
    <row r="17" spans="1:10" x14ac:dyDescent="0.25">
      <c r="B17" s="224">
        <f t="shared" si="1"/>
        <v>0</v>
      </c>
      <c r="C17" s="15"/>
      <c r="D17" s="68"/>
      <c r="E17" s="629"/>
      <c r="F17" s="602">
        <f t="shared" si="0"/>
        <v>0</v>
      </c>
      <c r="G17" s="600"/>
      <c r="H17" s="601"/>
      <c r="I17" s="630">
        <f t="shared" si="2"/>
        <v>0</v>
      </c>
      <c r="J17" s="631"/>
    </row>
    <row r="18" spans="1:10" x14ac:dyDescent="0.25">
      <c r="A18" s="118"/>
      <c r="B18" s="224">
        <f t="shared" si="1"/>
        <v>0</v>
      </c>
      <c r="C18" s="15"/>
      <c r="D18" s="68"/>
      <c r="E18" s="629"/>
      <c r="F18" s="602">
        <f t="shared" si="0"/>
        <v>0</v>
      </c>
      <c r="G18" s="600"/>
      <c r="H18" s="601"/>
      <c r="I18" s="630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29"/>
      <c r="F19" s="602">
        <f t="shared" si="0"/>
        <v>0</v>
      </c>
      <c r="G19" s="600"/>
      <c r="H19" s="601"/>
      <c r="I19" s="630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29"/>
      <c r="F20" s="602">
        <f t="shared" si="0"/>
        <v>0</v>
      </c>
      <c r="G20" s="600"/>
      <c r="H20" s="601"/>
      <c r="I20" s="630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29"/>
      <c r="F21" s="602">
        <f t="shared" si="0"/>
        <v>0</v>
      </c>
      <c r="G21" s="600"/>
      <c r="H21" s="601"/>
      <c r="I21" s="630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29"/>
      <c r="F22" s="602">
        <f t="shared" si="0"/>
        <v>0</v>
      </c>
      <c r="G22" s="600"/>
      <c r="H22" s="601"/>
      <c r="I22" s="630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29"/>
      <c r="F23" s="602">
        <f t="shared" si="0"/>
        <v>0</v>
      </c>
      <c r="G23" s="600"/>
      <c r="H23" s="601"/>
      <c r="I23" s="630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29"/>
      <c r="F24" s="602">
        <f t="shared" si="0"/>
        <v>0</v>
      </c>
      <c r="G24" s="600"/>
      <c r="H24" s="601"/>
      <c r="I24" s="630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00" t="s">
        <v>11</v>
      </c>
      <c r="D40" s="1301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workbookViewId="0">
      <pane ySplit="9" topLeftCell="A10" activePane="bottomLeft" state="frozen"/>
      <selection pane="bottomLeft" activeCell="K30" sqref="K28:K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0"/>
  </cols>
  <sheetData>
    <row r="1" spans="1:19" ht="40.5" x14ac:dyDescent="0.55000000000000004">
      <c r="A1" s="1298" t="s">
        <v>383</v>
      </c>
      <c r="B1" s="1298"/>
      <c r="C1" s="1298"/>
      <c r="D1" s="1298"/>
      <c r="E1" s="1298"/>
      <c r="F1" s="1298"/>
      <c r="G1" s="1298"/>
      <c r="H1" s="11">
        <v>1</v>
      </c>
      <c r="I1" s="519"/>
      <c r="K1" s="1298" t="str">
        <f>A1</f>
        <v>INVENTARIO   DEL MES DE     MARZO     2023</v>
      </c>
      <c r="L1" s="1298"/>
      <c r="M1" s="1298"/>
      <c r="N1" s="1298"/>
      <c r="O1" s="1298"/>
      <c r="P1" s="1298"/>
      <c r="Q1" s="1298"/>
      <c r="R1" s="11">
        <v>2</v>
      </c>
      <c r="S1" s="519"/>
    </row>
    <row r="2" spans="1:19" ht="15.75" thickBot="1" x14ac:dyDescent="0.3">
      <c r="A2" t="s">
        <v>384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21"/>
    </row>
    <row r="4" spans="1:19" ht="15.75" thickTop="1" x14ac:dyDescent="0.25">
      <c r="A4" s="12"/>
      <c r="B4" s="1316" t="s">
        <v>98</v>
      </c>
      <c r="C4" s="12"/>
      <c r="D4" s="72"/>
      <c r="E4" s="58"/>
      <c r="F4" s="61"/>
      <c r="G4" s="151"/>
      <c r="H4" s="151"/>
      <c r="I4" s="521"/>
      <c r="K4" s="12"/>
      <c r="L4" s="1316" t="s">
        <v>98</v>
      </c>
      <c r="M4" s="12"/>
      <c r="N4" s="72"/>
      <c r="O4" s="58"/>
      <c r="P4" s="61"/>
      <c r="Q4" s="151"/>
      <c r="R4" s="151"/>
      <c r="S4" s="521"/>
    </row>
    <row r="5" spans="1:19" ht="15" customHeight="1" x14ac:dyDescent="0.25">
      <c r="A5" s="1306" t="s">
        <v>52</v>
      </c>
      <c r="B5" s="1317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306" t="s">
        <v>52</v>
      </c>
      <c r="L5" s="1317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</row>
    <row r="6" spans="1:19" ht="15.75" x14ac:dyDescent="0.25">
      <c r="A6" s="1306"/>
      <c r="B6" s="1317"/>
      <c r="C6" s="439"/>
      <c r="D6" s="218"/>
      <c r="E6" s="77"/>
      <c r="F6" s="61"/>
      <c r="G6" s="47">
        <f>F35</f>
        <v>1436.12</v>
      </c>
      <c r="H6" s="7">
        <f>E6-G6+E7+E5-G5+E4+E8</f>
        <v>545.70000000000005</v>
      </c>
      <c r="I6" s="522"/>
      <c r="K6" s="1306"/>
      <c r="L6" s="1317"/>
      <c r="M6" s="439"/>
      <c r="N6" s="218"/>
      <c r="O6" s="77"/>
      <c r="P6" s="61"/>
      <c r="Q6" s="47">
        <f>P35</f>
        <v>0</v>
      </c>
      <c r="R6" s="7">
        <f>O6-Q6+O7+O5-Q5+O4+O8</f>
        <v>1029.8699999999999</v>
      </c>
      <c r="S6" s="522"/>
    </row>
    <row r="7" spans="1:1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</row>
    <row r="8" spans="1:1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33" si="0">D10</f>
        <v>27.18</v>
      </c>
      <c r="G10" s="69" t="s">
        <v>103</v>
      </c>
      <c r="H10" s="70">
        <v>86</v>
      </c>
      <c r="I10" s="59">
        <f>E4+E5+E6+E7-F10+E8</f>
        <v>1954.6399999999999</v>
      </c>
      <c r="K10" s="79" t="s">
        <v>32</v>
      </c>
      <c r="L10" s="700">
        <f>P4+P5+P6+P7-M10+P8</f>
        <v>43</v>
      </c>
      <c r="M10" s="677"/>
      <c r="N10" s="602"/>
      <c r="O10" s="629"/>
      <c r="P10" s="602">
        <f t="shared" ref="P10:P26" si="1">N10</f>
        <v>0</v>
      </c>
      <c r="Q10" s="600"/>
      <c r="R10" s="601"/>
      <c r="S10" s="699">
        <f>O4+O5+O6+O7-P10+O8</f>
        <v>1029.8699999999999</v>
      </c>
    </row>
    <row r="11" spans="1:1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104</v>
      </c>
      <c r="H11" s="70">
        <v>86</v>
      </c>
      <c r="I11" s="59">
        <f>I10-F11</f>
        <v>1852.1399999999999</v>
      </c>
      <c r="K11" s="186"/>
      <c r="L11" s="941">
        <f>L10-M11</f>
        <v>43</v>
      </c>
      <c r="M11" s="677"/>
      <c r="N11" s="602"/>
      <c r="O11" s="629"/>
      <c r="P11" s="602">
        <f t="shared" si="1"/>
        <v>0</v>
      </c>
      <c r="Q11" s="600"/>
      <c r="R11" s="601"/>
      <c r="S11" s="632">
        <f>S10-P11</f>
        <v>1029.8699999999999</v>
      </c>
    </row>
    <row r="12" spans="1:19" x14ac:dyDescent="0.25">
      <c r="A12" s="174"/>
      <c r="B12" s="224">
        <f t="shared" ref="B12:B33" si="2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105</v>
      </c>
      <c r="H12" s="70">
        <v>86</v>
      </c>
      <c r="I12" s="59">
        <f t="shared" ref="I12:I34" si="3">I11-F12</f>
        <v>1750.8999999999999</v>
      </c>
      <c r="K12" s="174"/>
      <c r="L12" s="941">
        <f t="shared" ref="L12:L28" si="4">L11-M12</f>
        <v>43</v>
      </c>
      <c r="M12" s="677"/>
      <c r="N12" s="602"/>
      <c r="O12" s="629"/>
      <c r="P12" s="602">
        <f t="shared" si="1"/>
        <v>0</v>
      </c>
      <c r="Q12" s="600"/>
      <c r="R12" s="601"/>
      <c r="S12" s="632">
        <f t="shared" ref="S12:S30" si="5">S11-P12</f>
        <v>1029.8699999999999</v>
      </c>
    </row>
    <row r="13" spans="1:19" x14ac:dyDescent="0.25">
      <c r="A13" s="81" t="s">
        <v>33</v>
      </c>
      <c r="B13" s="700">
        <f t="shared" si="2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106</v>
      </c>
      <c r="H13" s="70">
        <v>84</v>
      </c>
      <c r="I13" s="699">
        <f t="shared" si="3"/>
        <v>1727.08</v>
      </c>
      <c r="K13" s="81" t="s">
        <v>33</v>
      </c>
      <c r="L13" s="941">
        <f t="shared" si="4"/>
        <v>43</v>
      </c>
      <c r="M13" s="677"/>
      <c r="N13" s="602"/>
      <c r="O13" s="629"/>
      <c r="P13" s="602">
        <f t="shared" si="1"/>
        <v>0</v>
      </c>
      <c r="Q13" s="600"/>
      <c r="R13" s="601"/>
      <c r="S13" s="632">
        <f t="shared" si="5"/>
        <v>1029.8699999999999</v>
      </c>
    </row>
    <row r="14" spans="1:19" x14ac:dyDescent="0.25">
      <c r="A14" s="72"/>
      <c r="B14" s="224">
        <f t="shared" si="2"/>
        <v>65</v>
      </c>
      <c r="C14" s="15">
        <v>4</v>
      </c>
      <c r="D14" s="694">
        <v>106</v>
      </c>
      <c r="E14" s="695">
        <v>44869</v>
      </c>
      <c r="F14" s="694">
        <f t="shared" si="0"/>
        <v>106</v>
      </c>
      <c r="G14" s="696" t="s">
        <v>109</v>
      </c>
      <c r="H14" s="697">
        <v>86</v>
      </c>
      <c r="I14" s="59">
        <f t="shared" si="3"/>
        <v>1621.08</v>
      </c>
      <c r="K14" s="72"/>
      <c r="L14" s="941">
        <f t="shared" si="4"/>
        <v>43</v>
      </c>
      <c r="M14" s="677"/>
      <c r="N14" s="602"/>
      <c r="O14" s="629"/>
      <c r="P14" s="602">
        <f t="shared" si="1"/>
        <v>0</v>
      </c>
      <c r="Q14" s="600"/>
      <c r="R14" s="601"/>
      <c r="S14" s="632">
        <f t="shared" si="5"/>
        <v>1029.8699999999999</v>
      </c>
    </row>
    <row r="15" spans="1:19" x14ac:dyDescent="0.25">
      <c r="A15" s="72"/>
      <c r="B15" s="700">
        <f t="shared" si="2"/>
        <v>61</v>
      </c>
      <c r="C15" s="15">
        <v>4</v>
      </c>
      <c r="D15" s="694">
        <v>102.73</v>
      </c>
      <c r="E15" s="695">
        <v>44877</v>
      </c>
      <c r="F15" s="694">
        <f t="shared" si="0"/>
        <v>102.73</v>
      </c>
      <c r="G15" s="696" t="s">
        <v>110</v>
      </c>
      <c r="H15" s="697">
        <v>86</v>
      </c>
      <c r="I15" s="699">
        <f t="shared" si="3"/>
        <v>1518.35</v>
      </c>
      <c r="K15" s="72"/>
      <c r="L15" s="941">
        <f t="shared" si="4"/>
        <v>43</v>
      </c>
      <c r="M15" s="677"/>
      <c r="N15" s="602"/>
      <c r="O15" s="629"/>
      <c r="P15" s="602">
        <f t="shared" si="1"/>
        <v>0</v>
      </c>
      <c r="Q15" s="600"/>
      <c r="R15" s="601"/>
      <c r="S15" s="632">
        <f t="shared" si="5"/>
        <v>1029.8699999999999</v>
      </c>
    </row>
    <row r="16" spans="1:19" x14ac:dyDescent="0.25">
      <c r="B16" s="224">
        <f t="shared" si="2"/>
        <v>52</v>
      </c>
      <c r="C16" s="15">
        <v>9</v>
      </c>
      <c r="D16" s="498">
        <v>235.66</v>
      </c>
      <c r="E16" s="779">
        <v>44905</v>
      </c>
      <c r="F16" s="775">
        <f t="shared" si="0"/>
        <v>235.66</v>
      </c>
      <c r="G16" s="776" t="s">
        <v>122</v>
      </c>
      <c r="H16" s="777">
        <v>86</v>
      </c>
      <c r="I16" s="632">
        <f t="shared" si="3"/>
        <v>1282.6899999999998</v>
      </c>
      <c r="L16" s="941">
        <f t="shared" si="4"/>
        <v>43</v>
      </c>
      <c r="M16" s="677"/>
      <c r="N16" s="602"/>
      <c r="O16" s="629"/>
      <c r="P16" s="602">
        <f t="shared" si="1"/>
        <v>0</v>
      </c>
      <c r="Q16" s="600"/>
      <c r="R16" s="601"/>
      <c r="S16" s="632">
        <f t="shared" si="5"/>
        <v>1029.8699999999999</v>
      </c>
    </row>
    <row r="17" spans="1:19" x14ac:dyDescent="0.25">
      <c r="B17" s="700">
        <f t="shared" si="2"/>
        <v>47</v>
      </c>
      <c r="C17" s="15">
        <v>5</v>
      </c>
      <c r="D17" s="498">
        <v>120.08</v>
      </c>
      <c r="E17" s="779">
        <v>44910</v>
      </c>
      <c r="F17" s="775">
        <f t="shared" si="0"/>
        <v>120.08</v>
      </c>
      <c r="G17" s="776" t="s">
        <v>127</v>
      </c>
      <c r="H17" s="777">
        <v>86</v>
      </c>
      <c r="I17" s="699">
        <f t="shared" si="3"/>
        <v>1162.6099999999999</v>
      </c>
      <c r="L17" s="941">
        <f t="shared" si="4"/>
        <v>43</v>
      </c>
      <c r="M17" s="677"/>
      <c r="N17" s="602"/>
      <c r="O17" s="629"/>
      <c r="P17" s="602">
        <f t="shared" si="1"/>
        <v>0</v>
      </c>
      <c r="Q17" s="600"/>
      <c r="R17" s="601"/>
      <c r="S17" s="632">
        <f t="shared" si="5"/>
        <v>1029.8699999999999</v>
      </c>
    </row>
    <row r="18" spans="1:19" x14ac:dyDescent="0.25">
      <c r="A18" s="118"/>
      <c r="B18" s="224">
        <f t="shared" si="2"/>
        <v>43</v>
      </c>
      <c r="C18" s="15">
        <v>4</v>
      </c>
      <c r="D18" s="586">
        <v>99.96</v>
      </c>
      <c r="E18" s="848">
        <v>44949</v>
      </c>
      <c r="F18" s="847">
        <f t="shared" si="0"/>
        <v>99.96</v>
      </c>
      <c r="G18" s="849" t="s">
        <v>158</v>
      </c>
      <c r="H18" s="630">
        <v>80</v>
      </c>
      <c r="I18" s="632">
        <f t="shared" si="3"/>
        <v>1062.6499999999999</v>
      </c>
      <c r="K18" s="118"/>
      <c r="L18" s="941">
        <f t="shared" si="4"/>
        <v>43</v>
      </c>
      <c r="M18" s="677"/>
      <c r="N18" s="602"/>
      <c r="O18" s="629"/>
      <c r="P18" s="602">
        <f t="shared" si="1"/>
        <v>0</v>
      </c>
      <c r="Q18" s="600"/>
      <c r="R18" s="601"/>
      <c r="S18" s="632">
        <f t="shared" si="5"/>
        <v>1029.8699999999999</v>
      </c>
    </row>
    <row r="19" spans="1:19" x14ac:dyDescent="0.25">
      <c r="A19" s="118"/>
      <c r="B19" s="700">
        <f t="shared" si="2"/>
        <v>40</v>
      </c>
      <c r="C19" s="15">
        <v>3</v>
      </c>
      <c r="D19" s="586">
        <v>71.599999999999994</v>
      </c>
      <c r="E19" s="848">
        <v>44949</v>
      </c>
      <c r="F19" s="847">
        <f t="shared" si="0"/>
        <v>71.599999999999994</v>
      </c>
      <c r="G19" s="849" t="s">
        <v>156</v>
      </c>
      <c r="H19" s="630">
        <v>86</v>
      </c>
      <c r="I19" s="699">
        <f t="shared" si="3"/>
        <v>991.04999999999984</v>
      </c>
      <c r="K19" s="118"/>
      <c r="L19" s="941">
        <f t="shared" si="4"/>
        <v>43</v>
      </c>
      <c r="M19" s="677"/>
      <c r="N19" s="602"/>
      <c r="O19" s="629"/>
      <c r="P19" s="602">
        <f t="shared" si="1"/>
        <v>0</v>
      </c>
      <c r="Q19" s="600"/>
      <c r="R19" s="601"/>
      <c r="S19" s="632">
        <f t="shared" si="5"/>
        <v>1029.8699999999999</v>
      </c>
    </row>
    <row r="20" spans="1:19" x14ac:dyDescent="0.25">
      <c r="A20" s="118"/>
      <c r="B20" s="224">
        <f t="shared" si="2"/>
        <v>38</v>
      </c>
      <c r="C20" s="15">
        <v>2</v>
      </c>
      <c r="D20" s="925">
        <v>50.23</v>
      </c>
      <c r="E20" s="930">
        <v>44967</v>
      </c>
      <c r="F20" s="926">
        <f t="shared" si="0"/>
        <v>50.23</v>
      </c>
      <c r="G20" s="927" t="s">
        <v>165</v>
      </c>
      <c r="H20" s="928">
        <v>86</v>
      </c>
      <c r="I20" s="632">
        <f t="shared" si="3"/>
        <v>940.81999999999982</v>
      </c>
      <c r="K20" s="118"/>
      <c r="L20" s="941">
        <f t="shared" si="4"/>
        <v>43</v>
      </c>
      <c r="M20" s="677"/>
      <c r="N20" s="602"/>
      <c r="O20" s="629"/>
      <c r="P20" s="602">
        <f t="shared" si="1"/>
        <v>0</v>
      </c>
      <c r="Q20" s="600"/>
      <c r="R20" s="601"/>
      <c r="S20" s="632">
        <f t="shared" si="5"/>
        <v>1029.8699999999999</v>
      </c>
    </row>
    <row r="21" spans="1:19" x14ac:dyDescent="0.25">
      <c r="A21" s="118"/>
      <c r="B21" s="224">
        <f t="shared" si="2"/>
        <v>36</v>
      </c>
      <c r="C21" s="15">
        <v>2</v>
      </c>
      <c r="D21" s="925">
        <v>51.51</v>
      </c>
      <c r="E21" s="930">
        <v>44968</v>
      </c>
      <c r="F21" s="926">
        <f t="shared" si="0"/>
        <v>51.51</v>
      </c>
      <c r="G21" s="927" t="s">
        <v>185</v>
      </c>
      <c r="H21" s="928">
        <v>86</v>
      </c>
      <c r="I21" s="632">
        <f t="shared" si="3"/>
        <v>889.30999999999983</v>
      </c>
      <c r="K21" s="118"/>
      <c r="L21" s="941">
        <f t="shared" si="4"/>
        <v>43</v>
      </c>
      <c r="M21" s="677"/>
      <c r="N21" s="602"/>
      <c r="O21" s="629"/>
      <c r="P21" s="602">
        <f t="shared" si="1"/>
        <v>0</v>
      </c>
      <c r="Q21" s="600"/>
      <c r="R21" s="601"/>
      <c r="S21" s="632">
        <f t="shared" si="5"/>
        <v>1029.8699999999999</v>
      </c>
    </row>
    <row r="22" spans="1:19" x14ac:dyDescent="0.25">
      <c r="A22" s="118"/>
      <c r="B22" s="224">
        <f t="shared" si="2"/>
        <v>32</v>
      </c>
      <c r="C22" s="15">
        <v>4</v>
      </c>
      <c r="D22" s="925">
        <v>101.03</v>
      </c>
      <c r="E22" s="930">
        <v>44971</v>
      </c>
      <c r="F22" s="926">
        <f t="shared" si="0"/>
        <v>101.03</v>
      </c>
      <c r="G22" s="927" t="s">
        <v>187</v>
      </c>
      <c r="H22" s="928">
        <v>86</v>
      </c>
      <c r="I22" s="632">
        <f t="shared" si="3"/>
        <v>788.27999999999986</v>
      </c>
      <c r="K22" s="118"/>
      <c r="L22" s="941">
        <f t="shared" si="4"/>
        <v>43</v>
      </c>
      <c r="M22" s="677"/>
      <c r="N22" s="602"/>
      <c r="O22" s="629"/>
      <c r="P22" s="602">
        <f t="shared" si="1"/>
        <v>0</v>
      </c>
      <c r="Q22" s="600"/>
      <c r="R22" s="601"/>
      <c r="S22" s="632">
        <f t="shared" si="5"/>
        <v>1029.8699999999999</v>
      </c>
    </row>
    <row r="23" spans="1:19" x14ac:dyDescent="0.25">
      <c r="A23" s="119"/>
      <c r="B23" s="224">
        <f t="shared" si="2"/>
        <v>30</v>
      </c>
      <c r="C23" s="15">
        <v>2</v>
      </c>
      <c r="D23" s="925">
        <v>48.53</v>
      </c>
      <c r="E23" s="930">
        <v>44972</v>
      </c>
      <c r="F23" s="926">
        <f t="shared" si="0"/>
        <v>48.53</v>
      </c>
      <c r="G23" s="927" t="s">
        <v>189</v>
      </c>
      <c r="H23" s="928">
        <v>86</v>
      </c>
      <c r="I23" s="632">
        <f t="shared" si="3"/>
        <v>739.74999999999989</v>
      </c>
      <c r="K23" s="119"/>
      <c r="L23" s="941">
        <f t="shared" si="4"/>
        <v>43</v>
      </c>
      <c r="M23" s="677"/>
      <c r="N23" s="602"/>
      <c r="O23" s="629"/>
      <c r="P23" s="602">
        <f t="shared" si="1"/>
        <v>0</v>
      </c>
      <c r="Q23" s="600"/>
      <c r="R23" s="601"/>
      <c r="S23" s="632">
        <f t="shared" si="5"/>
        <v>1029.8699999999999</v>
      </c>
    </row>
    <row r="24" spans="1:19" x14ac:dyDescent="0.25">
      <c r="A24" s="118"/>
      <c r="B24" s="224">
        <f t="shared" si="2"/>
        <v>28</v>
      </c>
      <c r="C24" s="15">
        <v>2</v>
      </c>
      <c r="D24" s="925">
        <v>46.13</v>
      </c>
      <c r="E24" s="930">
        <v>44974</v>
      </c>
      <c r="F24" s="926">
        <f t="shared" si="0"/>
        <v>46.13</v>
      </c>
      <c r="G24" s="927" t="s">
        <v>193</v>
      </c>
      <c r="H24" s="928">
        <v>86</v>
      </c>
      <c r="I24" s="632">
        <f t="shared" si="3"/>
        <v>693.61999999999989</v>
      </c>
      <c r="K24" s="118"/>
      <c r="L24" s="941">
        <f t="shared" si="4"/>
        <v>43</v>
      </c>
      <c r="M24" s="677"/>
      <c r="N24" s="602"/>
      <c r="O24" s="629"/>
      <c r="P24" s="602">
        <f t="shared" si="1"/>
        <v>0</v>
      </c>
      <c r="Q24" s="600"/>
      <c r="R24" s="601"/>
      <c r="S24" s="632">
        <f t="shared" si="5"/>
        <v>1029.8699999999999</v>
      </c>
    </row>
    <row r="25" spans="1:19" x14ac:dyDescent="0.25">
      <c r="A25" s="118"/>
      <c r="B25" s="224">
        <f t="shared" si="2"/>
        <v>27</v>
      </c>
      <c r="C25" s="15">
        <v>1</v>
      </c>
      <c r="D25" s="925">
        <v>21.57</v>
      </c>
      <c r="E25" s="930">
        <v>44974</v>
      </c>
      <c r="F25" s="926">
        <f t="shared" si="0"/>
        <v>21.57</v>
      </c>
      <c r="G25" s="927" t="s">
        <v>194</v>
      </c>
      <c r="H25" s="928">
        <v>86</v>
      </c>
      <c r="I25" s="632">
        <f t="shared" si="3"/>
        <v>672.04999999999984</v>
      </c>
      <c r="K25" s="118"/>
      <c r="L25" s="941">
        <f t="shared" si="4"/>
        <v>43</v>
      </c>
      <c r="M25" s="677"/>
      <c r="N25" s="602"/>
      <c r="O25" s="629"/>
      <c r="P25" s="602">
        <f t="shared" si="1"/>
        <v>0</v>
      </c>
      <c r="Q25" s="600"/>
      <c r="R25" s="601"/>
      <c r="S25" s="632">
        <f t="shared" si="5"/>
        <v>1029.8699999999999</v>
      </c>
    </row>
    <row r="26" spans="1:19" x14ac:dyDescent="0.25">
      <c r="A26" s="118"/>
      <c r="B26" s="224">
        <f t="shared" si="2"/>
        <v>26</v>
      </c>
      <c r="C26" s="15">
        <v>1</v>
      </c>
      <c r="D26" s="925">
        <v>24.52</v>
      </c>
      <c r="E26" s="930">
        <v>44980</v>
      </c>
      <c r="F26" s="926">
        <f t="shared" si="0"/>
        <v>24.52</v>
      </c>
      <c r="G26" s="927" t="s">
        <v>203</v>
      </c>
      <c r="H26" s="928">
        <v>86</v>
      </c>
      <c r="I26" s="632">
        <f t="shared" si="3"/>
        <v>647.52999999999986</v>
      </c>
      <c r="K26" s="118"/>
      <c r="L26" s="941">
        <f t="shared" si="4"/>
        <v>43</v>
      </c>
      <c r="M26" s="677"/>
      <c r="N26" s="602"/>
      <c r="O26" s="629"/>
      <c r="P26" s="602">
        <f t="shared" si="1"/>
        <v>0</v>
      </c>
      <c r="Q26" s="600"/>
      <c r="R26" s="601"/>
      <c r="S26" s="632">
        <f t="shared" si="5"/>
        <v>1029.8699999999999</v>
      </c>
    </row>
    <row r="27" spans="1:19" x14ac:dyDescent="0.25">
      <c r="A27" s="118"/>
      <c r="B27" s="700">
        <f t="shared" si="2"/>
        <v>22</v>
      </c>
      <c r="C27" s="15">
        <v>4</v>
      </c>
      <c r="D27" s="925">
        <v>101.83</v>
      </c>
      <c r="E27" s="930">
        <v>44984</v>
      </c>
      <c r="F27" s="926">
        <f t="shared" si="0"/>
        <v>101.83</v>
      </c>
      <c r="G27" s="927" t="s">
        <v>170</v>
      </c>
      <c r="H27" s="928">
        <v>86</v>
      </c>
      <c r="I27" s="699">
        <f t="shared" si="3"/>
        <v>545.69999999999982</v>
      </c>
      <c r="K27" s="118"/>
      <c r="L27" s="941">
        <f t="shared" si="4"/>
        <v>43</v>
      </c>
      <c r="M27" s="677"/>
      <c r="N27" s="602"/>
      <c r="O27" s="629"/>
      <c r="P27" s="602">
        <v>0</v>
      </c>
      <c r="Q27" s="600"/>
      <c r="R27" s="601"/>
      <c r="S27" s="632">
        <f t="shared" si="5"/>
        <v>1029.8699999999999</v>
      </c>
    </row>
    <row r="28" spans="1:19" x14ac:dyDescent="0.25">
      <c r="A28" s="118"/>
      <c r="B28" s="224">
        <f t="shared" si="2"/>
        <v>22</v>
      </c>
      <c r="C28" s="15"/>
      <c r="D28" s="58"/>
      <c r="E28" s="201"/>
      <c r="F28" s="754">
        <f t="shared" si="0"/>
        <v>0</v>
      </c>
      <c r="G28" s="967"/>
      <c r="H28" s="59"/>
      <c r="I28" s="59">
        <f t="shared" si="3"/>
        <v>545.69999999999982</v>
      </c>
      <c r="K28" s="118"/>
      <c r="L28" s="941">
        <f t="shared" si="4"/>
        <v>43</v>
      </c>
      <c r="M28" s="677"/>
      <c r="N28" s="602"/>
      <c r="O28" s="629"/>
      <c r="P28" s="602">
        <f t="shared" ref="P28:P33" si="6">N28</f>
        <v>0</v>
      </c>
      <c r="Q28" s="600"/>
      <c r="R28" s="601"/>
      <c r="S28" s="632">
        <f t="shared" si="5"/>
        <v>1029.8699999999999</v>
      </c>
    </row>
    <row r="29" spans="1:19" x14ac:dyDescent="0.25">
      <c r="A29" s="118"/>
      <c r="B29" s="224">
        <f t="shared" si="2"/>
        <v>22</v>
      </c>
      <c r="C29" s="15"/>
      <c r="D29" s="58"/>
      <c r="E29" s="201"/>
      <c r="F29" s="754">
        <f t="shared" si="0"/>
        <v>0</v>
      </c>
      <c r="G29" s="967"/>
      <c r="H29" s="59"/>
      <c r="I29" s="59">
        <f t="shared" si="3"/>
        <v>545.69999999999982</v>
      </c>
      <c r="K29" s="118"/>
      <c r="L29" s="941"/>
      <c r="M29" s="677"/>
      <c r="N29" s="602"/>
      <c r="O29" s="629"/>
      <c r="P29" s="602">
        <f t="shared" si="6"/>
        <v>0</v>
      </c>
      <c r="Q29" s="600"/>
      <c r="R29" s="601"/>
      <c r="S29" s="632">
        <f t="shared" si="5"/>
        <v>1029.8699999999999</v>
      </c>
    </row>
    <row r="30" spans="1:19" x14ac:dyDescent="0.25">
      <c r="A30" s="118"/>
      <c r="B30" s="224">
        <f t="shared" si="2"/>
        <v>22</v>
      </c>
      <c r="C30" s="15"/>
      <c r="D30" s="58"/>
      <c r="E30" s="201"/>
      <c r="F30" s="754">
        <f t="shared" si="0"/>
        <v>0</v>
      </c>
      <c r="G30" s="967"/>
      <c r="H30" s="59"/>
      <c r="I30" s="59">
        <f t="shared" si="3"/>
        <v>545.69999999999982</v>
      </c>
      <c r="K30" s="118"/>
      <c r="L30" s="224"/>
      <c r="M30" s="15"/>
      <c r="N30" s="68"/>
      <c r="O30" s="194"/>
      <c r="P30" s="68">
        <f t="shared" si="6"/>
        <v>0</v>
      </c>
      <c r="Q30" s="69"/>
      <c r="R30" s="70"/>
      <c r="S30" s="59">
        <f t="shared" si="5"/>
        <v>1029.8699999999999</v>
      </c>
    </row>
    <row r="31" spans="1:19" x14ac:dyDescent="0.25">
      <c r="A31" s="118"/>
      <c r="B31" s="224">
        <f t="shared" si="2"/>
        <v>22</v>
      </c>
      <c r="C31" s="15"/>
      <c r="D31" s="58"/>
      <c r="E31" s="201"/>
      <c r="F31" s="754">
        <f t="shared" si="0"/>
        <v>0</v>
      </c>
      <c r="G31" s="967"/>
      <c r="H31" s="59"/>
      <c r="I31" s="59">
        <f t="shared" si="3"/>
        <v>545.69999999999982</v>
      </c>
      <c r="K31" s="118"/>
      <c r="L31" s="224"/>
      <c r="M31" s="15"/>
      <c r="N31" s="68"/>
      <c r="O31" s="194"/>
      <c r="P31" s="68">
        <f t="shared" si="6"/>
        <v>0</v>
      </c>
      <c r="Q31" s="69"/>
      <c r="R31" s="70"/>
      <c r="S31" s="59"/>
    </row>
    <row r="32" spans="1:19" x14ac:dyDescent="0.25">
      <c r="A32" s="118"/>
      <c r="B32" s="224">
        <f t="shared" si="2"/>
        <v>22</v>
      </c>
      <c r="C32" s="15"/>
      <c r="D32" s="58"/>
      <c r="E32" s="201"/>
      <c r="F32" s="754">
        <f t="shared" si="0"/>
        <v>0</v>
      </c>
      <c r="G32" s="967"/>
      <c r="H32" s="59"/>
      <c r="I32" s="59">
        <f t="shared" si="3"/>
        <v>545.69999999999982</v>
      </c>
      <c r="K32" s="118"/>
      <c r="L32" s="224"/>
      <c r="M32" s="15"/>
      <c r="N32" s="68"/>
      <c r="O32" s="194"/>
      <c r="P32" s="68">
        <f t="shared" si="6"/>
        <v>0</v>
      </c>
      <c r="Q32" s="69"/>
      <c r="R32" s="70"/>
      <c r="S32" s="59"/>
    </row>
    <row r="33" spans="1:19" x14ac:dyDescent="0.25">
      <c r="A33" s="118"/>
      <c r="B33" s="224">
        <f t="shared" si="2"/>
        <v>22</v>
      </c>
      <c r="C33" s="15"/>
      <c r="D33" s="58"/>
      <c r="E33" s="201"/>
      <c r="F33" s="754">
        <f t="shared" si="0"/>
        <v>0</v>
      </c>
      <c r="G33" s="967"/>
      <c r="H33" s="59"/>
      <c r="I33" s="59">
        <f t="shared" si="3"/>
        <v>545.69999999999982</v>
      </c>
      <c r="K33" s="118"/>
      <c r="L33" s="82"/>
      <c r="M33" s="15"/>
      <c r="N33" s="68"/>
      <c r="O33" s="194"/>
      <c r="P33" s="68">
        <f t="shared" si="6"/>
        <v>0</v>
      </c>
      <c r="Q33" s="69"/>
      <c r="R33" s="70"/>
      <c r="S33" s="59"/>
    </row>
    <row r="34" spans="1:1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>
        <f t="shared" si="3"/>
        <v>545.69999999999982</v>
      </c>
      <c r="K34" s="118"/>
      <c r="L34" s="16"/>
      <c r="M34" s="52"/>
      <c r="N34" s="104"/>
      <c r="O34" s="188"/>
      <c r="P34" s="100"/>
      <c r="Q34" s="101"/>
      <c r="R34" s="59"/>
      <c r="S34" s="59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22</v>
      </c>
      <c r="N38" s="45" t="s">
        <v>4</v>
      </c>
      <c r="O38" s="55">
        <f>P5+P6-M35+P7+P4</f>
        <v>43</v>
      </c>
    </row>
    <row r="39" spans="1:19" ht="15.75" thickBot="1" x14ac:dyDescent="0.3"/>
    <row r="40" spans="1:19" ht="15.75" thickBot="1" x14ac:dyDescent="0.3">
      <c r="C40" s="1300" t="s">
        <v>11</v>
      </c>
      <c r="D40" s="1301"/>
      <c r="E40" s="56">
        <f>E4+E5+E6+E7-F35</f>
        <v>545.70000000000005</v>
      </c>
      <c r="F40" s="72"/>
      <c r="M40" s="1300" t="s">
        <v>11</v>
      </c>
      <c r="N40" s="1301"/>
      <c r="O40" s="56">
        <f>O4+O5+O6+O7-P35</f>
        <v>1029.8699999999999</v>
      </c>
      <c r="P40" s="72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16" sqref="D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02" t="s">
        <v>378</v>
      </c>
      <c r="B1" s="1302"/>
      <c r="C1" s="1302"/>
      <c r="D1" s="1302"/>
      <c r="E1" s="1302"/>
      <c r="F1" s="1302"/>
      <c r="G1" s="1302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059"/>
      <c r="F4" s="61"/>
      <c r="G4" s="151"/>
      <c r="H4" s="151"/>
      <c r="I4" s="151"/>
    </row>
    <row r="5" spans="1:9" ht="15.75" x14ac:dyDescent="0.25">
      <c r="A5" s="1306" t="s">
        <v>217</v>
      </c>
      <c r="B5" s="1318" t="s">
        <v>251</v>
      </c>
      <c r="C5" s="1062">
        <v>130</v>
      </c>
      <c r="D5" s="218">
        <v>45003</v>
      </c>
      <c r="E5" s="1060">
        <v>33.4</v>
      </c>
      <c r="F5" s="61">
        <v>1</v>
      </c>
      <c r="G5" s="5"/>
      <c r="H5" t="s">
        <v>41</v>
      </c>
    </row>
    <row r="6" spans="1:9" ht="15.75" x14ac:dyDescent="0.25">
      <c r="A6" s="1306"/>
      <c r="B6" s="1318"/>
      <c r="C6" s="1061">
        <v>126</v>
      </c>
      <c r="D6" s="130">
        <v>45013</v>
      </c>
      <c r="E6" s="1060">
        <v>1277.23</v>
      </c>
      <c r="F6" s="61">
        <v>35</v>
      </c>
      <c r="G6" s="47">
        <f>F35</f>
        <v>614.31000000000006</v>
      </c>
      <c r="H6" s="7">
        <f>E6-G6+E7+E5-G5+E4+E8</f>
        <v>696.31999999999994</v>
      </c>
      <c r="I6" s="5"/>
    </row>
    <row r="7" spans="1:9" ht="15.75" x14ac:dyDescent="0.25">
      <c r="B7" s="144"/>
      <c r="C7" s="1061"/>
      <c r="D7" s="130"/>
      <c r="E7" s="1060"/>
      <c r="F7" s="61"/>
    </row>
    <row r="8" spans="1:9" ht="16.5" thickBot="1" x14ac:dyDescent="0.3">
      <c r="B8" s="144"/>
      <c r="C8" s="1061"/>
      <c r="D8" s="130"/>
      <c r="E8" s="1060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33.4</v>
      </c>
      <c r="E10" s="194">
        <v>45003</v>
      </c>
      <c r="F10" s="602">
        <f t="shared" ref="F10:F33" si="0">D10</f>
        <v>33.4</v>
      </c>
      <c r="G10" s="600" t="s">
        <v>309</v>
      </c>
      <c r="H10" s="601">
        <v>132</v>
      </c>
      <c r="I10" s="630">
        <f>E4+E5+E6+E7-F10+E8</f>
        <v>1277.23</v>
      </c>
    </row>
    <row r="11" spans="1:9" x14ac:dyDescent="0.25">
      <c r="A11" s="186"/>
      <c r="B11" s="224">
        <f>B10-C11</f>
        <v>29</v>
      </c>
      <c r="C11" s="15">
        <v>6</v>
      </c>
      <c r="D11" s="68">
        <v>210.3</v>
      </c>
      <c r="E11" s="629">
        <v>45014</v>
      </c>
      <c r="F11" s="602">
        <f t="shared" si="0"/>
        <v>210.3</v>
      </c>
      <c r="G11" s="600" t="s">
        <v>353</v>
      </c>
      <c r="H11" s="601">
        <v>128</v>
      </c>
      <c r="I11" s="630">
        <f>I10-F11</f>
        <v>1066.93</v>
      </c>
    </row>
    <row r="12" spans="1:9" x14ac:dyDescent="0.25">
      <c r="A12" s="174"/>
      <c r="B12" s="700">
        <f t="shared" ref="B12:B28" si="1">B11-C12</f>
        <v>19</v>
      </c>
      <c r="C12" s="15">
        <v>10</v>
      </c>
      <c r="D12" s="68">
        <v>370.61</v>
      </c>
      <c r="E12" s="629" t="s">
        <v>356</v>
      </c>
      <c r="F12" s="602">
        <f t="shared" si="0"/>
        <v>370.61</v>
      </c>
      <c r="G12" s="600" t="s">
        <v>341</v>
      </c>
      <c r="H12" s="601">
        <v>128</v>
      </c>
      <c r="I12" s="1145">
        <f t="shared" ref="I12:I30" si="2">I11-F12</f>
        <v>696.32</v>
      </c>
    </row>
    <row r="13" spans="1:9" x14ac:dyDescent="0.25">
      <c r="A13" s="81" t="s">
        <v>33</v>
      </c>
      <c r="B13" s="224">
        <f t="shared" si="1"/>
        <v>19</v>
      </c>
      <c r="C13" s="15"/>
      <c r="D13" s="68"/>
      <c r="E13" s="629"/>
      <c r="F13" s="602">
        <f t="shared" si="0"/>
        <v>0</v>
      </c>
      <c r="G13" s="600"/>
      <c r="H13" s="601"/>
      <c r="I13" s="630">
        <f t="shared" si="2"/>
        <v>696.32</v>
      </c>
    </row>
    <row r="14" spans="1:9" x14ac:dyDescent="0.25">
      <c r="A14" s="72"/>
      <c r="B14" s="224">
        <f t="shared" si="1"/>
        <v>19</v>
      </c>
      <c r="C14" s="15"/>
      <c r="D14" s="68"/>
      <c r="E14" s="629"/>
      <c r="F14" s="602">
        <f t="shared" si="0"/>
        <v>0</v>
      </c>
      <c r="G14" s="600"/>
      <c r="H14" s="601"/>
      <c r="I14" s="630">
        <f t="shared" si="2"/>
        <v>696.32</v>
      </c>
    </row>
    <row r="15" spans="1:9" x14ac:dyDescent="0.25">
      <c r="A15" s="72"/>
      <c r="B15" s="224">
        <f t="shared" si="1"/>
        <v>19</v>
      </c>
      <c r="C15" s="15"/>
      <c r="D15" s="68"/>
      <c r="E15" s="629"/>
      <c r="F15" s="602">
        <f t="shared" si="0"/>
        <v>0</v>
      </c>
      <c r="G15" s="600"/>
      <c r="H15" s="601"/>
      <c r="I15" s="630">
        <f t="shared" si="2"/>
        <v>696.32</v>
      </c>
    </row>
    <row r="16" spans="1:9" x14ac:dyDescent="0.25">
      <c r="B16" s="224">
        <f t="shared" si="1"/>
        <v>19</v>
      </c>
      <c r="C16" s="15"/>
      <c r="D16" s="68"/>
      <c r="E16" s="194"/>
      <c r="F16" s="602">
        <f t="shared" si="0"/>
        <v>0</v>
      </c>
      <c r="G16" s="600"/>
      <c r="H16" s="601"/>
      <c r="I16" s="630">
        <f t="shared" si="2"/>
        <v>696.32</v>
      </c>
    </row>
    <row r="17" spans="1:9" x14ac:dyDescent="0.25">
      <c r="B17" s="224">
        <f t="shared" si="1"/>
        <v>19</v>
      </c>
      <c r="C17" s="15"/>
      <c r="D17" s="68"/>
      <c r="E17" s="194"/>
      <c r="F17" s="68">
        <f t="shared" si="0"/>
        <v>0</v>
      </c>
      <c r="G17" s="69"/>
      <c r="H17" s="70"/>
      <c r="I17" s="197">
        <f t="shared" si="2"/>
        <v>696.32</v>
      </c>
    </row>
    <row r="18" spans="1:9" x14ac:dyDescent="0.25">
      <c r="A18" s="118"/>
      <c r="B18" s="224">
        <f t="shared" si="1"/>
        <v>19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696.32</v>
      </c>
    </row>
    <row r="19" spans="1:9" x14ac:dyDescent="0.25">
      <c r="A19" s="118"/>
      <c r="B19" s="224">
        <f t="shared" si="1"/>
        <v>19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696.32</v>
      </c>
    </row>
    <row r="20" spans="1:9" x14ac:dyDescent="0.25">
      <c r="A20" s="118"/>
      <c r="B20" s="224">
        <f t="shared" si="1"/>
        <v>19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696.32</v>
      </c>
    </row>
    <row r="21" spans="1:9" x14ac:dyDescent="0.25">
      <c r="A21" s="118"/>
      <c r="B21" s="224">
        <f t="shared" si="1"/>
        <v>19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696.32</v>
      </c>
    </row>
    <row r="22" spans="1:9" x14ac:dyDescent="0.25">
      <c r="A22" s="118"/>
      <c r="B22" s="224">
        <f t="shared" si="1"/>
        <v>19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696.32</v>
      </c>
    </row>
    <row r="23" spans="1:9" x14ac:dyDescent="0.25">
      <c r="A23" s="119"/>
      <c r="B23" s="224">
        <f t="shared" si="1"/>
        <v>19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696.32</v>
      </c>
    </row>
    <row r="24" spans="1:9" x14ac:dyDescent="0.25">
      <c r="A24" s="118"/>
      <c r="B24" s="224">
        <f t="shared" si="1"/>
        <v>19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696.32</v>
      </c>
    </row>
    <row r="25" spans="1:9" x14ac:dyDescent="0.25">
      <c r="A25" s="118"/>
      <c r="B25" s="224">
        <f t="shared" si="1"/>
        <v>19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696.32</v>
      </c>
    </row>
    <row r="26" spans="1:9" x14ac:dyDescent="0.25">
      <c r="A26" s="118"/>
      <c r="B26" s="224">
        <f t="shared" si="1"/>
        <v>19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696.32</v>
      </c>
    </row>
    <row r="27" spans="1:9" x14ac:dyDescent="0.25">
      <c r="A27" s="118"/>
      <c r="B27" s="224">
        <f t="shared" si="1"/>
        <v>19</v>
      </c>
      <c r="C27" s="15"/>
      <c r="D27" s="68"/>
      <c r="E27" s="194"/>
      <c r="F27" s="68">
        <v>0</v>
      </c>
      <c r="G27" s="69"/>
      <c r="H27" s="70"/>
      <c r="I27" s="197">
        <f t="shared" si="2"/>
        <v>696.32</v>
      </c>
    </row>
    <row r="28" spans="1:9" x14ac:dyDescent="0.25">
      <c r="A28" s="118"/>
      <c r="B28" s="224">
        <f t="shared" si="1"/>
        <v>19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696.32</v>
      </c>
    </row>
    <row r="29" spans="1:9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696.32</v>
      </c>
    </row>
    <row r="30" spans="1:9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696.32</v>
      </c>
    </row>
    <row r="31" spans="1:9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17</v>
      </c>
      <c r="D35" s="6">
        <f>SUM(D10:D34)</f>
        <v>614.31000000000006</v>
      </c>
      <c r="F35" s="6">
        <f>SUM(F10:F34)</f>
        <v>614.31000000000006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19</v>
      </c>
    </row>
    <row r="39" spans="1:9" ht="15.75" thickBot="1" x14ac:dyDescent="0.3"/>
    <row r="40" spans="1:9" ht="15.75" thickBot="1" x14ac:dyDescent="0.3">
      <c r="C40" s="1300" t="s">
        <v>11</v>
      </c>
      <c r="D40" s="1301"/>
      <c r="E40" s="56">
        <f>E4+E5+E6+E7-F35</f>
        <v>696.32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C1" workbookViewId="0">
      <selection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298" t="s">
        <v>241</v>
      </c>
      <c r="B1" s="1298"/>
      <c r="C1" s="1298"/>
      <c r="D1" s="1298"/>
      <c r="E1" s="1298"/>
      <c r="F1" s="1298"/>
      <c r="G1" s="1298"/>
      <c r="H1" s="11">
        <v>1</v>
      </c>
      <c r="K1" s="1302" t="s">
        <v>404</v>
      </c>
      <c r="L1" s="1302"/>
      <c r="M1" s="1302"/>
      <c r="N1" s="1302"/>
      <c r="O1" s="1302"/>
      <c r="P1" s="1302"/>
      <c r="Q1" s="1302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>
        <v>18.760000000000002</v>
      </c>
      <c r="F4" s="72">
        <v>1</v>
      </c>
      <c r="G4" s="38"/>
      <c r="M4" s="124"/>
      <c r="N4" s="145"/>
      <c r="O4" s="128"/>
      <c r="P4" s="72"/>
      <c r="Q4" s="38"/>
    </row>
    <row r="5" spans="1:19" ht="15" customHeight="1" x14ac:dyDescent="0.25">
      <c r="A5" s="1313" t="s">
        <v>76</v>
      </c>
      <c r="B5" s="1318" t="s">
        <v>77</v>
      </c>
      <c r="C5" s="464">
        <v>32</v>
      </c>
      <c r="D5" s="527">
        <v>44984</v>
      </c>
      <c r="E5" s="465">
        <v>1031.53</v>
      </c>
      <c r="F5" s="466">
        <v>54</v>
      </c>
      <c r="G5" s="87">
        <f>F36</f>
        <v>879.55</v>
      </c>
      <c r="H5" s="7">
        <f>E5-G5+E4+E6</f>
        <v>170.74</v>
      </c>
      <c r="K5" s="1313" t="s">
        <v>76</v>
      </c>
      <c r="L5" s="1318" t="s">
        <v>77</v>
      </c>
      <c r="M5" s="464">
        <v>32</v>
      </c>
      <c r="N5" s="527">
        <v>45036</v>
      </c>
      <c r="O5" s="465">
        <v>520.72</v>
      </c>
      <c r="P5" s="1230">
        <v>28</v>
      </c>
      <c r="Q5" s="87">
        <f>P36</f>
        <v>0</v>
      </c>
      <c r="R5" s="7">
        <f>O5-Q5+O4+O6</f>
        <v>520.72</v>
      </c>
    </row>
    <row r="6" spans="1:19" ht="15.75" customHeight="1" thickBot="1" x14ac:dyDescent="0.3">
      <c r="A6" s="1313"/>
      <c r="B6" s="1319"/>
      <c r="C6" s="152"/>
      <c r="D6" s="145"/>
      <c r="E6" s="128"/>
      <c r="F6" s="72"/>
      <c r="K6" s="1313"/>
      <c r="L6" s="1319"/>
      <c r="M6" s="152"/>
      <c r="N6" s="145"/>
      <c r="O6" s="128"/>
      <c r="P6" s="72"/>
    </row>
    <row r="7" spans="1:19" ht="16.5" customHeight="1" thickTop="1" thickBot="1" x14ac:dyDescent="0.3">
      <c r="A7" s="72"/>
      <c r="B7" s="4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2"/>
      <c r="L7" s="49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50"/>
      <c r="B8" s="770">
        <f>F4+F5+F6-C8</f>
        <v>55</v>
      </c>
      <c r="C8" s="677"/>
      <c r="D8" s="602"/>
      <c r="E8" s="701"/>
      <c r="F8" s="633">
        <f t="shared" ref="F8:F21" si="0">D8</f>
        <v>0</v>
      </c>
      <c r="G8" s="600"/>
      <c r="H8" s="601"/>
      <c r="I8" s="769">
        <f>E5-F8+E4+E6</f>
        <v>1050.29</v>
      </c>
      <c r="K8" s="450"/>
      <c r="L8" s="496">
        <f>P4+P5+P6-M8</f>
        <v>28</v>
      </c>
      <c r="M8" s="677"/>
      <c r="N8" s="602"/>
      <c r="O8" s="701"/>
      <c r="P8" s="633">
        <f t="shared" ref="P8:P35" si="1">N8</f>
        <v>0</v>
      </c>
      <c r="Q8" s="600"/>
      <c r="R8" s="601"/>
      <c r="S8" s="702">
        <f>O5-P8+O4+O6</f>
        <v>520.72</v>
      </c>
    </row>
    <row r="9" spans="1:19" ht="15" customHeight="1" x14ac:dyDescent="0.25">
      <c r="B9" s="496">
        <f>B8-C9</f>
        <v>45</v>
      </c>
      <c r="C9" s="677">
        <v>10</v>
      </c>
      <c r="D9" s="775">
        <v>188.45</v>
      </c>
      <c r="E9" s="980">
        <v>44991</v>
      </c>
      <c r="F9" s="970">
        <f t="shared" ref="F9:F14" si="2">D9</f>
        <v>188.45</v>
      </c>
      <c r="G9" s="776" t="s">
        <v>173</v>
      </c>
      <c r="H9" s="777">
        <v>34</v>
      </c>
      <c r="I9" s="702">
        <f>I8-F9</f>
        <v>861.83999999999992</v>
      </c>
      <c r="J9" s="631"/>
      <c r="L9" s="496">
        <f>L8-M9</f>
        <v>28</v>
      </c>
      <c r="M9" s="677"/>
      <c r="N9" s="602">
        <v>0</v>
      </c>
      <c r="O9" s="980"/>
      <c r="P9" s="633">
        <f t="shared" si="1"/>
        <v>0</v>
      </c>
      <c r="Q9" s="776"/>
      <c r="R9" s="777"/>
      <c r="S9" s="702">
        <f>S8-P9</f>
        <v>520.72</v>
      </c>
    </row>
    <row r="10" spans="1:19" ht="15" customHeight="1" x14ac:dyDescent="0.25">
      <c r="B10" s="496">
        <f t="shared" ref="B10:B35" si="3">B9-C10</f>
        <v>44</v>
      </c>
      <c r="C10" s="771">
        <v>1</v>
      </c>
      <c r="D10" s="498">
        <v>18.53</v>
      </c>
      <c r="E10" s="980">
        <v>44998</v>
      </c>
      <c r="F10" s="970">
        <f t="shared" si="2"/>
        <v>18.53</v>
      </c>
      <c r="G10" s="776" t="s">
        <v>279</v>
      </c>
      <c r="H10" s="777">
        <v>45</v>
      </c>
      <c r="I10" s="702">
        <f>I9-F10</f>
        <v>843.31</v>
      </c>
      <c r="J10" s="631"/>
      <c r="L10" s="496">
        <f t="shared" ref="L10:L35" si="4">L9-M10</f>
        <v>28</v>
      </c>
      <c r="M10" s="771"/>
      <c r="N10" s="602">
        <v>0</v>
      </c>
      <c r="O10" s="980"/>
      <c r="P10" s="633">
        <f t="shared" si="1"/>
        <v>0</v>
      </c>
      <c r="Q10" s="776"/>
      <c r="R10" s="777"/>
      <c r="S10" s="702">
        <f>S9-P10</f>
        <v>520.72</v>
      </c>
    </row>
    <row r="11" spans="1:19" ht="15" customHeight="1" x14ac:dyDescent="0.25">
      <c r="A11" s="54" t="s">
        <v>33</v>
      </c>
      <c r="B11" s="496">
        <f t="shared" si="3"/>
        <v>36</v>
      </c>
      <c r="C11" s="677">
        <v>8</v>
      </c>
      <c r="D11" s="498">
        <v>150.77000000000001</v>
      </c>
      <c r="E11" s="980">
        <v>45007</v>
      </c>
      <c r="F11" s="970">
        <f t="shared" si="2"/>
        <v>150.77000000000001</v>
      </c>
      <c r="G11" s="776" t="s">
        <v>322</v>
      </c>
      <c r="H11" s="777">
        <v>44</v>
      </c>
      <c r="I11" s="702">
        <f t="shared" ref="I11:I34" si="5">I10-F11</f>
        <v>692.54</v>
      </c>
      <c r="J11" s="631"/>
      <c r="K11" s="54" t="s">
        <v>33</v>
      </c>
      <c r="L11" s="496">
        <f t="shared" si="4"/>
        <v>28</v>
      </c>
      <c r="M11" s="677"/>
      <c r="N11" s="602">
        <v>0</v>
      </c>
      <c r="O11" s="980"/>
      <c r="P11" s="633">
        <f t="shared" si="1"/>
        <v>0</v>
      </c>
      <c r="Q11" s="776"/>
      <c r="R11" s="777"/>
      <c r="S11" s="702">
        <f t="shared" ref="S11:S34" si="6">S10-P11</f>
        <v>520.72</v>
      </c>
    </row>
    <row r="12" spans="1:19" ht="15" customHeight="1" x14ac:dyDescent="0.25">
      <c r="A12" s="19"/>
      <c r="B12" s="496">
        <f t="shared" si="3"/>
        <v>26</v>
      </c>
      <c r="C12" s="771">
        <v>10</v>
      </c>
      <c r="D12" s="498">
        <v>195.67</v>
      </c>
      <c r="E12" s="980">
        <v>45009</v>
      </c>
      <c r="F12" s="970">
        <f t="shared" si="2"/>
        <v>195.67</v>
      </c>
      <c r="G12" s="776" t="s">
        <v>332</v>
      </c>
      <c r="H12" s="777">
        <v>34</v>
      </c>
      <c r="I12" s="702">
        <f t="shared" si="5"/>
        <v>496.87</v>
      </c>
      <c r="J12" s="631"/>
      <c r="K12" s="19"/>
      <c r="L12" s="496">
        <f t="shared" si="4"/>
        <v>28</v>
      </c>
      <c r="M12" s="771"/>
      <c r="N12" s="602">
        <v>0</v>
      </c>
      <c r="O12" s="980"/>
      <c r="P12" s="633">
        <f t="shared" si="1"/>
        <v>0</v>
      </c>
      <c r="Q12" s="776"/>
      <c r="R12" s="777"/>
      <c r="S12" s="702">
        <f t="shared" si="6"/>
        <v>520.72</v>
      </c>
    </row>
    <row r="13" spans="1:19" ht="15" customHeight="1" x14ac:dyDescent="0.25">
      <c r="B13" s="496">
        <f t="shared" si="3"/>
        <v>19</v>
      </c>
      <c r="C13" s="677">
        <v>7</v>
      </c>
      <c r="D13" s="498">
        <v>138.18</v>
      </c>
      <c r="E13" s="980">
        <v>45015</v>
      </c>
      <c r="F13" s="970">
        <f t="shared" si="2"/>
        <v>138.18</v>
      </c>
      <c r="G13" s="776" t="s">
        <v>362</v>
      </c>
      <c r="H13" s="777">
        <v>34</v>
      </c>
      <c r="I13" s="702">
        <f t="shared" si="5"/>
        <v>358.69</v>
      </c>
      <c r="J13" s="631"/>
      <c r="L13" s="496">
        <f t="shared" si="4"/>
        <v>28</v>
      </c>
      <c r="M13" s="677"/>
      <c r="N13" s="602">
        <v>0</v>
      </c>
      <c r="O13" s="980"/>
      <c r="P13" s="633">
        <f t="shared" si="1"/>
        <v>0</v>
      </c>
      <c r="Q13" s="776"/>
      <c r="R13" s="777"/>
      <c r="S13" s="702">
        <f t="shared" si="6"/>
        <v>520.72</v>
      </c>
    </row>
    <row r="14" spans="1:19" ht="15" customHeight="1" x14ac:dyDescent="0.25">
      <c r="B14" s="770">
        <f t="shared" si="3"/>
        <v>9</v>
      </c>
      <c r="C14" s="677">
        <v>10</v>
      </c>
      <c r="D14" s="498">
        <v>187.95</v>
      </c>
      <c r="E14" s="980">
        <v>45017</v>
      </c>
      <c r="F14" s="970">
        <f t="shared" si="2"/>
        <v>187.95</v>
      </c>
      <c r="G14" s="776" t="s">
        <v>375</v>
      </c>
      <c r="H14" s="777">
        <v>34</v>
      </c>
      <c r="I14" s="769">
        <f t="shared" si="5"/>
        <v>170.74</v>
      </c>
      <c r="L14" s="496">
        <f t="shared" si="4"/>
        <v>28</v>
      </c>
      <c r="M14" s="677"/>
      <c r="N14" s="602">
        <v>0</v>
      </c>
      <c r="O14" s="980"/>
      <c r="P14" s="633">
        <f t="shared" si="1"/>
        <v>0</v>
      </c>
      <c r="Q14" s="776"/>
      <c r="R14" s="777"/>
      <c r="S14" s="702">
        <f t="shared" si="6"/>
        <v>520.72</v>
      </c>
    </row>
    <row r="15" spans="1:19" ht="15" customHeight="1" x14ac:dyDescent="0.25">
      <c r="B15" s="497">
        <f t="shared" si="3"/>
        <v>9</v>
      </c>
      <c r="C15" s="53"/>
      <c r="D15" s="498">
        <v>0</v>
      </c>
      <c r="E15" s="969"/>
      <c r="F15" s="971">
        <f t="shared" si="0"/>
        <v>0</v>
      </c>
      <c r="G15" s="318"/>
      <c r="H15" s="319"/>
      <c r="I15" s="206">
        <f t="shared" si="5"/>
        <v>170.74</v>
      </c>
      <c r="L15" s="496">
        <f t="shared" si="4"/>
        <v>28</v>
      </c>
      <c r="M15" s="771"/>
      <c r="N15" s="602">
        <v>0</v>
      </c>
      <c r="O15" s="980"/>
      <c r="P15" s="633">
        <f t="shared" si="1"/>
        <v>0</v>
      </c>
      <c r="Q15" s="776"/>
      <c r="R15" s="777"/>
      <c r="S15" s="702">
        <f t="shared" si="6"/>
        <v>520.72</v>
      </c>
    </row>
    <row r="16" spans="1:19" ht="15" customHeight="1" x14ac:dyDescent="0.25">
      <c r="B16" s="497">
        <f t="shared" si="3"/>
        <v>9</v>
      </c>
      <c r="C16" s="15"/>
      <c r="D16" s="498">
        <v>0</v>
      </c>
      <c r="E16" s="969"/>
      <c r="F16" s="971">
        <f t="shared" si="0"/>
        <v>0</v>
      </c>
      <c r="G16" s="318"/>
      <c r="H16" s="319"/>
      <c r="I16" s="206">
        <f t="shared" si="5"/>
        <v>170.74</v>
      </c>
      <c r="L16" s="496">
        <f t="shared" si="4"/>
        <v>28</v>
      </c>
      <c r="M16" s="677"/>
      <c r="N16" s="602">
        <v>0</v>
      </c>
      <c r="O16" s="980"/>
      <c r="P16" s="633">
        <f t="shared" si="1"/>
        <v>0</v>
      </c>
      <c r="Q16" s="776"/>
      <c r="R16" s="777"/>
      <c r="S16" s="702">
        <f t="shared" si="6"/>
        <v>520.72</v>
      </c>
    </row>
    <row r="17" spans="1:19" ht="15" customHeight="1" x14ac:dyDescent="0.25">
      <c r="B17" s="497">
        <f t="shared" si="3"/>
        <v>9</v>
      </c>
      <c r="C17" s="15"/>
      <c r="D17" s="498">
        <v>0</v>
      </c>
      <c r="E17" s="969"/>
      <c r="F17" s="971">
        <f t="shared" si="0"/>
        <v>0</v>
      </c>
      <c r="G17" s="318"/>
      <c r="H17" s="319"/>
      <c r="I17" s="206">
        <f t="shared" si="5"/>
        <v>170.74</v>
      </c>
      <c r="L17" s="496">
        <f t="shared" si="4"/>
        <v>28</v>
      </c>
      <c r="M17" s="677"/>
      <c r="N17" s="602">
        <v>0</v>
      </c>
      <c r="O17" s="980"/>
      <c r="P17" s="633">
        <f t="shared" si="1"/>
        <v>0</v>
      </c>
      <c r="Q17" s="776"/>
      <c r="R17" s="777"/>
      <c r="S17" s="702">
        <f t="shared" si="6"/>
        <v>520.72</v>
      </c>
    </row>
    <row r="18" spans="1:19" ht="15" customHeight="1" x14ac:dyDescent="0.25">
      <c r="B18" s="497">
        <f t="shared" si="3"/>
        <v>9</v>
      </c>
      <c r="C18" s="15"/>
      <c r="D18" s="68">
        <v>0</v>
      </c>
      <c r="E18" s="234"/>
      <c r="F18" s="102">
        <f t="shared" si="0"/>
        <v>0</v>
      </c>
      <c r="G18" s="69"/>
      <c r="H18" s="70"/>
      <c r="I18" s="206">
        <f t="shared" si="5"/>
        <v>170.74</v>
      </c>
      <c r="L18" s="496">
        <f t="shared" si="4"/>
        <v>28</v>
      </c>
      <c r="M18" s="677"/>
      <c r="N18" s="602">
        <v>0</v>
      </c>
      <c r="O18" s="701"/>
      <c r="P18" s="633">
        <f t="shared" si="1"/>
        <v>0</v>
      </c>
      <c r="Q18" s="600"/>
      <c r="R18" s="601"/>
      <c r="S18" s="702">
        <f t="shared" si="6"/>
        <v>520.72</v>
      </c>
    </row>
    <row r="19" spans="1:19" ht="15" customHeight="1" x14ac:dyDescent="0.25">
      <c r="B19" s="497">
        <f t="shared" si="3"/>
        <v>9</v>
      </c>
      <c r="C19" s="15"/>
      <c r="D19" s="68">
        <v>0</v>
      </c>
      <c r="E19" s="234"/>
      <c r="F19" s="102">
        <f t="shared" si="0"/>
        <v>0</v>
      </c>
      <c r="G19" s="69"/>
      <c r="H19" s="70"/>
      <c r="I19" s="206">
        <f t="shared" si="5"/>
        <v>170.74</v>
      </c>
      <c r="L19" s="496">
        <f t="shared" si="4"/>
        <v>28</v>
      </c>
      <c r="M19" s="677"/>
      <c r="N19" s="602">
        <v>0</v>
      </c>
      <c r="O19" s="701"/>
      <c r="P19" s="633">
        <f t="shared" si="1"/>
        <v>0</v>
      </c>
      <c r="Q19" s="600"/>
      <c r="R19" s="601"/>
      <c r="S19" s="702">
        <f t="shared" si="6"/>
        <v>520.72</v>
      </c>
    </row>
    <row r="20" spans="1:19" ht="15" customHeight="1" x14ac:dyDescent="0.25">
      <c r="B20" s="497">
        <f t="shared" si="3"/>
        <v>9</v>
      </c>
      <c r="C20" s="15"/>
      <c r="D20" s="68">
        <v>0</v>
      </c>
      <c r="E20" s="234"/>
      <c r="F20" s="102">
        <f t="shared" si="0"/>
        <v>0</v>
      </c>
      <c r="G20" s="69"/>
      <c r="H20" s="70"/>
      <c r="I20" s="206">
        <f t="shared" si="5"/>
        <v>170.74</v>
      </c>
      <c r="L20" s="497">
        <f t="shared" si="4"/>
        <v>28</v>
      </c>
      <c r="M20" s="15"/>
      <c r="N20" s="602">
        <v>0</v>
      </c>
      <c r="O20" s="234"/>
      <c r="P20" s="633">
        <f t="shared" si="1"/>
        <v>0</v>
      </c>
      <c r="Q20" s="69"/>
      <c r="R20" s="70"/>
      <c r="S20" s="206">
        <f t="shared" si="6"/>
        <v>520.72</v>
      </c>
    </row>
    <row r="21" spans="1:19" ht="15" customHeight="1" x14ac:dyDescent="0.25">
      <c r="B21" s="497">
        <f t="shared" si="3"/>
        <v>9</v>
      </c>
      <c r="C21" s="15"/>
      <c r="D21" s="68">
        <v>0</v>
      </c>
      <c r="E21" s="234"/>
      <c r="F21" s="102">
        <f t="shared" si="0"/>
        <v>0</v>
      </c>
      <c r="G21" s="69"/>
      <c r="H21" s="70"/>
      <c r="I21" s="206">
        <f t="shared" si="5"/>
        <v>170.74</v>
      </c>
      <c r="L21" s="497">
        <f t="shared" si="4"/>
        <v>28</v>
      </c>
      <c r="M21" s="15"/>
      <c r="N21" s="602">
        <v>0</v>
      </c>
      <c r="O21" s="234"/>
      <c r="P21" s="633">
        <f t="shared" si="1"/>
        <v>0</v>
      </c>
      <c r="Q21" s="69"/>
      <c r="R21" s="70"/>
      <c r="S21" s="206">
        <f t="shared" si="6"/>
        <v>520.72</v>
      </c>
    </row>
    <row r="22" spans="1:19" ht="15" customHeight="1" x14ac:dyDescent="0.25">
      <c r="B22" s="497">
        <f t="shared" si="3"/>
        <v>9</v>
      </c>
      <c r="C22" s="15"/>
      <c r="D22" s="68">
        <v>0</v>
      </c>
      <c r="E22" s="234"/>
      <c r="F22" s="102">
        <f>D22</f>
        <v>0</v>
      </c>
      <c r="G22" s="69"/>
      <c r="H22" s="70"/>
      <c r="I22" s="206">
        <f t="shared" si="5"/>
        <v>170.74</v>
      </c>
      <c r="L22" s="497">
        <f t="shared" si="4"/>
        <v>28</v>
      </c>
      <c r="M22" s="15"/>
      <c r="N22" s="602">
        <v>0</v>
      </c>
      <c r="O22" s="234"/>
      <c r="P22" s="633">
        <f t="shared" si="1"/>
        <v>0</v>
      </c>
      <c r="Q22" s="69"/>
      <c r="R22" s="70"/>
      <c r="S22" s="206">
        <f t="shared" si="6"/>
        <v>520.72</v>
      </c>
    </row>
    <row r="23" spans="1:19" ht="15" customHeight="1" x14ac:dyDescent="0.25">
      <c r="B23" s="497">
        <f t="shared" si="3"/>
        <v>9</v>
      </c>
      <c r="C23" s="15"/>
      <c r="D23" s="68">
        <v>0</v>
      </c>
      <c r="E23" s="234"/>
      <c r="F23" s="102">
        <f>D23</f>
        <v>0</v>
      </c>
      <c r="G23" s="69"/>
      <c r="H23" s="70"/>
      <c r="I23" s="206">
        <f t="shared" si="5"/>
        <v>170.74</v>
      </c>
      <c r="L23" s="497">
        <f t="shared" si="4"/>
        <v>28</v>
      </c>
      <c r="M23" s="15"/>
      <c r="N23" s="602">
        <v>0</v>
      </c>
      <c r="O23" s="234"/>
      <c r="P23" s="633">
        <f t="shared" si="1"/>
        <v>0</v>
      </c>
      <c r="Q23" s="69"/>
      <c r="R23" s="70"/>
      <c r="S23" s="206">
        <f t="shared" si="6"/>
        <v>520.72</v>
      </c>
    </row>
    <row r="24" spans="1:19" ht="15" customHeight="1" x14ac:dyDescent="0.25">
      <c r="B24" s="497">
        <f t="shared" si="3"/>
        <v>9</v>
      </c>
      <c r="C24" s="15"/>
      <c r="D24" s="68">
        <v>0</v>
      </c>
      <c r="E24" s="234"/>
      <c r="F24" s="102">
        <f>D24</f>
        <v>0</v>
      </c>
      <c r="G24" s="69"/>
      <c r="H24" s="70"/>
      <c r="I24" s="206">
        <f t="shared" si="5"/>
        <v>170.74</v>
      </c>
      <c r="L24" s="497">
        <f t="shared" si="4"/>
        <v>28</v>
      </c>
      <c r="M24" s="15"/>
      <c r="N24" s="602">
        <v>0</v>
      </c>
      <c r="O24" s="234"/>
      <c r="P24" s="633">
        <f t="shared" si="1"/>
        <v>0</v>
      </c>
      <c r="Q24" s="69"/>
      <c r="R24" s="70"/>
      <c r="S24" s="206">
        <f t="shared" si="6"/>
        <v>520.72</v>
      </c>
    </row>
    <row r="25" spans="1:19" ht="15" customHeight="1" x14ac:dyDescent="0.25">
      <c r="B25" s="497">
        <f t="shared" si="3"/>
        <v>9</v>
      </c>
      <c r="C25" s="15"/>
      <c r="D25" s="68">
        <v>0</v>
      </c>
      <c r="E25" s="234"/>
      <c r="F25" s="102">
        <f>D25</f>
        <v>0</v>
      </c>
      <c r="G25" s="69"/>
      <c r="H25" s="70"/>
      <c r="I25" s="206">
        <f t="shared" si="5"/>
        <v>170.74</v>
      </c>
      <c r="L25" s="497">
        <f t="shared" si="4"/>
        <v>28</v>
      </c>
      <c r="M25" s="15"/>
      <c r="N25" s="602">
        <v>0</v>
      </c>
      <c r="O25" s="234"/>
      <c r="P25" s="633">
        <f t="shared" si="1"/>
        <v>0</v>
      </c>
      <c r="Q25" s="69"/>
      <c r="R25" s="70"/>
      <c r="S25" s="206">
        <f t="shared" si="6"/>
        <v>520.72</v>
      </c>
    </row>
    <row r="26" spans="1:19" ht="15" customHeight="1" x14ac:dyDescent="0.25">
      <c r="B26" s="497">
        <f t="shared" si="3"/>
        <v>9</v>
      </c>
      <c r="C26" s="15"/>
      <c r="D26" s="68">
        <v>0</v>
      </c>
      <c r="E26" s="701"/>
      <c r="F26" s="633">
        <f>D26</f>
        <v>0</v>
      </c>
      <c r="G26" s="600"/>
      <c r="H26" s="601"/>
      <c r="I26" s="702">
        <f t="shared" si="5"/>
        <v>170.74</v>
      </c>
      <c r="L26" s="497">
        <f t="shared" si="4"/>
        <v>28</v>
      </c>
      <c r="M26" s="15"/>
      <c r="N26" s="602">
        <v>0</v>
      </c>
      <c r="O26" s="701"/>
      <c r="P26" s="633">
        <f t="shared" si="1"/>
        <v>0</v>
      </c>
      <c r="Q26" s="600"/>
      <c r="R26" s="601"/>
      <c r="S26" s="702">
        <f t="shared" si="6"/>
        <v>520.72</v>
      </c>
    </row>
    <row r="27" spans="1:19" ht="15" customHeight="1" x14ac:dyDescent="0.25">
      <c r="B27" s="497">
        <f t="shared" si="3"/>
        <v>9</v>
      </c>
      <c r="C27" s="15"/>
      <c r="D27" s="68">
        <v>0</v>
      </c>
      <c r="E27" s="701"/>
      <c r="F27" s="633">
        <f t="shared" ref="F27:F35" si="7">D27</f>
        <v>0</v>
      </c>
      <c r="G27" s="600"/>
      <c r="H27" s="601"/>
      <c r="I27" s="702">
        <f t="shared" si="5"/>
        <v>170.74</v>
      </c>
      <c r="L27" s="497">
        <f t="shared" si="4"/>
        <v>28</v>
      </c>
      <c r="M27" s="15"/>
      <c r="N27" s="602">
        <v>0</v>
      </c>
      <c r="O27" s="701"/>
      <c r="P27" s="633">
        <f t="shared" si="1"/>
        <v>0</v>
      </c>
      <c r="Q27" s="600"/>
      <c r="R27" s="601"/>
      <c r="S27" s="702">
        <f t="shared" si="6"/>
        <v>520.72</v>
      </c>
    </row>
    <row r="28" spans="1:19" ht="15" customHeight="1" x14ac:dyDescent="0.25">
      <c r="A28" s="47"/>
      <c r="B28" s="497">
        <f t="shared" si="3"/>
        <v>9</v>
      </c>
      <c r="C28" s="15"/>
      <c r="D28" s="68">
        <v>0</v>
      </c>
      <c r="E28" s="701"/>
      <c r="F28" s="633">
        <f t="shared" si="7"/>
        <v>0</v>
      </c>
      <c r="G28" s="600"/>
      <c r="H28" s="601"/>
      <c r="I28" s="702">
        <f t="shared" si="5"/>
        <v>170.74</v>
      </c>
      <c r="K28" s="47"/>
      <c r="L28" s="497">
        <f t="shared" si="4"/>
        <v>28</v>
      </c>
      <c r="M28" s="15"/>
      <c r="N28" s="602">
        <v>0</v>
      </c>
      <c r="O28" s="701"/>
      <c r="P28" s="633">
        <f t="shared" si="1"/>
        <v>0</v>
      </c>
      <c r="Q28" s="600"/>
      <c r="R28" s="601"/>
      <c r="S28" s="702">
        <f t="shared" si="6"/>
        <v>520.72</v>
      </c>
    </row>
    <row r="29" spans="1:19" ht="15" customHeight="1" x14ac:dyDescent="0.25">
      <c r="A29" s="47"/>
      <c r="B29" s="497">
        <f t="shared" si="3"/>
        <v>9</v>
      </c>
      <c r="C29" s="15"/>
      <c r="D29" s="68">
        <v>0</v>
      </c>
      <c r="E29" s="701"/>
      <c r="F29" s="633">
        <f t="shared" si="7"/>
        <v>0</v>
      </c>
      <c r="G29" s="600"/>
      <c r="H29" s="601"/>
      <c r="I29" s="702">
        <f t="shared" si="5"/>
        <v>170.74</v>
      </c>
      <c r="K29" s="47"/>
      <c r="L29" s="497">
        <f t="shared" si="4"/>
        <v>28</v>
      </c>
      <c r="M29" s="15"/>
      <c r="N29" s="602">
        <v>0</v>
      </c>
      <c r="O29" s="701"/>
      <c r="P29" s="633">
        <f t="shared" si="1"/>
        <v>0</v>
      </c>
      <c r="Q29" s="600"/>
      <c r="R29" s="601"/>
      <c r="S29" s="702">
        <f t="shared" si="6"/>
        <v>520.72</v>
      </c>
    </row>
    <row r="30" spans="1:19" ht="15" customHeight="1" x14ac:dyDescent="0.25">
      <c r="A30" s="47"/>
      <c r="B30" s="497">
        <f t="shared" si="3"/>
        <v>9</v>
      </c>
      <c r="C30" s="15"/>
      <c r="D30" s="68">
        <v>0</v>
      </c>
      <c r="E30" s="701"/>
      <c r="F30" s="633">
        <f t="shared" si="7"/>
        <v>0</v>
      </c>
      <c r="G30" s="600"/>
      <c r="H30" s="601"/>
      <c r="I30" s="702">
        <f t="shared" si="5"/>
        <v>170.74</v>
      </c>
      <c r="K30" s="47"/>
      <c r="L30" s="497">
        <f t="shared" si="4"/>
        <v>28</v>
      </c>
      <c r="M30" s="15"/>
      <c r="N30" s="602">
        <v>0</v>
      </c>
      <c r="O30" s="701"/>
      <c r="P30" s="633">
        <f t="shared" si="1"/>
        <v>0</v>
      </c>
      <c r="Q30" s="600"/>
      <c r="R30" s="601"/>
      <c r="S30" s="702">
        <f t="shared" si="6"/>
        <v>520.72</v>
      </c>
    </row>
    <row r="31" spans="1:19" ht="15" customHeight="1" x14ac:dyDescent="0.25">
      <c r="A31" s="47"/>
      <c r="B31" s="497">
        <f t="shared" si="3"/>
        <v>9</v>
      </c>
      <c r="C31" s="15"/>
      <c r="D31" s="68">
        <v>0</v>
      </c>
      <c r="E31" s="234"/>
      <c r="F31" s="102">
        <f t="shared" si="7"/>
        <v>0</v>
      </c>
      <c r="G31" s="69"/>
      <c r="H31" s="70"/>
      <c r="I31" s="206">
        <f t="shared" si="5"/>
        <v>170.74</v>
      </c>
      <c r="K31" s="47"/>
      <c r="L31" s="497">
        <f t="shared" si="4"/>
        <v>28</v>
      </c>
      <c r="M31" s="15"/>
      <c r="N31" s="602">
        <v>0</v>
      </c>
      <c r="O31" s="234"/>
      <c r="P31" s="633">
        <f t="shared" si="1"/>
        <v>0</v>
      </c>
      <c r="Q31" s="69"/>
      <c r="R31" s="70"/>
      <c r="S31" s="206">
        <f t="shared" si="6"/>
        <v>520.72</v>
      </c>
    </row>
    <row r="32" spans="1:19" ht="15" customHeight="1" x14ac:dyDescent="0.25">
      <c r="A32" s="47"/>
      <c r="B32" s="497">
        <f t="shared" si="3"/>
        <v>9</v>
      </c>
      <c r="C32" s="15"/>
      <c r="D32" s="68">
        <v>0</v>
      </c>
      <c r="E32" s="234"/>
      <c r="F32" s="102">
        <f t="shared" si="7"/>
        <v>0</v>
      </c>
      <c r="G32" s="69"/>
      <c r="H32" s="70"/>
      <c r="I32" s="206">
        <f t="shared" si="5"/>
        <v>170.74</v>
      </c>
      <c r="K32" s="47"/>
      <c r="L32" s="497">
        <f t="shared" si="4"/>
        <v>28</v>
      </c>
      <c r="M32" s="15"/>
      <c r="N32" s="602">
        <v>0</v>
      </c>
      <c r="O32" s="234"/>
      <c r="P32" s="633">
        <f t="shared" si="1"/>
        <v>0</v>
      </c>
      <c r="Q32" s="69"/>
      <c r="R32" s="70"/>
      <c r="S32" s="206">
        <f t="shared" si="6"/>
        <v>520.72</v>
      </c>
    </row>
    <row r="33" spans="1:19" ht="15" customHeight="1" x14ac:dyDescent="0.25">
      <c r="A33" s="47"/>
      <c r="B33" s="497">
        <f t="shared" si="3"/>
        <v>9</v>
      </c>
      <c r="C33" s="15"/>
      <c r="D33" s="68">
        <v>0</v>
      </c>
      <c r="E33" s="234"/>
      <c r="F33" s="102">
        <f t="shared" si="7"/>
        <v>0</v>
      </c>
      <c r="G33" s="69"/>
      <c r="H33" s="70"/>
      <c r="I33" s="206">
        <f t="shared" si="5"/>
        <v>170.74</v>
      </c>
      <c r="K33" s="47"/>
      <c r="L33" s="497">
        <f t="shared" si="4"/>
        <v>28</v>
      </c>
      <c r="M33" s="15"/>
      <c r="N33" s="602">
        <v>0</v>
      </c>
      <c r="O33" s="234"/>
      <c r="P33" s="633">
        <f t="shared" si="1"/>
        <v>0</v>
      </c>
      <c r="Q33" s="69"/>
      <c r="R33" s="70"/>
      <c r="S33" s="206">
        <f t="shared" si="6"/>
        <v>520.72</v>
      </c>
    </row>
    <row r="34" spans="1:19" ht="15" customHeight="1" x14ac:dyDescent="0.25">
      <c r="A34" s="47"/>
      <c r="B34" s="497">
        <f t="shared" si="3"/>
        <v>9</v>
      </c>
      <c r="C34" s="15"/>
      <c r="D34" s="68">
        <v>0</v>
      </c>
      <c r="E34" s="234"/>
      <c r="F34" s="102">
        <f t="shared" si="7"/>
        <v>0</v>
      </c>
      <c r="G34" s="69"/>
      <c r="H34" s="70"/>
      <c r="I34" s="206">
        <f t="shared" si="5"/>
        <v>170.74</v>
      </c>
      <c r="K34" s="47"/>
      <c r="L34" s="497">
        <f t="shared" si="4"/>
        <v>28</v>
      </c>
      <c r="M34" s="15"/>
      <c r="N34" s="602">
        <v>0</v>
      </c>
      <c r="O34" s="234"/>
      <c r="P34" s="633">
        <f t="shared" si="1"/>
        <v>0</v>
      </c>
      <c r="Q34" s="69"/>
      <c r="R34" s="70"/>
      <c r="S34" s="206">
        <f t="shared" si="6"/>
        <v>520.72</v>
      </c>
    </row>
    <row r="35" spans="1:19" ht="15.75" thickBot="1" x14ac:dyDescent="0.3">
      <c r="A35" s="117"/>
      <c r="B35" s="497">
        <f t="shared" si="3"/>
        <v>9</v>
      </c>
      <c r="C35" s="37"/>
      <c r="D35" s="68">
        <v>0</v>
      </c>
      <c r="E35" s="195"/>
      <c r="F35" s="102">
        <f t="shared" si="7"/>
        <v>0</v>
      </c>
      <c r="G35" s="135"/>
      <c r="H35" s="190"/>
      <c r="I35" s="226"/>
      <c r="K35" s="117"/>
      <c r="L35" s="497">
        <f t="shared" si="4"/>
        <v>28</v>
      </c>
      <c r="M35" s="37"/>
      <c r="N35" s="602">
        <v>0</v>
      </c>
      <c r="O35" s="195"/>
      <c r="P35" s="633">
        <f t="shared" si="1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46</v>
      </c>
      <c r="D36" s="102">
        <f>SUM(D8:D35)</f>
        <v>879.55</v>
      </c>
      <c r="E36" s="74"/>
      <c r="F36" s="102">
        <f>SUM(F8:F35)</f>
        <v>879.55</v>
      </c>
      <c r="K36" s="47">
        <f>SUM(K28:K35)</f>
        <v>0</v>
      </c>
      <c r="M36" s="72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95"/>
      <c r="D38" s="1289" t="s">
        <v>21</v>
      </c>
      <c r="E38" s="1290"/>
      <c r="F38" s="137">
        <f>E4+E5-F36+E6</f>
        <v>170.74</v>
      </c>
      <c r="L38" s="495"/>
      <c r="N38" s="1289" t="s">
        <v>21</v>
      </c>
      <c r="O38" s="1290"/>
      <c r="P38" s="137">
        <f>O4+O5-P36+O6</f>
        <v>520.72</v>
      </c>
    </row>
    <row r="39" spans="1:19" ht="15.75" thickBot="1" x14ac:dyDescent="0.3">
      <c r="A39" s="121"/>
      <c r="D39" s="921" t="s">
        <v>4</v>
      </c>
      <c r="E39" s="922"/>
      <c r="F39" s="49">
        <f>F4+F5-C36+F6</f>
        <v>9</v>
      </c>
      <c r="K39" s="121"/>
      <c r="N39" s="1228" t="s">
        <v>4</v>
      </c>
      <c r="O39" s="1229"/>
      <c r="P39" s="49">
        <f>P4+P5-M36+P6</f>
        <v>28</v>
      </c>
    </row>
    <row r="40" spans="1:19" x14ac:dyDescent="0.25">
      <c r="B40" s="495"/>
      <c r="L40" s="495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B1" workbookViewId="0">
      <pane ySplit="7" topLeftCell="A8" activePane="bottomLeft" state="frozen"/>
      <selection pane="bottomLeft" activeCell="O14" sqref="O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298" t="s">
        <v>385</v>
      </c>
      <c r="B1" s="1298"/>
      <c r="C1" s="1298"/>
      <c r="D1" s="1298"/>
      <c r="E1" s="1298"/>
      <c r="F1" s="1298"/>
      <c r="G1" s="1298"/>
      <c r="H1" s="11">
        <v>1</v>
      </c>
      <c r="L1" s="1298" t="str">
        <f>A1</f>
        <v>INVENTARIO   DEL MES DE  MARZO    2023</v>
      </c>
      <c r="M1" s="1298"/>
      <c r="N1" s="1298"/>
      <c r="O1" s="1298"/>
      <c r="P1" s="1298"/>
      <c r="Q1" s="1298"/>
      <c r="R1" s="1298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2"/>
      <c r="D4" s="145"/>
      <c r="E4" s="128"/>
      <c r="F4" s="72"/>
      <c r="G4" s="38"/>
      <c r="N4" s="152">
        <v>42.2</v>
      </c>
      <c r="O4" s="145">
        <v>44992</v>
      </c>
      <c r="P4" s="128">
        <v>860</v>
      </c>
      <c r="Q4" s="72">
        <v>43</v>
      </c>
      <c r="R4" s="38"/>
    </row>
    <row r="5" spans="1:21" ht="15" customHeight="1" x14ac:dyDescent="0.25">
      <c r="A5" s="1306" t="s">
        <v>61</v>
      </c>
      <c r="B5" s="1320" t="s">
        <v>179</v>
      </c>
      <c r="C5" s="152">
        <v>42.2</v>
      </c>
      <c r="D5" s="145">
        <v>44984</v>
      </c>
      <c r="E5" s="128">
        <v>2940</v>
      </c>
      <c r="F5" s="72">
        <v>147</v>
      </c>
      <c r="G5" s="87">
        <f>F40</f>
        <v>2600</v>
      </c>
      <c r="H5" s="7">
        <f>E5-G5+E4+E6</f>
        <v>340</v>
      </c>
      <c r="L5" s="1306" t="s">
        <v>61</v>
      </c>
      <c r="M5" s="1320" t="s">
        <v>179</v>
      </c>
      <c r="N5" s="124">
        <v>42.2</v>
      </c>
      <c r="O5" s="145">
        <v>45004</v>
      </c>
      <c r="P5" s="85">
        <v>2140</v>
      </c>
      <c r="Q5" s="72">
        <v>107</v>
      </c>
      <c r="R5" s="87">
        <f>Q40</f>
        <v>0</v>
      </c>
      <c r="S5" s="7">
        <f>P5-R5+P4+P6</f>
        <v>3900</v>
      </c>
    </row>
    <row r="6" spans="1:21" ht="15.75" customHeight="1" thickBot="1" x14ac:dyDescent="0.3">
      <c r="A6" s="1306"/>
      <c r="B6" s="1321"/>
      <c r="C6" s="124"/>
      <c r="D6" s="145"/>
      <c r="E6" s="85"/>
      <c r="F6" s="72"/>
      <c r="L6" s="1306"/>
      <c r="M6" s="1321"/>
      <c r="N6" s="152">
        <v>42.2</v>
      </c>
      <c r="O6" s="145">
        <v>45007</v>
      </c>
      <c r="P6" s="128">
        <v>900</v>
      </c>
      <c r="Q6" s="72">
        <v>45</v>
      </c>
    </row>
    <row r="7" spans="1:21" ht="16.5" customHeight="1" thickTop="1" thickBot="1" x14ac:dyDescent="0.3">
      <c r="A7" s="32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  <c r="L7" s="321"/>
      <c r="M7" s="90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69"/>
      <c r="U7" s="24"/>
    </row>
    <row r="8" spans="1:21" ht="16.5" thickTop="1" x14ac:dyDescent="0.25">
      <c r="A8" s="54" t="s">
        <v>32</v>
      </c>
      <c r="B8" s="682">
        <f>F5-C8</f>
        <v>132</v>
      </c>
      <c r="C8" s="15">
        <v>15</v>
      </c>
      <c r="D8" s="68">
        <v>300</v>
      </c>
      <c r="E8" s="234">
        <v>44989</v>
      </c>
      <c r="F8" s="102">
        <f t="shared" ref="F8:F15" si="0">D8</f>
        <v>300</v>
      </c>
      <c r="G8" s="69" t="s">
        <v>239</v>
      </c>
      <c r="H8" s="70">
        <v>75</v>
      </c>
      <c r="I8" s="968">
        <f>E4+E5+E6-F8</f>
        <v>2640</v>
      </c>
      <c r="J8" s="432">
        <f>H8*F8</f>
        <v>22500</v>
      </c>
      <c r="L8" s="54" t="s">
        <v>32</v>
      </c>
      <c r="M8" s="700">
        <f>Q5-N8+Q4+Q6</f>
        <v>195</v>
      </c>
      <c r="N8" s="15">
        <v>0</v>
      </c>
      <c r="O8" s="68">
        <v>0</v>
      </c>
      <c r="P8" s="234"/>
      <c r="Q8" s="102">
        <f t="shared" ref="Q8:Q15" si="1">O8</f>
        <v>0</v>
      </c>
      <c r="R8" s="69">
        <v>0</v>
      </c>
      <c r="S8" s="70">
        <v>0</v>
      </c>
      <c r="T8" s="968">
        <f>P4+P5+P6-Q8</f>
        <v>3900</v>
      </c>
      <c r="U8" s="432">
        <f>S8*Q8</f>
        <v>0</v>
      </c>
    </row>
    <row r="9" spans="1:21" ht="15.75" x14ac:dyDescent="0.25">
      <c r="B9" s="174">
        <f>B8-C9</f>
        <v>117</v>
      </c>
      <c r="C9" s="1190">
        <v>15</v>
      </c>
      <c r="D9" s="498">
        <v>300</v>
      </c>
      <c r="E9" s="969">
        <v>44992</v>
      </c>
      <c r="F9" s="970">
        <f t="shared" si="0"/>
        <v>300</v>
      </c>
      <c r="G9" s="776" t="s">
        <v>261</v>
      </c>
      <c r="H9" s="777">
        <v>44</v>
      </c>
      <c r="I9" s="634">
        <f>I8-F9</f>
        <v>2340</v>
      </c>
      <c r="J9" s="635">
        <f t="shared" ref="J9:J39" si="2">H9*F9</f>
        <v>13200</v>
      </c>
      <c r="M9" s="731">
        <f>M8-N9</f>
        <v>195</v>
      </c>
      <c r="N9" s="15"/>
      <c r="O9" s="68">
        <f t="shared" ref="O9:O39" si="3">N9*M9</f>
        <v>0</v>
      </c>
      <c r="P9" s="234"/>
      <c r="Q9" s="633">
        <f t="shared" si="1"/>
        <v>0</v>
      </c>
      <c r="R9" s="600"/>
      <c r="S9" s="601"/>
      <c r="T9" s="634">
        <f>T8-Q9</f>
        <v>3900</v>
      </c>
      <c r="U9" s="635">
        <f t="shared" ref="U9:U39" si="4">S9*Q9</f>
        <v>0</v>
      </c>
    </row>
    <row r="10" spans="1:21" ht="15.75" x14ac:dyDescent="0.25">
      <c r="B10" s="174">
        <f t="shared" ref="B10:B39" si="5">B9-C10</f>
        <v>112</v>
      </c>
      <c r="C10" s="15">
        <v>5</v>
      </c>
      <c r="D10" s="498">
        <v>100</v>
      </c>
      <c r="E10" s="969">
        <v>44993</v>
      </c>
      <c r="F10" s="970">
        <f t="shared" si="0"/>
        <v>100</v>
      </c>
      <c r="G10" s="776" t="s">
        <v>263</v>
      </c>
      <c r="H10" s="777">
        <v>44</v>
      </c>
      <c r="I10" s="634">
        <f t="shared" ref="I10:I38" si="6">I9-F10</f>
        <v>2240</v>
      </c>
      <c r="J10" s="635">
        <f t="shared" si="2"/>
        <v>4400</v>
      </c>
      <c r="M10" s="731">
        <f t="shared" ref="M10:M39" si="7">M9-N10</f>
        <v>195</v>
      </c>
      <c r="N10" s="15"/>
      <c r="O10" s="68">
        <f t="shared" si="3"/>
        <v>0</v>
      </c>
      <c r="P10" s="234"/>
      <c r="Q10" s="633">
        <f t="shared" si="1"/>
        <v>0</v>
      </c>
      <c r="R10" s="600"/>
      <c r="S10" s="601"/>
      <c r="T10" s="634">
        <f t="shared" ref="T10:T38" si="8">T9-Q10</f>
        <v>3900</v>
      </c>
      <c r="U10" s="635">
        <f t="shared" si="4"/>
        <v>0</v>
      </c>
    </row>
    <row r="11" spans="1:21" ht="15.75" x14ac:dyDescent="0.25">
      <c r="A11" s="54" t="s">
        <v>33</v>
      </c>
      <c r="B11" s="174">
        <f t="shared" si="5"/>
        <v>102</v>
      </c>
      <c r="C11" s="15">
        <v>10</v>
      </c>
      <c r="D11" s="498">
        <v>200</v>
      </c>
      <c r="E11" s="969">
        <v>44996</v>
      </c>
      <c r="F11" s="970">
        <f t="shared" si="0"/>
        <v>200</v>
      </c>
      <c r="G11" s="776" t="s">
        <v>177</v>
      </c>
      <c r="H11" s="777">
        <v>44</v>
      </c>
      <c r="I11" s="634">
        <f t="shared" si="6"/>
        <v>2040</v>
      </c>
      <c r="J11" s="635">
        <f t="shared" si="2"/>
        <v>8800</v>
      </c>
      <c r="L11" s="54" t="s">
        <v>33</v>
      </c>
      <c r="M11" s="174">
        <f t="shared" si="7"/>
        <v>195</v>
      </c>
      <c r="N11" s="15"/>
      <c r="O11" s="68">
        <f t="shared" si="3"/>
        <v>0</v>
      </c>
      <c r="P11" s="234"/>
      <c r="Q11" s="633">
        <f t="shared" si="1"/>
        <v>0</v>
      </c>
      <c r="R11" s="600"/>
      <c r="S11" s="601"/>
      <c r="T11" s="634">
        <f t="shared" si="8"/>
        <v>3900</v>
      </c>
      <c r="U11" s="635">
        <f t="shared" si="4"/>
        <v>0</v>
      </c>
    </row>
    <row r="12" spans="1:21" ht="15.75" x14ac:dyDescent="0.25">
      <c r="B12" s="174">
        <f t="shared" si="5"/>
        <v>92</v>
      </c>
      <c r="C12" s="15">
        <v>10</v>
      </c>
      <c r="D12" s="498">
        <v>200</v>
      </c>
      <c r="E12" s="969">
        <v>44998</v>
      </c>
      <c r="F12" s="970">
        <f t="shared" si="0"/>
        <v>200</v>
      </c>
      <c r="G12" s="776" t="s">
        <v>281</v>
      </c>
      <c r="H12" s="777">
        <v>44</v>
      </c>
      <c r="I12" s="634">
        <f t="shared" si="6"/>
        <v>1840</v>
      </c>
      <c r="J12" s="635">
        <f t="shared" si="2"/>
        <v>8800</v>
      </c>
      <c r="M12" s="174">
        <f t="shared" si="7"/>
        <v>195</v>
      </c>
      <c r="N12" s="15"/>
      <c r="O12" s="68">
        <f t="shared" si="3"/>
        <v>0</v>
      </c>
      <c r="P12" s="234"/>
      <c r="Q12" s="633">
        <f t="shared" si="1"/>
        <v>0</v>
      </c>
      <c r="R12" s="600"/>
      <c r="S12" s="601"/>
      <c r="T12" s="634">
        <f t="shared" si="8"/>
        <v>3900</v>
      </c>
      <c r="U12" s="635">
        <f t="shared" si="4"/>
        <v>0</v>
      </c>
    </row>
    <row r="13" spans="1:21" ht="15.75" x14ac:dyDescent="0.25">
      <c r="A13" s="19"/>
      <c r="B13" s="174">
        <f t="shared" si="5"/>
        <v>82</v>
      </c>
      <c r="C13" s="123">
        <v>10</v>
      </c>
      <c r="D13" s="498">
        <v>200</v>
      </c>
      <c r="E13" s="969">
        <v>45003</v>
      </c>
      <c r="F13" s="970">
        <f t="shared" si="0"/>
        <v>200</v>
      </c>
      <c r="G13" s="776" t="s">
        <v>287</v>
      </c>
      <c r="H13" s="777">
        <v>44</v>
      </c>
      <c r="I13" s="634">
        <f t="shared" si="6"/>
        <v>1640</v>
      </c>
      <c r="J13" s="635">
        <f t="shared" si="2"/>
        <v>8800</v>
      </c>
      <c r="L13" s="19"/>
      <c r="M13" s="174">
        <f t="shared" si="7"/>
        <v>195</v>
      </c>
      <c r="N13" s="123"/>
      <c r="O13" s="68">
        <f t="shared" si="3"/>
        <v>0</v>
      </c>
      <c r="P13" s="234"/>
      <c r="Q13" s="633">
        <f t="shared" si="1"/>
        <v>0</v>
      </c>
      <c r="R13" s="600"/>
      <c r="S13" s="601"/>
      <c r="T13" s="634">
        <f t="shared" si="8"/>
        <v>3900</v>
      </c>
      <c r="U13" s="635">
        <f t="shared" si="4"/>
        <v>0</v>
      </c>
    </row>
    <row r="14" spans="1:21" ht="15.75" x14ac:dyDescent="0.25">
      <c r="B14" s="174">
        <f t="shared" si="5"/>
        <v>77</v>
      </c>
      <c r="C14" s="72">
        <v>5</v>
      </c>
      <c r="D14" s="498">
        <f>20*C14</f>
        <v>100</v>
      </c>
      <c r="E14" s="969">
        <v>45003</v>
      </c>
      <c r="F14" s="970">
        <f t="shared" si="0"/>
        <v>100</v>
      </c>
      <c r="G14" s="776" t="s">
        <v>306</v>
      </c>
      <c r="H14" s="777">
        <v>44</v>
      </c>
      <c r="I14" s="634">
        <f t="shared" si="6"/>
        <v>1540</v>
      </c>
      <c r="J14" s="635">
        <f t="shared" si="2"/>
        <v>4400</v>
      </c>
      <c r="M14" s="174">
        <f t="shared" si="7"/>
        <v>195</v>
      </c>
      <c r="N14" s="72"/>
      <c r="O14" s="68">
        <f t="shared" si="3"/>
        <v>0</v>
      </c>
      <c r="P14" s="234"/>
      <c r="Q14" s="633">
        <f t="shared" si="1"/>
        <v>0</v>
      </c>
      <c r="R14" s="600"/>
      <c r="S14" s="601"/>
      <c r="T14" s="634">
        <f t="shared" si="8"/>
        <v>3900</v>
      </c>
      <c r="U14" s="635">
        <f t="shared" si="4"/>
        <v>0</v>
      </c>
    </row>
    <row r="15" spans="1:21" ht="15.75" x14ac:dyDescent="0.25">
      <c r="B15" s="174">
        <f t="shared" si="5"/>
        <v>72</v>
      </c>
      <c r="C15" s="72">
        <v>5</v>
      </c>
      <c r="D15" s="498">
        <f t="shared" ref="D15:D26" si="9">20*C15</f>
        <v>100</v>
      </c>
      <c r="E15" s="969">
        <v>45005</v>
      </c>
      <c r="F15" s="971">
        <f t="shared" si="0"/>
        <v>100</v>
      </c>
      <c r="G15" s="318" t="s">
        <v>314</v>
      </c>
      <c r="H15" s="319">
        <v>44</v>
      </c>
      <c r="I15" s="444">
        <f t="shared" si="6"/>
        <v>1440</v>
      </c>
      <c r="J15" s="433">
        <f t="shared" si="2"/>
        <v>4400</v>
      </c>
      <c r="M15" s="174">
        <f t="shared" si="7"/>
        <v>195</v>
      </c>
      <c r="N15" s="72"/>
      <c r="O15" s="68">
        <f t="shared" si="3"/>
        <v>0</v>
      </c>
      <c r="P15" s="234"/>
      <c r="Q15" s="102">
        <f t="shared" si="1"/>
        <v>0</v>
      </c>
      <c r="R15" s="69"/>
      <c r="S15" s="70"/>
      <c r="T15" s="444">
        <f t="shared" si="8"/>
        <v>3900</v>
      </c>
      <c r="U15" s="433">
        <f t="shared" si="4"/>
        <v>0</v>
      </c>
    </row>
    <row r="16" spans="1:21" ht="15.75" x14ac:dyDescent="0.25">
      <c r="B16" s="174">
        <f t="shared" si="5"/>
        <v>57</v>
      </c>
      <c r="C16" s="72">
        <v>15</v>
      </c>
      <c r="D16" s="498">
        <f t="shared" si="9"/>
        <v>300</v>
      </c>
      <c r="E16" s="969">
        <v>45007</v>
      </c>
      <c r="F16" s="971">
        <f>D16</f>
        <v>300</v>
      </c>
      <c r="G16" s="318" t="s">
        <v>322</v>
      </c>
      <c r="H16" s="319">
        <v>44</v>
      </c>
      <c r="I16" s="444">
        <f t="shared" si="6"/>
        <v>1140</v>
      </c>
      <c r="J16" s="433">
        <f t="shared" si="2"/>
        <v>13200</v>
      </c>
      <c r="M16" s="174">
        <f t="shared" si="7"/>
        <v>195</v>
      </c>
      <c r="N16" s="72"/>
      <c r="O16" s="68">
        <f t="shared" si="3"/>
        <v>0</v>
      </c>
      <c r="P16" s="234"/>
      <c r="Q16" s="102">
        <f>O16</f>
        <v>0</v>
      </c>
      <c r="R16" s="69"/>
      <c r="S16" s="70"/>
      <c r="T16" s="444">
        <f t="shared" si="8"/>
        <v>3900</v>
      </c>
      <c r="U16" s="433">
        <f t="shared" si="4"/>
        <v>0</v>
      </c>
    </row>
    <row r="17" spans="1:21" ht="15.75" x14ac:dyDescent="0.25">
      <c r="B17" s="174">
        <f t="shared" si="5"/>
        <v>42</v>
      </c>
      <c r="C17" s="72">
        <v>15</v>
      </c>
      <c r="D17" s="498">
        <f t="shared" si="9"/>
        <v>300</v>
      </c>
      <c r="E17" s="969">
        <v>45009</v>
      </c>
      <c r="F17" s="971">
        <f>D17</f>
        <v>300</v>
      </c>
      <c r="G17" s="318" t="s">
        <v>331</v>
      </c>
      <c r="H17" s="319">
        <v>44</v>
      </c>
      <c r="I17" s="444">
        <f t="shared" si="6"/>
        <v>840</v>
      </c>
      <c r="J17" s="433">
        <f t="shared" si="2"/>
        <v>13200</v>
      </c>
      <c r="M17" s="174">
        <f t="shared" si="7"/>
        <v>195</v>
      </c>
      <c r="N17" s="72"/>
      <c r="O17" s="68">
        <f t="shared" si="3"/>
        <v>0</v>
      </c>
      <c r="P17" s="234"/>
      <c r="Q17" s="102">
        <f>O17</f>
        <v>0</v>
      </c>
      <c r="R17" s="69"/>
      <c r="S17" s="70"/>
      <c r="T17" s="444">
        <f t="shared" si="8"/>
        <v>3900</v>
      </c>
      <c r="U17" s="433">
        <f t="shared" si="4"/>
        <v>0</v>
      </c>
    </row>
    <row r="18" spans="1:21" ht="15.75" x14ac:dyDescent="0.25">
      <c r="B18" s="174">
        <f t="shared" si="5"/>
        <v>27</v>
      </c>
      <c r="C18" s="72">
        <v>15</v>
      </c>
      <c r="D18" s="498">
        <f t="shared" si="9"/>
        <v>300</v>
      </c>
      <c r="E18" s="969">
        <v>45010</v>
      </c>
      <c r="F18" s="971">
        <f t="shared" ref="F18:F39" si="10">D18</f>
        <v>300</v>
      </c>
      <c r="G18" s="318" t="s">
        <v>336</v>
      </c>
      <c r="H18" s="319">
        <v>44</v>
      </c>
      <c r="I18" s="444">
        <f t="shared" si="6"/>
        <v>540</v>
      </c>
      <c r="J18" s="433">
        <f t="shared" si="2"/>
        <v>13200</v>
      </c>
      <c r="M18" s="174">
        <f t="shared" si="7"/>
        <v>195</v>
      </c>
      <c r="N18" s="72"/>
      <c r="O18" s="68">
        <f t="shared" si="3"/>
        <v>0</v>
      </c>
      <c r="P18" s="234"/>
      <c r="Q18" s="102">
        <f t="shared" ref="Q18:Q39" si="11">O18</f>
        <v>0</v>
      </c>
      <c r="R18" s="69"/>
      <c r="S18" s="70"/>
      <c r="T18" s="444">
        <f t="shared" si="8"/>
        <v>3900</v>
      </c>
      <c r="U18" s="433">
        <f t="shared" si="4"/>
        <v>0</v>
      </c>
    </row>
    <row r="19" spans="1:21" ht="15.75" x14ac:dyDescent="0.25">
      <c r="B19" s="682">
        <f t="shared" si="5"/>
        <v>17</v>
      </c>
      <c r="C19" s="72">
        <v>10</v>
      </c>
      <c r="D19" s="498">
        <f t="shared" si="9"/>
        <v>200</v>
      </c>
      <c r="E19" s="969">
        <v>45013</v>
      </c>
      <c r="F19" s="971">
        <f t="shared" si="10"/>
        <v>200</v>
      </c>
      <c r="G19" s="318" t="s">
        <v>350</v>
      </c>
      <c r="H19" s="319">
        <v>44</v>
      </c>
      <c r="I19" s="1146">
        <f t="shared" si="6"/>
        <v>340</v>
      </c>
      <c r="J19" s="433">
        <f t="shared" si="2"/>
        <v>8800</v>
      </c>
      <c r="M19" s="174">
        <f t="shared" si="7"/>
        <v>195</v>
      </c>
      <c r="N19" s="72"/>
      <c r="O19" s="68">
        <f t="shared" si="3"/>
        <v>0</v>
      </c>
      <c r="P19" s="234"/>
      <c r="Q19" s="102">
        <f t="shared" si="11"/>
        <v>0</v>
      </c>
      <c r="R19" s="69"/>
      <c r="S19" s="70"/>
      <c r="T19" s="444">
        <f t="shared" si="8"/>
        <v>3900</v>
      </c>
      <c r="U19" s="433">
        <f t="shared" si="4"/>
        <v>0</v>
      </c>
    </row>
    <row r="20" spans="1:21" ht="15.75" x14ac:dyDescent="0.25">
      <c r="B20" s="174">
        <f t="shared" si="5"/>
        <v>17</v>
      </c>
      <c r="C20" s="72"/>
      <c r="D20" s="58">
        <f t="shared" si="9"/>
        <v>0</v>
      </c>
      <c r="E20" s="1141"/>
      <c r="F20" s="77">
        <f t="shared" si="10"/>
        <v>0</v>
      </c>
      <c r="G20" s="967"/>
      <c r="H20" s="59"/>
      <c r="I20" s="444">
        <f t="shared" si="6"/>
        <v>340</v>
      </c>
      <c r="J20" s="433">
        <f t="shared" si="2"/>
        <v>0</v>
      </c>
      <c r="M20" s="174">
        <f t="shared" si="7"/>
        <v>195</v>
      </c>
      <c r="N20" s="72"/>
      <c r="O20" s="68">
        <f t="shared" si="3"/>
        <v>0</v>
      </c>
      <c r="P20" s="234"/>
      <c r="Q20" s="102">
        <f t="shared" si="11"/>
        <v>0</v>
      </c>
      <c r="R20" s="69"/>
      <c r="S20" s="70"/>
      <c r="T20" s="444">
        <f t="shared" si="8"/>
        <v>3900</v>
      </c>
      <c r="U20" s="433">
        <f t="shared" si="4"/>
        <v>0</v>
      </c>
    </row>
    <row r="21" spans="1:21" ht="15.75" x14ac:dyDescent="0.25">
      <c r="B21" s="174">
        <f t="shared" si="5"/>
        <v>17</v>
      </c>
      <c r="C21" s="72"/>
      <c r="D21" s="58">
        <f t="shared" si="9"/>
        <v>0</v>
      </c>
      <c r="E21" s="1141"/>
      <c r="F21" s="77">
        <f t="shared" si="10"/>
        <v>0</v>
      </c>
      <c r="G21" s="967"/>
      <c r="H21" s="59"/>
      <c r="I21" s="444">
        <f t="shared" si="6"/>
        <v>340</v>
      </c>
      <c r="J21" s="433">
        <f t="shared" si="2"/>
        <v>0</v>
      </c>
      <c r="M21" s="174">
        <f t="shared" si="7"/>
        <v>195</v>
      </c>
      <c r="N21" s="72"/>
      <c r="O21" s="68">
        <f t="shared" si="3"/>
        <v>0</v>
      </c>
      <c r="P21" s="234"/>
      <c r="Q21" s="102">
        <f t="shared" si="11"/>
        <v>0</v>
      </c>
      <c r="R21" s="69"/>
      <c r="S21" s="70"/>
      <c r="T21" s="444">
        <f t="shared" si="8"/>
        <v>3900</v>
      </c>
      <c r="U21" s="433">
        <f t="shared" si="4"/>
        <v>0</v>
      </c>
    </row>
    <row r="22" spans="1:21" ht="15.75" x14ac:dyDescent="0.25">
      <c r="B22" s="174">
        <f t="shared" si="5"/>
        <v>17</v>
      </c>
      <c r="C22" s="72"/>
      <c r="D22" s="58">
        <f t="shared" si="9"/>
        <v>0</v>
      </c>
      <c r="E22" s="1141"/>
      <c r="F22" s="77">
        <f t="shared" si="10"/>
        <v>0</v>
      </c>
      <c r="G22" s="967"/>
      <c r="H22" s="59"/>
      <c r="I22" s="444">
        <f t="shared" si="6"/>
        <v>340</v>
      </c>
      <c r="J22" s="433">
        <f t="shared" si="2"/>
        <v>0</v>
      </c>
      <c r="M22" s="174">
        <f t="shared" si="7"/>
        <v>195</v>
      </c>
      <c r="N22" s="72"/>
      <c r="O22" s="68">
        <f t="shared" si="3"/>
        <v>0</v>
      </c>
      <c r="P22" s="234"/>
      <c r="Q22" s="102">
        <f t="shared" si="11"/>
        <v>0</v>
      </c>
      <c r="R22" s="69"/>
      <c r="S22" s="70"/>
      <c r="T22" s="444">
        <f t="shared" si="8"/>
        <v>3900</v>
      </c>
      <c r="U22" s="433">
        <f t="shared" si="4"/>
        <v>0</v>
      </c>
    </row>
    <row r="23" spans="1:21" ht="15.75" x14ac:dyDescent="0.25">
      <c r="B23" s="174">
        <f t="shared" si="5"/>
        <v>17</v>
      </c>
      <c r="C23" s="72"/>
      <c r="D23" s="58">
        <f t="shared" si="9"/>
        <v>0</v>
      </c>
      <c r="E23" s="1141"/>
      <c r="F23" s="77">
        <f t="shared" si="10"/>
        <v>0</v>
      </c>
      <c r="G23" s="967"/>
      <c r="H23" s="59"/>
      <c r="I23" s="444">
        <f t="shared" si="6"/>
        <v>340</v>
      </c>
      <c r="J23" s="433">
        <f t="shared" si="2"/>
        <v>0</v>
      </c>
      <c r="M23" s="174">
        <f t="shared" si="7"/>
        <v>195</v>
      </c>
      <c r="N23" s="72"/>
      <c r="O23" s="68">
        <f t="shared" si="3"/>
        <v>0</v>
      </c>
      <c r="P23" s="234"/>
      <c r="Q23" s="102">
        <f t="shared" si="11"/>
        <v>0</v>
      </c>
      <c r="R23" s="69"/>
      <c r="S23" s="70"/>
      <c r="T23" s="444">
        <f t="shared" si="8"/>
        <v>3900</v>
      </c>
      <c r="U23" s="433">
        <f t="shared" si="4"/>
        <v>0</v>
      </c>
    </row>
    <row r="24" spans="1:21" ht="15.75" x14ac:dyDescent="0.25">
      <c r="B24" s="174">
        <f t="shared" si="5"/>
        <v>17</v>
      </c>
      <c r="C24" s="72"/>
      <c r="D24" s="58">
        <f t="shared" si="9"/>
        <v>0</v>
      </c>
      <c r="E24" s="1141"/>
      <c r="F24" s="77">
        <f t="shared" si="10"/>
        <v>0</v>
      </c>
      <c r="G24" s="967"/>
      <c r="H24" s="59"/>
      <c r="I24" s="444">
        <f t="shared" si="6"/>
        <v>340</v>
      </c>
      <c r="J24" s="433">
        <f t="shared" si="2"/>
        <v>0</v>
      </c>
      <c r="M24" s="174">
        <f t="shared" si="7"/>
        <v>195</v>
      </c>
      <c r="N24" s="72"/>
      <c r="O24" s="68">
        <f t="shared" si="3"/>
        <v>0</v>
      </c>
      <c r="P24" s="234"/>
      <c r="Q24" s="102">
        <f t="shared" si="11"/>
        <v>0</v>
      </c>
      <c r="R24" s="69"/>
      <c r="S24" s="70"/>
      <c r="T24" s="444">
        <f t="shared" si="8"/>
        <v>3900</v>
      </c>
      <c r="U24" s="433">
        <f t="shared" si="4"/>
        <v>0</v>
      </c>
    </row>
    <row r="25" spans="1:21" ht="15.75" x14ac:dyDescent="0.25">
      <c r="B25" s="174">
        <f t="shared" si="5"/>
        <v>17</v>
      </c>
      <c r="C25" s="72"/>
      <c r="D25" s="58">
        <f t="shared" si="9"/>
        <v>0</v>
      </c>
      <c r="E25" s="1141"/>
      <c r="F25" s="77">
        <f t="shared" si="10"/>
        <v>0</v>
      </c>
      <c r="G25" s="967"/>
      <c r="H25" s="59"/>
      <c r="I25" s="444">
        <f t="shared" si="6"/>
        <v>340</v>
      </c>
      <c r="J25" s="433">
        <f t="shared" si="2"/>
        <v>0</v>
      </c>
      <c r="M25" s="174">
        <f t="shared" si="7"/>
        <v>195</v>
      </c>
      <c r="N25" s="72"/>
      <c r="O25" s="68">
        <f t="shared" si="3"/>
        <v>0</v>
      </c>
      <c r="P25" s="234"/>
      <c r="Q25" s="102">
        <f t="shared" si="11"/>
        <v>0</v>
      </c>
      <c r="R25" s="69"/>
      <c r="S25" s="70"/>
      <c r="T25" s="444">
        <f t="shared" si="8"/>
        <v>3900</v>
      </c>
      <c r="U25" s="433">
        <f t="shared" si="4"/>
        <v>0</v>
      </c>
    </row>
    <row r="26" spans="1:21" ht="15.75" x14ac:dyDescent="0.25">
      <c r="B26" s="174">
        <f t="shared" si="5"/>
        <v>17</v>
      </c>
      <c r="C26" s="72"/>
      <c r="D26" s="58">
        <f t="shared" si="9"/>
        <v>0</v>
      </c>
      <c r="E26" s="1141"/>
      <c r="F26" s="77">
        <f t="shared" si="10"/>
        <v>0</v>
      </c>
      <c r="G26" s="967"/>
      <c r="H26" s="59"/>
      <c r="I26" s="444">
        <f t="shared" si="6"/>
        <v>340</v>
      </c>
      <c r="J26" s="433">
        <f t="shared" si="2"/>
        <v>0</v>
      </c>
      <c r="M26" s="174">
        <f t="shared" si="7"/>
        <v>195</v>
      </c>
      <c r="N26" s="72"/>
      <c r="O26" s="68">
        <f t="shared" si="3"/>
        <v>0</v>
      </c>
      <c r="P26" s="234"/>
      <c r="Q26" s="102">
        <f t="shared" si="11"/>
        <v>0</v>
      </c>
      <c r="R26" s="69"/>
      <c r="S26" s="70"/>
      <c r="T26" s="444">
        <f t="shared" si="8"/>
        <v>3900</v>
      </c>
      <c r="U26" s="433">
        <f t="shared" si="4"/>
        <v>0</v>
      </c>
    </row>
    <row r="27" spans="1:21" ht="15.75" x14ac:dyDescent="0.25">
      <c r="B27" s="174">
        <f t="shared" si="5"/>
        <v>17</v>
      </c>
      <c r="C27" s="72"/>
      <c r="D27" s="58">
        <v>0</v>
      </c>
      <c r="E27" s="1141"/>
      <c r="F27" s="77">
        <f t="shared" si="10"/>
        <v>0</v>
      </c>
      <c r="G27" s="967"/>
      <c r="H27" s="59"/>
      <c r="I27" s="444">
        <f t="shared" si="6"/>
        <v>340</v>
      </c>
      <c r="J27" s="433">
        <f t="shared" si="2"/>
        <v>0</v>
      </c>
      <c r="M27" s="174">
        <f t="shared" si="7"/>
        <v>195</v>
      </c>
      <c r="N27" s="72"/>
      <c r="O27" s="68">
        <f t="shared" si="3"/>
        <v>0</v>
      </c>
      <c r="P27" s="234"/>
      <c r="Q27" s="102">
        <f t="shared" si="11"/>
        <v>0</v>
      </c>
      <c r="R27" s="69"/>
      <c r="S27" s="70"/>
      <c r="T27" s="444">
        <f t="shared" si="8"/>
        <v>3900</v>
      </c>
      <c r="U27" s="433">
        <f t="shared" si="4"/>
        <v>0</v>
      </c>
    </row>
    <row r="28" spans="1:21" ht="15.75" x14ac:dyDescent="0.25">
      <c r="B28" s="174">
        <f t="shared" si="5"/>
        <v>17</v>
      </c>
      <c r="C28" s="72"/>
      <c r="D28" s="58">
        <v>0</v>
      </c>
      <c r="E28" s="1141"/>
      <c r="F28" s="77">
        <f t="shared" si="10"/>
        <v>0</v>
      </c>
      <c r="G28" s="967"/>
      <c r="H28" s="59"/>
      <c r="I28" s="444">
        <f t="shared" si="6"/>
        <v>340</v>
      </c>
      <c r="J28" s="433">
        <f t="shared" si="2"/>
        <v>0</v>
      </c>
      <c r="M28" s="174">
        <f t="shared" si="7"/>
        <v>195</v>
      </c>
      <c r="N28" s="72"/>
      <c r="O28" s="68">
        <f t="shared" si="3"/>
        <v>0</v>
      </c>
      <c r="P28" s="234"/>
      <c r="Q28" s="102">
        <f t="shared" si="11"/>
        <v>0</v>
      </c>
      <c r="R28" s="69"/>
      <c r="S28" s="70"/>
      <c r="T28" s="444">
        <f t="shared" si="8"/>
        <v>3900</v>
      </c>
      <c r="U28" s="433">
        <f t="shared" si="4"/>
        <v>0</v>
      </c>
    </row>
    <row r="29" spans="1:21" ht="15.75" x14ac:dyDescent="0.25">
      <c r="A29" s="47"/>
      <c r="B29" s="174">
        <f t="shared" si="5"/>
        <v>17</v>
      </c>
      <c r="C29" s="72"/>
      <c r="D29" s="58">
        <v>0</v>
      </c>
      <c r="E29" s="1141"/>
      <c r="F29" s="77">
        <f t="shared" si="10"/>
        <v>0</v>
      </c>
      <c r="G29" s="967"/>
      <c r="H29" s="59"/>
      <c r="I29" s="444">
        <f t="shared" si="6"/>
        <v>340</v>
      </c>
      <c r="J29" s="433">
        <f t="shared" si="2"/>
        <v>0</v>
      </c>
      <c r="L29" s="47"/>
      <c r="M29" s="174">
        <f t="shared" si="7"/>
        <v>195</v>
      </c>
      <c r="N29" s="72"/>
      <c r="O29" s="68">
        <f t="shared" si="3"/>
        <v>0</v>
      </c>
      <c r="P29" s="234"/>
      <c r="Q29" s="102">
        <f t="shared" si="11"/>
        <v>0</v>
      </c>
      <c r="R29" s="69"/>
      <c r="S29" s="70"/>
      <c r="T29" s="444">
        <f t="shared" si="8"/>
        <v>3900</v>
      </c>
      <c r="U29" s="433">
        <f t="shared" si="4"/>
        <v>0</v>
      </c>
    </row>
    <row r="30" spans="1:21" ht="15.75" x14ac:dyDescent="0.25">
      <c r="A30" s="47"/>
      <c r="B30" s="174">
        <f t="shared" si="5"/>
        <v>17</v>
      </c>
      <c r="C30" s="72"/>
      <c r="D30" s="58">
        <v>0</v>
      </c>
      <c r="E30" s="1141"/>
      <c r="F30" s="77">
        <f t="shared" si="10"/>
        <v>0</v>
      </c>
      <c r="G30" s="967"/>
      <c r="H30" s="59"/>
      <c r="I30" s="444">
        <f t="shared" si="6"/>
        <v>340</v>
      </c>
      <c r="J30" s="433">
        <f t="shared" si="2"/>
        <v>0</v>
      </c>
      <c r="L30" s="47"/>
      <c r="M30" s="174">
        <f t="shared" si="7"/>
        <v>195</v>
      </c>
      <c r="N30" s="72"/>
      <c r="O30" s="68">
        <f t="shared" si="3"/>
        <v>0</v>
      </c>
      <c r="P30" s="234"/>
      <c r="Q30" s="102">
        <f t="shared" si="11"/>
        <v>0</v>
      </c>
      <c r="R30" s="69"/>
      <c r="S30" s="70"/>
      <c r="T30" s="444">
        <f t="shared" si="8"/>
        <v>3900</v>
      </c>
      <c r="U30" s="433">
        <f t="shared" si="4"/>
        <v>0</v>
      </c>
    </row>
    <row r="31" spans="1:21" ht="15.75" x14ac:dyDescent="0.25">
      <c r="A31" s="47"/>
      <c r="B31" s="174">
        <f t="shared" si="5"/>
        <v>17</v>
      </c>
      <c r="C31" s="72"/>
      <c r="D31" s="58">
        <v>0</v>
      </c>
      <c r="E31" s="1141"/>
      <c r="F31" s="77">
        <f t="shared" si="10"/>
        <v>0</v>
      </c>
      <c r="G31" s="967"/>
      <c r="H31" s="59"/>
      <c r="I31" s="444">
        <f t="shared" si="6"/>
        <v>340</v>
      </c>
      <c r="J31" s="433">
        <f t="shared" si="2"/>
        <v>0</v>
      </c>
      <c r="L31" s="47"/>
      <c r="M31" s="174">
        <f t="shared" si="7"/>
        <v>195</v>
      </c>
      <c r="N31" s="72"/>
      <c r="O31" s="68">
        <f t="shared" si="3"/>
        <v>0</v>
      </c>
      <c r="P31" s="234"/>
      <c r="Q31" s="102">
        <f t="shared" si="11"/>
        <v>0</v>
      </c>
      <c r="R31" s="69"/>
      <c r="S31" s="70"/>
      <c r="T31" s="444">
        <f t="shared" si="8"/>
        <v>3900</v>
      </c>
      <c r="U31" s="433">
        <f t="shared" si="4"/>
        <v>0</v>
      </c>
    </row>
    <row r="32" spans="1:21" ht="15.75" x14ac:dyDescent="0.25">
      <c r="A32" s="47"/>
      <c r="B32" s="174">
        <f t="shared" si="5"/>
        <v>17</v>
      </c>
      <c r="C32" s="72"/>
      <c r="D32" s="58">
        <v>0</v>
      </c>
      <c r="E32" s="1141"/>
      <c r="F32" s="77">
        <f t="shared" si="10"/>
        <v>0</v>
      </c>
      <c r="G32" s="967"/>
      <c r="H32" s="59"/>
      <c r="I32" s="444">
        <f t="shared" si="6"/>
        <v>340</v>
      </c>
      <c r="J32" s="433">
        <f t="shared" si="2"/>
        <v>0</v>
      </c>
      <c r="L32" s="47"/>
      <c r="M32" s="174">
        <f t="shared" si="7"/>
        <v>195</v>
      </c>
      <c r="N32" s="72"/>
      <c r="O32" s="68">
        <f t="shared" si="3"/>
        <v>0</v>
      </c>
      <c r="P32" s="234"/>
      <c r="Q32" s="102">
        <f t="shared" si="11"/>
        <v>0</v>
      </c>
      <c r="R32" s="69"/>
      <c r="S32" s="319"/>
      <c r="T32" s="444">
        <f t="shared" si="8"/>
        <v>3900</v>
      </c>
      <c r="U32" s="433">
        <f t="shared" si="4"/>
        <v>0</v>
      </c>
    </row>
    <row r="33" spans="1:21" ht="15.75" x14ac:dyDescent="0.25">
      <c r="A33" s="47"/>
      <c r="B33" s="174">
        <f t="shared" si="5"/>
        <v>17</v>
      </c>
      <c r="C33" s="72"/>
      <c r="D33" s="58">
        <v>0</v>
      </c>
      <c r="E33" s="1141"/>
      <c r="F33" s="77">
        <f t="shared" si="10"/>
        <v>0</v>
      </c>
      <c r="G33" s="967"/>
      <c r="H33" s="59"/>
      <c r="I33" s="444">
        <f t="shared" si="6"/>
        <v>340</v>
      </c>
      <c r="J33" s="433">
        <f t="shared" si="2"/>
        <v>0</v>
      </c>
      <c r="L33" s="47"/>
      <c r="M33" s="174">
        <f t="shared" si="7"/>
        <v>195</v>
      </c>
      <c r="N33" s="72"/>
      <c r="O33" s="68">
        <f t="shared" si="3"/>
        <v>0</v>
      </c>
      <c r="P33" s="234"/>
      <c r="Q33" s="102">
        <f t="shared" si="11"/>
        <v>0</v>
      </c>
      <c r="R33" s="69"/>
      <c r="S33" s="319"/>
      <c r="T33" s="444">
        <f t="shared" si="8"/>
        <v>3900</v>
      </c>
      <c r="U33" s="433">
        <f t="shared" si="4"/>
        <v>0</v>
      </c>
    </row>
    <row r="34" spans="1:21" ht="15.75" x14ac:dyDescent="0.25">
      <c r="A34" s="47"/>
      <c r="B34" s="174">
        <f t="shared" si="5"/>
        <v>17</v>
      </c>
      <c r="C34" s="72"/>
      <c r="D34" s="58">
        <v>0</v>
      </c>
      <c r="E34" s="1141"/>
      <c r="F34" s="77">
        <f t="shared" si="10"/>
        <v>0</v>
      </c>
      <c r="G34" s="967"/>
      <c r="H34" s="59"/>
      <c r="I34" s="444">
        <f t="shared" si="6"/>
        <v>340</v>
      </c>
      <c r="J34" s="433">
        <f t="shared" si="2"/>
        <v>0</v>
      </c>
      <c r="L34" s="47"/>
      <c r="M34" s="174">
        <f t="shared" si="7"/>
        <v>195</v>
      </c>
      <c r="N34" s="72"/>
      <c r="O34" s="68">
        <f t="shared" si="3"/>
        <v>0</v>
      </c>
      <c r="P34" s="234"/>
      <c r="Q34" s="102">
        <f t="shared" si="11"/>
        <v>0</v>
      </c>
      <c r="R34" s="69"/>
      <c r="S34" s="319"/>
      <c r="T34" s="444">
        <f t="shared" si="8"/>
        <v>3900</v>
      </c>
      <c r="U34" s="433">
        <f t="shared" si="4"/>
        <v>0</v>
      </c>
    </row>
    <row r="35" spans="1:21" ht="15.75" x14ac:dyDescent="0.25">
      <c r="A35" s="47"/>
      <c r="B35" s="174">
        <f t="shared" si="5"/>
        <v>17</v>
      </c>
      <c r="C35" s="72"/>
      <c r="D35" s="58">
        <v>0</v>
      </c>
      <c r="E35" s="1141"/>
      <c r="F35" s="77">
        <f t="shared" si="10"/>
        <v>0</v>
      </c>
      <c r="G35" s="967"/>
      <c r="H35" s="59"/>
      <c r="I35" s="444">
        <f t="shared" si="6"/>
        <v>340</v>
      </c>
      <c r="J35" s="433">
        <f t="shared" si="2"/>
        <v>0</v>
      </c>
      <c r="L35" s="47"/>
      <c r="M35" s="174">
        <f t="shared" si="7"/>
        <v>195</v>
      </c>
      <c r="N35" s="72"/>
      <c r="O35" s="68">
        <f t="shared" si="3"/>
        <v>0</v>
      </c>
      <c r="P35" s="234"/>
      <c r="Q35" s="102">
        <f t="shared" si="11"/>
        <v>0</v>
      </c>
      <c r="R35" s="69"/>
      <c r="S35" s="319"/>
      <c r="T35" s="444">
        <f t="shared" si="8"/>
        <v>3900</v>
      </c>
      <c r="U35" s="433">
        <f t="shared" si="4"/>
        <v>0</v>
      </c>
    </row>
    <row r="36" spans="1:21" ht="15.75" x14ac:dyDescent="0.25">
      <c r="A36" s="47"/>
      <c r="B36" s="174">
        <f t="shared" si="5"/>
        <v>17</v>
      </c>
      <c r="C36" s="72"/>
      <c r="D36" s="58">
        <v>0</v>
      </c>
      <c r="E36" s="1141"/>
      <c r="F36" s="77">
        <f t="shared" si="10"/>
        <v>0</v>
      </c>
      <c r="G36" s="967"/>
      <c r="H36" s="59"/>
      <c r="I36" s="444">
        <f t="shared" si="6"/>
        <v>340</v>
      </c>
      <c r="J36" s="433">
        <f t="shared" si="2"/>
        <v>0</v>
      </c>
      <c r="L36" s="47"/>
      <c r="M36" s="174">
        <f t="shared" si="7"/>
        <v>195</v>
      </c>
      <c r="N36" s="72"/>
      <c r="O36" s="68">
        <f t="shared" si="3"/>
        <v>0</v>
      </c>
      <c r="P36" s="234"/>
      <c r="Q36" s="102">
        <f t="shared" si="11"/>
        <v>0</v>
      </c>
      <c r="R36" s="69"/>
      <c r="S36" s="70"/>
      <c r="T36" s="444">
        <f t="shared" si="8"/>
        <v>3900</v>
      </c>
      <c r="U36" s="433">
        <f t="shared" si="4"/>
        <v>0</v>
      </c>
    </row>
    <row r="37" spans="1:21" ht="15.75" x14ac:dyDescent="0.25">
      <c r="A37" s="47"/>
      <c r="B37" s="174">
        <f t="shared" si="5"/>
        <v>17</v>
      </c>
      <c r="C37" s="72"/>
      <c r="D37" s="58">
        <v>0</v>
      </c>
      <c r="E37" s="1141"/>
      <c r="F37" s="77">
        <f t="shared" si="10"/>
        <v>0</v>
      </c>
      <c r="G37" s="967"/>
      <c r="H37" s="59"/>
      <c r="I37" s="444">
        <f t="shared" si="6"/>
        <v>340</v>
      </c>
      <c r="J37" s="433">
        <f t="shared" si="2"/>
        <v>0</v>
      </c>
      <c r="L37" s="47"/>
      <c r="M37" s="174">
        <f t="shared" si="7"/>
        <v>195</v>
      </c>
      <c r="N37" s="72"/>
      <c r="O37" s="68">
        <f t="shared" si="3"/>
        <v>0</v>
      </c>
      <c r="P37" s="234"/>
      <c r="Q37" s="102">
        <f t="shared" si="11"/>
        <v>0</v>
      </c>
      <c r="R37" s="69"/>
      <c r="S37" s="70"/>
      <c r="T37" s="444">
        <f t="shared" si="8"/>
        <v>3900</v>
      </c>
      <c r="U37" s="433">
        <f t="shared" si="4"/>
        <v>0</v>
      </c>
    </row>
    <row r="38" spans="1:21" ht="15.75" x14ac:dyDescent="0.25">
      <c r="A38" s="47"/>
      <c r="B38" s="174">
        <f t="shared" si="5"/>
        <v>17</v>
      </c>
      <c r="C38" s="15"/>
      <c r="D38" s="68">
        <v>0</v>
      </c>
      <c r="E38" s="234"/>
      <c r="F38" s="102">
        <f t="shared" si="10"/>
        <v>0</v>
      </c>
      <c r="G38" s="69"/>
      <c r="H38" s="70"/>
      <c r="I38" s="444">
        <f t="shared" si="6"/>
        <v>340</v>
      </c>
      <c r="J38" s="433">
        <f t="shared" si="2"/>
        <v>0</v>
      </c>
      <c r="L38" s="47"/>
      <c r="M38" s="174">
        <f t="shared" si="7"/>
        <v>195</v>
      </c>
      <c r="N38" s="15"/>
      <c r="O38" s="68">
        <f t="shared" si="3"/>
        <v>0</v>
      </c>
      <c r="P38" s="234"/>
      <c r="Q38" s="102">
        <f t="shared" si="11"/>
        <v>0</v>
      </c>
      <c r="R38" s="69"/>
      <c r="S38" s="70"/>
      <c r="T38" s="444">
        <f t="shared" si="8"/>
        <v>3900</v>
      </c>
      <c r="U38" s="433">
        <f t="shared" si="4"/>
        <v>0</v>
      </c>
    </row>
    <row r="39" spans="1:21" ht="15.75" thickBot="1" x14ac:dyDescent="0.3">
      <c r="A39" s="117"/>
      <c r="B39" s="174">
        <f t="shared" si="5"/>
        <v>17</v>
      </c>
      <c r="C39" s="37"/>
      <c r="D39" s="68">
        <v>0</v>
      </c>
      <c r="E39" s="195"/>
      <c r="F39" s="196">
        <f t="shared" si="10"/>
        <v>0</v>
      </c>
      <c r="G39" s="135"/>
      <c r="H39" s="190"/>
      <c r="I39" s="430"/>
      <c r="J39" s="431">
        <f t="shared" si="2"/>
        <v>0</v>
      </c>
      <c r="L39" s="117"/>
      <c r="M39" s="174">
        <f t="shared" si="7"/>
        <v>195</v>
      </c>
      <c r="N39" s="37"/>
      <c r="O39" s="68">
        <f t="shared" si="3"/>
        <v>0</v>
      </c>
      <c r="P39" s="195"/>
      <c r="Q39" s="196">
        <f t="shared" si="11"/>
        <v>0</v>
      </c>
      <c r="R39" s="135"/>
      <c r="S39" s="190"/>
      <c r="T39" s="430"/>
      <c r="U39" s="431">
        <f t="shared" si="4"/>
        <v>0</v>
      </c>
    </row>
    <row r="40" spans="1:21" ht="15.75" thickTop="1" x14ac:dyDescent="0.25">
      <c r="A40" s="47">
        <f>SUM(A29:A39)</f>
        <v>0</v>
      </c>
      <c r="C40" s="72">
        <f>SUM(C8:C39)</f>
        <v>130</v>
      </c>
      <c r="D40" s="102">
        <f>SUM(D8:D39)</f>
        <v>2600</v>
      </c>
      <c r="E40" s="74"/>
      <c r="F40" s="102">
        <f>SUM(F8:F39)</f>
        <v>2600</v>
      </c>
      <c r="L40" s="47">
        <f>SUM(L29:L39)</f>
        <v>0</v>
      </c>
      <c r="N40" s="72">
        <f>SUM(N8:N39)</f>
        <v>0</v>
      </c>
      <c r="O40" s="102">
        <f>SUM(O8:O39)</f>
        <v>0</v>
      </c>
      <c r="P40" s="74"/>
      <c r="Q40" s="102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289" t="s">
        <v>21</v>
      </c>
      <c r="E42" s="1290"/>
      <c r="F42" s="137">
        <f>E4+E5-F40+E6</f>
        <v>340</v>
      </c>
      <c r="M42" s="5"/>
      <c r="O42" s="1289" t="s">
        <v>21</v>
      </c>
      <c r="P42" s="1290"/>
      <c r="Q42" s="137">
        <f>P4+P5-Q40+P6</f>
        <v>3900</v>
      </c>
    </row>
    <row r="43" spans="1:21" ht="15.75" thickBot="1" x14ac:dyDescent="0.3">
      <c r="A43" s="121"/>
      <c r="D43" s="252" t="s">
        <v>4</v>
      </c>
      <c r="E43" s="253"/>
      <c r="F43" s="49">
        <f>F4+F5-C40+F6</f>
        <v>17</v>
      </c>
      <c r="L43" s="121"/>
      <c r="O43" s="948" t="s">
        <v>4</v>
      </c>
      <c r="P43" s="949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02"/>
      <c r="B1" s="1302"/>
      <c r="C1" s="1302"/>
      <c r="D1" s="1302"/>
      <c r="E1" s="1302"/>
      <c r="F1" s="1302"/>
      <c r="G1" s="1302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06"/>
      <c r="B5" s="1322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06"/>
      <c r="B6" s="132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1">
        <f>F4+F5+F6-C8</f>
        <v>0</v>
      </c>
      <c r="C8" s="677"/>
      <c r="D8" s="602">
        <v>0</v>
      </c>
      <c r="E8" s="615"/>
      <c r="F8" s="633">
        <f t="shared" ref="F8:F28" si="0">D8</f>
        <v>0</v>
      </c>
      <c r="G8" s="600"/>
      <c r="H8" s="601"/>
      <c r="I8" s="972">
        <f>E5+E6-F8+E4</f>
        <v>0</v>
      </c>
      <c r="J8" s="973">
        <f>H8*F8</f>
        <v>0</v>
      </c>
    </row>
    <row r="9" spans="1:15" x14ac:dyDescent="0.25">
      <c r="B9" s="731">
        <f>B8-C9</f>
        <v>0</v>
      </c>
      <c r="C9" s="677"/>
      <c r="D9" s="602">
        <v>0</v>
      </c>
      <c r="E9" s="615"/>
      <c r="F9" s="633">
        <f t="shared" si="0"/>
        <v>0</v>
      </c>
      <c r="G9" s="600"/>
      <c r="H9" s="601"/>
      <c r="I9" s="972">
        <f>I8-F9</f>
        <v>0</v>
      </c>
      <c r="J9" s="973">
        <f t="shared" ref="J9:J28" si="1">H9*F9</f>
        <v>0</v>
      </c>
    </row>
    <row r="10" spans="1:15" x14ac:dyDescent="0.25">
      <c r="B10" s="731">
        <f t="shared" ref="B10:B27" si="2">B9-C10</f>
        <v>0</v>
      </c>
      <c r="C10" s="677"/>
      <c r="D10" s="602">
        <v>0</v>
      </c>
      <c r="E10" s="615"/>
      <c r="F10" s="633">
        <f t="shared" si="0"/>
        <v>0</v>
      </c>
      <c r="G10" s="600"/>
      <c r="H10" s="601"/>
      <c r="I10" s="975">
        <f t="shared" ref="I10:I27" si="3">I9-F10</f>
        <v>0</v>
      </c>
      <c r="J10" s="973">
        <f t="shared" si="1"/>
        <v>0</v>
      </c>
    </row>
    <row r="11" spans="1:15" x14ac:dyDescent="0.25">
      <c r="A11" s="54" t="s">
        <v>33</v>
      </c>
      <c r="B11" s="731">
        <f t="shared" si="2"/>
        <v>0</v>
      </c>
      <c r="C11" s="677"/>
      <c r="D11" s="602">
        <v>0</v>
      </c>
      <c r="E11" s="615"/>
      <c r="F11" s="633">
        <f t="shared" si="0"/>
        <v>0</v>
      </c>
      <c r="G11" s="600"/>
      <c r="H11" s="601"/>
      <c r="I11" s="975">
        <f t="shared" si="3"/>
        <v>0</v>
      </c>
      <c r="J11" s="973">
        <f t="shared" si="1"/>
        <v>0</v>
      </c>
    </row>
    <row r="12" spans="1:15" x14ac:dyDescent="0.25">
      <c r="B12" s="731">
        <f t="shared" si="2"/>
        <v>0</v>
      </c>
      <c r="C12" s="677"/>
      <c r="D12" s="602">
        <v>0</v>
      </c>
      <c r="E12" s="615"/>
      <c r="F12" s="633">
        <f t="shared" si="0"/>
        <v>0</v>
      </c>
      <c r="G12" s="600"/>
      <c r="H12" s="601"/>
      <c r="I12" s="975">
        <f t="shared" si="3"/>
        <v>0</v>
      </c>
      <c r="J12" s="973">
        <f t="shared" si="1"/>
        <v>0</v>
      </c>
    </row>
    <row r="13" spans="1:15" x14ac:dyDescent="0.25">
      <c r="A13" s="19"/>
      <c r="B13" s="731">
        <f t="shared" si="2"/>
        <v>0</v>
      </c>
      <c r="C13" s="677"/>
      <c r="D13" s="602">
        <v>0</v>
      </c>
      <c r="E13" s="615"/>
      <c r="F13" s="633">
        <f t="shared" si="0"/>
        <v>0</v>
      </c>
      <c r="G13" s="600"/>
      <c r="H13" s="601"/>
      <c r="I13" s="974">
        <f t="shared" si="3"/>
        <v>0</v>
      </c>
      <c r="J13" s="973">
        <f t="shared" si="1"/>
        <v>0</v>
      </c>
    </row>
    <row r="14" spans="1:15" x14ac:dyDescent="0.25">
      <c r="A14" s="19"/>
      <c r="B14" s="731">
        <f t="shared" si="2"/>
        <v>0</v>
      </c>
      <c r="C14" s="677"/>
      <c r="D14" s="602">
        <v>0</v>
      </c>
      <c r="E14" s="615"/>
      <c r="F14" s="633">
        <f t="shared" si="0"/>
        <v>0</v>
      </c>
      <c r="G14" s="600"/>
      <c r="H14" s="601"/>
      <c r="I14" s="974">
        <f t="shared" si="3"/>
        <v>0</v>
      </c>
      <c r="J14" s="973">
        <f t="shared" si="1"/>
        <v>0</v>
      </c>
    </row>
    <row r="15" spans="1:15" x14ac:dyDescent="0.25">
      <c r="A15" s="19"/>
      <c r="B15" s="731">
        <f t="shared" si="2"/>
        <v>0</v>
      </c>
      <c r="C15" s="677"/>
      <c r="D15" s="602">
        <v>0</v>
      </c>
      <c r="E15" s="615"/>
      <c r="F15" s="633">
        <f t="shared" si="0"/>
        <v>0</v>
      </c>
      <c r="G15" s="600"/>
      <c r="H15" s="601"/>
      <c r="I15" s="974">
        <f t="shared" si="3"/>
        <v>0</v>
      </c>
      <c r="J15" s="973">
        <f t="shared" si="1"/>
        <v>0</v>
      </c>
    </row>
    <row r="16" spans="1:15" x14ac:dyDescent="0.25">
      <c r="A16" s="19"/>
      <c r="B16" s="731">
        <f t="shared" si="2"/>
        <v>0</v>
      </c>
      <c r="C16" s="677"/>
      <c r="D16" s="602">
        <v>0</v>
      </c>
      <c r="E16" s="615"/>
      <c r="F16" s="633">
        <f t="shared" si="0"/>
        <v>0</v>
      </c>
      <c r="G16" s="600"/>
      <c r="H16" s="601"/>
      <c r="I16" s="974">
        <f t="shared" si="3"/>
        <v>0</v>
      </c>
      <c r="J16" s="973">
        <f t="shared" si="1"/>
        <v>0</v>
      </c>
    </row>
    <row r="17" spans="1:10" x14ac:dyDescent="0.25">
      <c r="A17" s="19"/>
      <c r="B17" s="731">
        <f t="shared" si="2"/>
        <v>0</v>
      </c>
      <c r="C17" s="677"/>
      <c r="D17" s="602">
        <v>0</v>
      </c>
      <c r="E17" s="615"/>
      <c r="F17" s="633">
        <f t="shared" si="0"/>
        <v>0</v>
      </c>
      <c r="G17" s="600"/>
      <c r="H17" s="601"/>
      <c r="I17" s="974">
        <f t="shared" si="3"/>
        <v>0</v>
      </c>
      <c r="J17" s="973">
        <f t="shared" si="1"/>
        <v>0</v>
      </c>
    </row>
    <row r="18" spans="1:10" x14ac:dyDescent="0.25">
      <c r="A18" s="19"/>
      <c r="B18" s="731">
        <f t="shared" si="2"/>
        <v>0</v>
      </c>
      <c r="C18" s="677"/>
      <c r="D18" s="602">
        <v>0</v>
      </c>
      <c r="E18" s="615"/>
      <c r="F18" s="633">
        <f t="shared" si="0"/>
        <v>0</v>
      </c>
      <c r="G18" s="600"/>
      <c r="H18" s="601"/>
      <c r="I18" s="974">
        <f t="shared" si="3"/>
        <v>0</v>
      </c>
      <c r="J18" s="973">
        <f t="shared" si="1"/>
        <v>0</v>
      </c>
    </row>
    <row r="19" spans="1:10" x14ac:dyDescent="0.25">
      <c r="A19" s="19"/>
      <c r="B19" s="731">
        <f t="shared" si="2"/>
        <v>0</v>
      </c>
      <c r="C19" s="677"/>
      <c r="D19" s="602">
        <v>0</v>
      </c>
      <c r="E19" s="615"/>
      <c r="F19" s="633">
        <f t="shared" si="0"/>
        <v>0</v>
      </c>
      <c r="G19" s="600"/>
      <c r="H19" s="601"/>
      <c r="I19" s="974">
        <f t="shared" si="3"/>
        <v>0</v>
      </c>
      <c r="J19" s="973">
        <f t="shared" si="1"/>
        <v>0</v>
      </c>
    </row>
    <row r="20" spans="1:10" x14ac:dyDescent="0.25">
      <c r="A20" s="19"/>
      <c r="B20" s="731">
        <f t="shared" si="2"/>
        <v>0</v>
      </c>
      <c r="C20" s="677"/>
      <c r="D20" s="602">
        <v>0</v>
      </c>
      <c r="E20" s="615"/>
      <c r="F20" s="633">
        <f t="shared" si="0"/>
        <v>0</v>
      </c>
      <c r="G20" s="600"/>
      <c r="H20" s="601"/>
      <c r="I20" s="974">
        <f t="shared" si="3"/>
        <v>0</v>
      </c>
      <c r="J20" s="973">
        <f t="shared" si="1"/>
        <v>0</v>
      </c>
    </row>
    <row r="21" spans="1:10" x14ac:dyDescent="0.25">
      <c r="A21" s="19"/>
      <c r="B21" s="731">
        <f t="shared" si="2"/>
        <v>0</v>
      </c>
      <c r="C21" s="677"/>
      <c r="D21" s="602">
        <v>0</v>
      </c>
      <c r="E21" s="615"/>
      <c r="F21" s="633">
        <f t="shared" si="0"/>
        <v>0</v>
      </c>
      <c r="G21" s="600"/>
      <c r="H21" s="601"/>
      <c r="I21" s="974">
        <f t="shared" si="3"/>
        <v>0</v>
      </c>
      <c r="J21" s="973">
        <f t="shared" si="1"/>
        <v>0</v>
      </c>
    </row>
    <row r="22" spans="1:10" x14ac:dyDescent="0.25">
      <c r="A22" s="19"/>
      <c r="B22" s="731">
        <f t="shared" si="2"/>
        <v>0</v>
      </c>
      <c r="C22" s="677"/>
      <c r="D22" s="602">
        <v>0</v>
      </c>
      <c r="E22" s="615"/>
      <c r="F22" s="633">
        <f t="shared" si="0"/>
        <v>0</v>
      </c>
      <c r="G22" s="600"/>
      <c r="H22" s="601"/>
      <c r="I22" s="974">
        <f t="shared" si="3"/>
        <v>0</v>
      </c>
      <c r="J22" s="973">
        <f t="shared" si="1"/>
        <v>0</v>
      </c>
    </row>
    <row r="23" spans="1:10" x14ac:dyDescent="0.25">
      <c r="A23" s="19"/>
      <c r="B23" s="731">
        <f t="shared" si="2"/>
        <v>0</v>
      </c>
      <c r="C23" s="677"/>
      <c r="D23" s="602">
        <v>0</v>
      </c>
      <c r="E23" s="615"/>
      <c r="F23" s="633">
        <f t="shared" si="0"/>
        <v>0</v>
      </c>
      <c r="G23" s="600"/>
      <c r="H23" s="601"/>
      <c r="I23" s="974">
        <f t="shared" si="3"/>
        <v>0</v>
      </c>
      <c r="J23" s="973">
        <f t="shared" si="1"/>
        <v>0</v>
      </c>
    </row>
    <row r="24" spans="1:10" x14ac:dyDescent="0.25">
      <c r="A24" s="19"/>
      <c r="B24" s="731">
        <f t="shared" si="2"/>
        <v>0</v>
      </c>
      <c r="C24" s="677"/>
      <c r="D24" s="602">
        <v>0</v>
      </c>
      <c r="E24" s="615"/>
      <c r="F24" s="633">
        <f t="shared" si="0"/>
        <v>0</v>
      </c>
      <c r="G24" s="600"/>
      <c r="H24" s="601"/>
      <c r="I24" s="974">
        <f t="shared" si="3"/>
        <v>0</v>
      </c>
      <c r="J24" s="973">
        <f t="shared" si="1"/>
        <v>0</v>
      </c>
    </row>
    <row r="25" spans="1:10" x14ac:dyDescent="0.25">
      <c r="A25" s="19"/>
      <c r="B25" s="731">
        <f t="shared" si="2"/>
        <v>0</v>
      </c>
      <c r="C25" s="677"/>
      <c r="D25" s="602">
        <v>0</v>
      </c>
      <c r="E25" s="615"/>
      <c r="F25" s="633">
        <f t="shared" si="0"/>
        <v>0</v>
      </c>
      <c r="G25" s="600"/>
      <c r="H25" s="601"/>
      <c r="I25" s="974">
        <f t="shared" si="3"/>
        <v>0</v>
      </c>
      <c r="J25" s="973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615"/>
      <c r="F26" s="633">
        <f t="shared" si="0"/>
        <v>0</v>
      </c>
      <c r="G26" s="600"/>
      <c r="H26" s="601"/>
      <c r="I26" s="974">
        <f t="shared" si="3"/>
        <v>0</v>
      </c>
      <c r="J26" s="973">
        <f t="shared" si="1"/>
        <v>0</v>
      </c>
    </row>
    <row r="27" spans="1:10" x14ac:dyDescent="0.25">
      <c r="B27" s="731">
        <f t="shared" si="2"/>
        <v>0</v>
      </c>
      <c r="C27" s="677"/>
      <c r="D27" s="602">
        <v>0</v>
      </c>
      <c r="E27" s="615"/>
      <c r="F27" s="633">
        <f t="shared" si="0"/>
        <v>0</v>
      </c>
      <c r="G27" s="600"/>
      <c r="H27" s="601"/>
      <c r="I27" s="974">
        <f t="shared" si="3"/>
        <v>0</v>
      </c>
      <c r="J27" s="97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89" t="s">
        <v>21</v>
      </c>
      <c r="E31" s="1290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02"/>
      <c r="B1" s="1302"/>
      <c r="C1" s="1302"/>
      <c r="D1" s="1302"/>
      <c r="E1" s="1302"/>
      <c r="F1" s="1302"/>
      <c r="G1" s="1302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24" t="s">
        <v>79</v>
      </c>
      <c r="C4" s="124"/>
      <c r="D4" s="130"/>
      <c r="E4" s="172"/>
      <c r="F4" s="133"/>
      <c r="G4" s="38"/>
    </row>
    <row r="5" spans="1:15" ht="15.75" x14ac:dyDescent="0.25">
      <c r="A5" s="1306"/>
      <c r="B5" s="132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06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5">
        <f>E5+E6-F8+E4</f>
        <v>0</v>
      </c>
      <c r="J8" s="426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5">
        <f>I8-F9</f>
        <v>0</v>
      </c>
      <c r="J9" s="426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5">
        <f t="shared" ref="I10:I27" si="2">I9-F10</f>
        <v>0</v>
      </c>
      <c r="J10" s="426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5">
        <f t="shared" si="2"/>
        <v>0</v>
      </c>
      <c r="J11" s="426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5">
        <f t="shared" si="2"/>
        <v>0</v>
      </c>
      <c r="J12" s="426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7">
        <f t="shared" si="2"/>
        <v>0</v>
      </c>
      <c r="J13" s="426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7">
        <f t="shared" si="2"/>
        <v>0</v>
      </c>
      <c r="J14" s="426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7">
        <f t="shared" si="2"/>
        <v>0</v>
      </c>
      <c r="J15" s="426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7">
        <f t="shared" si="2"/>
        <v>0</v>
      </c>
      <c r="J16" s="426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7">
        <f t="shared" si="2"/>
        <v>0</v>
      </c>
      <c r="J17" s="426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7">
        <f t="shared" si="2"/>
        <v>0</v>
      </c>
      <c r="J18" s="426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7">
        <f t="shared" si="2"/>
        <v>0</v>
      </c>
      <c r="J19" s="426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7">
        <f t="shared" si="2"/>
        <v>0</v>
      </c>
      <c r="J20" s="426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7">
        <f t="shared" si="2"/>
        <v>0</v>
      </c>
      <c r="J21" s="426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7">
        <f t="shared" si="2"/>
        <v>0</v>
      </c>
      <c r="J22" s="426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7">
        <f t="shared" si="2"/>
        <v>0</v>
      </c>
      <c r="J23" s="426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7">
        <f t="shared" si="2"/>
        <v>0</v>
      </c>
      <c r="J24" s="426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7">
        <f t="shared" si="2"/>
        <v>0</v>
      </c>
      <c r="J25" s="426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7">
        <f t="shared" si="2"/>
        <v>0</v>
      </c>
      <c r="J26" s="426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5">
        <f t="shared" si="2"/>
        <v>0</v>
      </c>
      <c r="J27" s="42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89" t="s">
        <v>21</v>
      </c>
      <c r="E31" s="1290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5"/>
    <col min="10" max="10" width="17.5703125" customWidth="1"/>
  </cols>
  <sheetData>
    <row r="1" spans="1:11" ht="40.5" x14ac:dyDescent="0.55000000000000004">
      <c r="A1" s="1302"/>
      <c r="B1" s="1302"/>
      <c r="C1" s="1302"/>
      <c r="D1" s="1302"/>
      <c r="E1" s="1302"/>
      <c r="F1" s="1302"/>
      <c r="G1" s="1302"/>
      <c r="H1" s="11">
        <v>1</v>
      </c>
    </row>
    <row r="2" spans="1:11" ht="16.5" thickBot="1" x14ac:dyDescent="0.3">
      <c r="K2" s="415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1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2">
        <f>E5+E6-F8+E4</f>
        <v>0</v>
      </c>
      <c r="J8" s="426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2">
        <f>I8-F9</f>
        <v>0</v>
      </c>
      <c r="J9" s="426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2">
        <f t="shared" ref="I10:I27" si="4">I9-F10</f>
        <v>0</v>
      </c>
      <c r="J10" s="426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2">
        <f t="shared" si="4"/>
        <v>0</v>
      </c>
      <c r="J11" s="426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2">
        <f t="shared" si="4"/>
        <v>0</v>
      </c>
      <c r="J12" s="426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2">
        <f t="shared" si="4"/>
        <v>0</v>
      </c>
      <c r="J13" s="426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2">
        <f t="shared" si="4"/>
        <v>0</v>
      </c>
      <c r="J14" s="426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2">
        <f t="shared" si="4"/>
        <v>0</v>
      </c>
      <c r="J15" s="426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2">
        <f t="shared" si="4"/>
        <v>0</v>
      </c>
      <c r="J16" s="42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2">
        <f t="shared" si="4"/>
        <v>0</v>
      </c>
      <c r="J17" s="42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2">
        <f t="shared" si="4"/>
        <v>0</v>
      </c>
      <c r="J18" s="42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2">
        <f t="shared" si="4"/>
        <v>0</v>
      </c>
      <c r="J19" s="42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2">
        <f t="shared" si="4"/>
        <v>0</v>
      </c>
      <c r="J20" s="42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2">
        <f t="shared" si="4"/>
        <v>0</v>
      </c>
      <c r="J21" s="42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2">
        <f t="shared" si="4"/>
        <v>0</v>
      </c>
      <c r="J22" s="42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2">
        <f t="shared" si="4"/>
        <v>0</v>
      </c>
      <c r="J23" s="42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2">
        <f t="shared" si="4"/>
        <v>0</v>
      </c>
      <c r="J24" s="42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2">
        <f t="shared" si="4"/>
        <v>0</v>
      </c>
      <c r="J25" s="42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2">
        <f t="shared" si="4"/>
        <v>0</v>
      </c>
      <c r="J26" s="42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2">
        <f t="shared" si="4"/>
        <v>0</v>
      </c>
      <c r="J27" s="426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3"/>
      <c r="J28" s="429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289" t="s">
        <v>21</v>
      </c>
      <c r="E31" s="1290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FG1" zoomScaleNormal="100" workbookViewId="0">
      <pane ySplit="7" topLeftCell="A8" activePane="bottomLeft" state="frozen"/>
      <selection activeCell="AO1" sqref="AO1"/>
      <selection pane="bottomLeft" activeCell="FR28" sqref="FR28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8.285156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297" t="s">
        <v>378</v>
      </c>
      <c r="L1" s="1297"/>
      <c r="M1" s="1297"/>
      <c r="N1" s="1297"/>
      <c r="O1" s="1297"/>
      <c r="P1" s="1297"/>
      <c r="Q1" s="1297"/>
      <c r="R1" s="258">
        <f>I1+1</f>
        <v>1</v>
      </c>
      <c r="S1" s="258"/>
      <c r="U1" s="1293" t="s">
        <v>379</v>
      </c>
      <c r="V1" s="1293"/>
      <c r="W1" s="1293"/>
      <c r="X1" s="1293"/>
      <c r="Y1" s="1293"/>
      <c r="Z1" s="1293"/>
      <c r="AA1" s="1293"/>
      <c r="AB1" s="258">
        <f>R1+1</f>
        <v>2</v>
      </c>
      <c r="AC1" s="373"/>
      <c r="AE1" s="1293" t="str">
        <f>U1</f>
        <v>ENTRADA DEL MES DE ABRIL   2023</v>
      </c>
      <c r="AF1" s="1293"/>
      <c r="AG1" s="1293"/>
      <c r="AH1" s="1293"/>
      <c r="AI1" s="1293"/>
      <c r="AJ1" s="1293"/>
      <c r="AK1" s="1293"/>
      <c r="AL1" s="258">
        <f>AB1+1</f>
        <v>3</v>
      </c>
      <c r="AM1" s="258"/>
      <c r="AO1" s="1293" t="str">
        <f>AE1</f>
        <v>ENTRADA DEL MES DE ABRIL   2023</v>
      </c>
      <c r="AP1" s="1293"/>
      <c r="AQ1" s="1293"/>
      <c r="AR1" s="1293"/>
      <c r="AS1" s="1293"/>
      <c r="AT1" s="1293"/>
      <c r="AU1" s="1293"/>
      <c r="AV1" s="258">
        <f>AL1+1</f>
        <v>4</v>
      </c>
      <c r="AW1" s="373"/>
      <c r="AY1" s="1293" t="str">
        <f>AO1</f>
        <v>ENTRADA DEL MES DE ABRIL   2023</v>
      </c>
      <c r="AZ1" s="1293"/>
      <c r="BA1" s="1293"/>
      <c r="BB1" s="1293"/>
      <c r="BC1" s="1293"/>
      <c r="BD1" s="1293"/>
      <c r="BE1" s="1293"/>
      <c r="BF1" s="258">
        <f>AV1+1</f>
        <v>5</v>
      </c>
      <c r="BG1" s="387"/>
      <c r="BI1" s="1293" t="str">
        <f>AY1</f>
        <v>ENTRADA DEL MES DE ABRIL   2023</v>
      </c>
      <c r="BJ1" s="1293"/>
      <c r="BK1" s="1293"/>
      <c r="BL1" s="1293"/>
      <c r="BM1" s="1293"/>
      <c r="BN1" s="1293"/>
      <c r="BO1" s="1293"/>
      <c r="BP1" s="258">
        <f>BF1+1</f>
        <v>6</v>
      </c>
      <c r="BQ1" s="373"/>
      <c r="BS1" s="1293" t="str">
        <f>BI1</f>
        <v>ENTRADA DEL MES DE ABRIL   2023</v>
      </c>
      <c r="BT1" s="1293"/>
      <c r="BU1" s="1293"/>
      <c r="BV1" s="1293"/>
      <c r="BW1" s="1293"/>
      <c r="BX1" s="1293"/>
      <c r="BY1" s="1293"/>
      <c r="BZ1" s="258">
        <f>BP1+1</f>
        <v>7</v>
      </c>
      <c r="CC1" s="1293" t="str">
        <f>BS1</f>
        <v>ENTRADA DEL MES DE ABRIL   2023</v>
      </c>
      <c r="CD1" s="1293"/>
      <c r="CE1" s="1293"/>
      <c r="CF1" s="1293"/>
      <c r="CG1" s="1293"/>
      <c r="CH1" s="1293"/>
      <c r="CI1" s="1293"/>
      <c r="CJ1" s="258">
        <f>BZ1+1</f>
        <v>8</v>
      </c>
      <c r="CM1" s="1293" t="str">
        <f>CC1</f>
        <v>ENTRADA DEL MES DE ABRIL   2023</v>
      </c>
      <c r="CN1" s="1293"/>
      <c r="CO1" s="1293"/>
      <c r="CP1" s="1293"/>
      <c r="CQ1" s="1293"/>
      <c r="CR1" s="1293"/>
      <c r="CS1" s="1293"/>
      <c r="CT1" s="258">
        <f>CJ1+1</f>
        <v>9</v>
      </c>
      <c r="CU1" s="373"/>
      <c r="CW1" s="1293" t="str">
        <f>CM1</f>
        <v>ENTRADA DEL MES DE ABRIL   2023</v>
      </c>
      <c r="CX1" s="1293"/>
      <c r="CY1" s="1293"/>
      <c r="CZ1" s="1293"/>
      <c r="DA1" s="1293"/>
      <c r="DB1" s="1293"/>
      <c r="DC1" s="1293"/>
      <c r="DD1" s="258">
        <f>CT1+1</f>
        <v>10</v>
      </c>
      <c r="DE1" s="373"/>
      <c r="DG1" s="1293" t="str">
        <f>CW1</f>
        <v>ENTRADA DEL MES DE ABRIL   2023</v>
      </c>
      <c r="DH1" s="1293"/>
      <c r="DI1" s="1293"/>
      <c r="DJ1" s="1293"/>
      <c r="DK1" s="1293"/>
      <c r="DL1" s="1293"/>
      <c r="DM1" s="1293"/>
      <c r="DN1" s="258">
        <f>DD1+1</f>
        <v>11</v>
      </c>
      <c r="DO1" s="373"/>
      <c r="DQ1" s="1293" t="str">
        <f>DG1</f>
        <v>ENTRADA DEL MES DE ABRIL   2023</v>
      </c>
      <c r="DR1" s="1293"/>
      <c r="DS1" s="1293"/>
      <c r="DT1" s="1293"/>
      <c r="DU1" s="1293"/>
      <c r="DV1" s="1293"/>
      <c r="DW1" s="1293"/>
      <c r="DX1" s="258">
        <f>DN1+1</f>
        <v>12</v>
      </c>
      <c r="EA1" s="1293" t="str">
        <f>DQ1</f>
        <v>ENTRADA DEL MES DE ABRIL   2023</v>
      </c>
      <c r="EB1" s="1293"/>
      <c r="EC1" s="1293"/>
      <c r="ED1" s="1293"/>
      <c r="EE1" s="1293"/>
      <c r="EF1" s="1293"/>
      <c r="EG1" s="1293"/>
      <c r="EH1" s="258">
        <f>DX1+1</f>
        <v>13</v>
      </c>
      <c r="EI1" s="373"/>
      <c r="EK1" s="1293" t="str">
        <f>EA1</f>
        <v>ENTRADA DEL MES DE ABRIL   2023</v>
      </c>
      <c r="EL1" s="1293"/>
      <c r="EM1" s="1293"/>
      <c r="EN1" s="1293"/>
      <c r="EO1" s="1293"/>
      <c r="EP1" s="1293"/>
      <c r="EQ1" s="1293"/>
      <c r="ER1" s="258">
        <f>EH1+1</f>
        <v>14</v>
      </c>
      <c r="ES1" s="373"/>
      <c r="EU1" s="1293" t="str">
        <f>EK1</f>
        <v>ENTRADA DEL MES DE ABRIL   2023</v>
      </c>
      <c r="EV1" s="1293"/>
      <c r="EW1" s="1293"/>
      <c r="EX1" s="1293"/>
      <c r="EY1" s="1293"/>
      <c r="EZ1" s="1293"/>
      <c r="FA1" s="1293"/>
      <c r="FB1" s="258">
        <f>ER1+1</f>
        <v>15</v>
      </c>
      <c r="FC1" s="373"/>
      <c r="FE1" s="1293" t="str">
        <f>EU1</f>
        <v>ENTRADA DEL MES DE ABRIL   2023</v>
      </c>
      <c r="FF1" s="1293"/>
      <c r="FG1" s="1293"/>
      <c r="FH1" s="1293"/>
      <c r="FI1" s="1293"/>
      <c r="FJ1" s="1293"/>
      <c r="FK1" s="1293"/>
      <c r="FL1" s="258">
        <f>FB1+1</f>
        <v>16</v>
      </c>
      <c r="FM1" s="373"/>
      <c r="FO1" s="1293" t="str">
        <f>FE1</f>
        <v>ENTRADA DEL MES DE ABRIL   2023</v>
      </c>
      <c r="FP1" s="1293"/>
      <c r="FQ1" s="1293"/>
      <c r="FR1" s="1293"/>
      <c r="FS1" s="1293"/>
      <c r="FT1" s="1293"/>
      <c r="FU1" s="1293"/>
      <c r="FV1" s="258">
        <f>FL1+1</f>
        <v>17</v>
      </c>
      <c r="FW1" s="373"/>
      <c r="FY1" s="1293" t="str">
        <f>FO1</f>
        <v>ENTRADA DEL MES DE ABRIL   2023</v>
      </c>
      <c r="FZ1" s="1293"/>
      <c r="GA1" s="1293"/>
      <c r="GB1" s="1293"/>
      <c r="GC1" s="1293"/>
      <c r="GD1" s="1293"/>
      <c r="GE1" s="1293"/>
      <c r="GF1" s="258">
        <f>FV1+1</f>
        <v>18</v>
      </c>
      <c r="GG1" s="373"/>
      <c r="GH1" s="74" t="s">
        <v>37</v>
      </c>
      <c r="GI1" s="1293" t="str">
        <f>FY1</f>
        <v>ENTRADA DEL MES DE ABRIL   2023</v>
      </c>
      <c r="GJ1" s="1293"/>
      <c r="GK1" s="1293"/>
      <c r="GL1" s="1293"/>
      <c r="GM1" s="1293"/>
      <c r="GN1" s="1293"/>
      <c r="GO1" s="1293"/>
      <c r="GP1" s="258">
        <f>GF1+1</f>
        <v>19</v>
      </c>
      <c r="GQ1" s="373"/>
      <c r="GS1" s="1293" t="str">
        <f>GI1</f>
        <v>ENTRADA DEL MES DE ABRIL   2023</v>
      </c>
      <c r="GT1" s="1293"/>
      <c r="GU1" s="1293"/>
      <c r="GV1" s="1293"/>
      <c r="GW1" s="1293"/>
      <c r="GX1" s="1293"/>
      <c r="GY1" s="1293"/>
      <c r="GZ1" s="258">
        <f>GP1+1</f>
        <v>20</v>
      </c>
      <c r="HA1" s="373"/>
      <c r="HC1" s="1293" t="str">
        <f>GS1</f>
        <v>ENTRADA DEL MES DE ABRIL   2023</v>
      </c>
      <c r="HD1" s="1293"/>
      <c r="HE1" s="1293"/>
      <c r="HF1" s="1293"/>
      <c r="HG1" s="1293"/>
      <c r="HH1" s="1293"/>
      <c r="HI1" s="1293"/>
      <c r="HJ1" s="258">
        <f>GZ1+1</f>
        <v>21</v>
      </c>
      <c r="HK1" s="373"/>
      <c r="HM1" s="1293" t="str">
        <f>HC1</f>
        <v>ENTRADA DEL MES DE ABRIL   2023</v>
      </c>
      <c r="HN1" s="1293"/>
      <c r="HO1" s="1293"/>
      <c r="HP1" s="1293"/>
      <c r="HQ1" s="1293"/>
      <c r="HR1" s="1293"/>
      <c r="HS1" s="1293"/>
      <c r="HT1" s="258">
        <f>HJ1+1</f>
        <v>22</v>
      </c>
      <c r="HU1" s="373"/>
      <c r="HW1" s="1293" t="str">
        <f>HM1</f>
        <v>ENTRADA DEL MES DE ABRIL   2023</v>
      </c>
      <c r="HX1" s="1293"/>
      <c r="HY1" s="1293"/>
      <c r="HZ1" s="1293"/>
      <c r="IA1" s="1293"/>
      <c r="IB1" s="1293"/>
      <c r="IC1" s="1293"/>
      <c r="ID1" s="258">
        <f>HT1+1</f>
        <v>23</v>
      </c>
      <c r="IE1" s="373"/>
      <c r="IG1" s="1293" t="str">
        <f>HW1</f>
        <v>ENTRADA DEL MES DE ABRIL   2023</v>
      </c>
      <c r="IH1" s="1293"/>
      <c r="II1" s="1293"/>
      <c r="IJ1" s="1293"/>
      <c r="IK1" s="1293"/>
      <c r="IL1" s="1293"/>
      <c r="IM1" s="1293"/>
      <c r="IN1" s="258">
        <f>ID1+1</f>
        <v>24</v>
      </c>
      <c r="IO1" s="373"/>
      <c r="IQ1" s="1293" t="str">
        <f>IG1</f>
        <v>ENTRADA DEL MES DE ABRIL   2023</v>
      </c>
      <c r="IR1" s="1293"/>
      <c r="IS1" s="1293"/>
      <c r="IT1" s="1293"/>
      <c r="IU1" s="1293"/>
      <c r="IV1" s="1293"/>
      <c r="IW1" s="1293"/>
      <c r="IX1" s="258">
        <f>IN1+1</f>
        <v>25</v>
      </c>
      <c r="IY1" s="373"/>
      <c r="JA1" s="1293" t="str">
        <f>IQ1</f>
        <v>ENTRADA DEL MES DE ABRIL   2023</v>
      </c>
      <c r="JB1" s="1293"/>
      <c r="JC1" s="1293"/>
      <c r="JD1" s="1293"/>
      <c r="JE1" s="1293"/>
      <c r="JF1" s="1293"/>
      <c r="JG1" s="1293"/>
      <c r="JH1" s="258">
        <f>IX1+1</f>
        <v>26</v>
      </c>
      <c r="JI1" s="373"/>
      <c r="JK1" s="1294" t="str">
        <f>JA1</f>
        <v>ENTRADA DEL MES DE ABRIL   2023</v>
      </c>
      <c r="JL1" s="1294"/>
      <c r="JM1" s="1294"/>
      <c r="JN1" s="1294"/>
      <c r="JO1" s="1294"/>
      <c r="JP1" s="1294"/>
      <c r="JQ1" s="1294"/>
      <c r="JR1" s="258">
        <f>JH1+1</f>
        <v>27</v>
      </c>
      <c r="JS1" s="373"/>
      <c r="JU1" s="1293" t="str">
        <f>JK1</f>
        <v>ENTRADA DEL MES DE ABRIL   2023</v>
      </c>
      <c r="JV1" s="1293"/>
      <c r="JW1" s="1293"/>
      <c r="JX1" s="1293"/>
      <c r="JY1" s="1293"/>
      <c r="JZ1" s="1293"/>
      <c r="KA1" s="1293"/>
      <c r="KB1" s="258">
        <f>JR1+1</f>
        <v>28</v>
      </c>
      <c r="KC1" s="373"/>
      <c r="KE1" s="1293" t="str">
        <f>JU1</f>
        <v>ENTRADA DEL MES DE ABRIL   2023</v>
      </c>
      <c r="KF1" s="1293"/>
      <c r="KG1" s="1293"/>
      <c r="KH1" s="1293"/>
      <c r="KI1" s="1293"/>
      <c r="KJ1" s="1293"/>
      <c r="KK1" s="1293"/>
      <c r="KL1" s="258">
        <f>KB1+1</f>
        <v>29</v>
      </c>
      <c r="KM1" s="373"/>
      <c r="KO1" s="1293" t="str">
        <f>KE1</f>
        <v>ENTRADA DEL MES DE ABRIL   2023</v>
      </c>
      <c r="KP1" s="1293"/>
      <c r="KQ1" s="1293"/>
      <c r="KR1" s="1293"/>
      <c r="KS1" s="1293"/>
      <c r="KT1" s="1293"/>
      <c r="KU1" s="1293"/>
      <c r="KV1" s="258">
        <f>KL1+1</f>
        <v>30</v>
      </c>
      <c r="KW1" s="373"/>
      <c r="KY1" s="1293" t="str">
        <f>KO1</f>
        <v>ENTRADA DEL MES DE ABRIL   2023</v>
      </c>
      <c r="KZ1" s="1293"/>
      <c r="LA1" s="1293"/>
      <c r="LB1" s="1293"/>
      <c r="LC1" s="1293"/>
      <c r="LD1" s="1293"/>
      <c r="LE1" s="1293"/>
      <c r="LF1" s="258">
        <f>KV1+1</f>
        <v>31</v>
      </c>
      <c r="LG1" s="373"/>
      <c r="LI1" s="1293" t="str">
        <f>KY1</f>
        <v>ENTRADA DEL MES DE ABRIL   2023</v>
      </c>
      <c r="LJ1" s="1293"/>
      <c r="LK1" s="1293"/>
      <c r="LL1" s="1293"/>
      <c r="LM1" s="1293"/>
      <c r="LN1" s="1293"/>
      <c r="LO1" s="1293"/>
      <c r="LP1" s="258">
        <f>LF1+1</f>
        <v>32</v>
      </c>
      <c r="LQ1" s="373"/>
      <c r="LS1" s="1293" t="str">
        <f>LI1</f>
        <v>ENTRADA DEL MES DE ABRIL   2023</v>
      </c>
      <c r="LT1" s="1293"/>
      <c r="LU1" s="1293"/>
      <c r="LV1" s="1293"/>
      <c r="LW1" s="1293"/>
      <c r="LX1" s="1293"/>
      <c r="LY1" s="1293"/>
      <c r="LZ1" s="258">
        <f>LP1+1</f>
        <v>33</v>
      </c>
      <c r="MC1" s="1293" t="str">
        <f>LS1</f>
        <v>ENTRADA DEL MES DE ABRIL   2023</v>
      </c>
      <c r="MD1" s="1293"/>
      <c r="ME1" s="1293"/>
      <c r="MF1" s="1293"/>
      <c r="MG1" s="1293"/>
      <c r="MH1" s="1293"/>
      <c r="MI1" s="1293"/>
      <c r="MJ1" s="258">
        <f>LZ1+1</f>
        <v>34</v>
      </c>
      <c r="MK1" s="258"/>
      <c r="MM1" s="1293" t="str">
        <f>MC1</f>
        <v>ENTRADA DEL MES DE ABRIL   2023</v>
      </c>
      <c r="MN1" s="1293"/>
      <c r="MO1" s="1293"/>
      <c r="MP1" s="1293"/>
      <c r="MQ1" s="1293"/>
      <c r="MR1" s="1293"/>
      <c r="MS1" s="1293"/>
      <c r="MT1" s="258">
        <f>MJ1+1</f>
        <v>35</v>
      </c>
      <c r="MU1" s="258"/>
      <c r="MW1" s="1293" t="str">
        <f>MM1</f>
        <v>ENTRADA DEL MES DE ABRIL   2023</v>
      </c>
      <c r="MX1" s="1293"/>
      <c r="MY1" s="1293"/>
      <c r="MZ1" s="1293"/>
      <c r="NA1" s="1293"/>
      <c r="NB1" s="1293"/>
      <c r="NC1" s="1293"/>
      <c r="ND1" s="258">
        <f>MT1+1</f>
        <v>36</v>
      </c>
      <c r="NE1" s="258"/>
      <c r="NG1" s="1293" t="str">
        <f>MW1</f>
        <v>ENTRADA DEL MES DE ABRIL   2023</v>
      </c>
      <c r="NH1" s="1293"/>
      <c r="NI1" s="1293"/>
      <c r="NJ1" s="1293"/>
      <c r="NK1" s="1293"/>
      <c r="NL1" s="1293"/>
      <c r="NM1" s="1293"/>
      <c r="NN1" s="258">
        <f>ND1+1</f>
        <v>37</v>
      </c>
      <c r="NO1" s="258"/>
      <c r="NQ1" s="1293" t="str">
        <f>NG1</f>
        <v>ENTRADA DEL MES DE ABRIL   2023</v>
      </c>
      <c r="NR1" s="1293"/>
      <c r="NS1" s="1293"/>
      <c r="NT1" s="1293"/>
      <c r="NU1" s="1293"/>
      <c r="NV1" s="1293"/>
      <c r="NW1" s="1293"/>
      <c r="NX1" s="258">
        <f>NN1+1</f>
        <v>38</v>
      </c>
      <c r="NY1" s="258"/>
      <c r="OA1" s="1293" t="str">
        <f>NQ1</f>
        <v>ENTRADA DEL MES DE ABRIL   2023</v>
      </c>
      <c r="OB1" s="1293"/>
      <c r="OC1" s="1293"/>
      <c r="OD1" s="1293"/>
      <c r="OE1" s="1293"/>
      <c r="OF1" s="1293"/>
      <c r="OG1" s="1293"/>
      <c r="OH1" s="258">
        <f>NX1+1</f>
        <v>39</v>
      </c>
      <c r="OI1" s="258"/>
      <c r="OK1" s="1293" t="str">
        <f>OA1</f>
        <v>ENTRADA DEL MES DE ABRIL   2023</v>
      </c>
      <c r="OL1" s="1293"/>
      <c r="OM1" s="1293"/>
      <c r="ON1" s="1293"/>
      <c r="OO1" s="1293"/>
      <c r="OP1" s="1293"/>
      <c r="OQ1" s="1293"/>
      <c r="OR1" s="258">
        <f>OH1+1</f>
        <v>40</v>
      </c>
      <c r="OS1" s="258"/>
      <c r="OU1" s="1293" t="str">
        <f>OK1</f>
        <v>ENTRADA DEL MES DE ABRIL   2023</v>
      </c>
      <c r="OV1" s="1293"/>
      <c r="OW1" s="1293"/>
      <c r="OX1" s="1293"/>
      <c r="OY1" s="1293"/>
      <c r="OZ1" s="1293"/>
      <c r="PA1" s="1293"/>
      <c r="PB1" s="258">
        <f>OR1+1</f>
        <v>41</v>
      </c>
      <c r="PC1" s="258"/>
      <c r="PE1" s="1293" t="str">
        <f>OU1</f>
        <v>ENTRADA DEL MES DE ABRIL   2023</v>
      </c>
      <c r="PF1" s="1293"/>
      <c r="PG1" s="1293"/>
      <c r="PH1" s="1293"/>
      <c r="PI1" s="1293"/>
      <c r="PJ1" s="1293"/>
      <c r="PK1" s="1293"/>
      <c r="PL1" s="258">
        <f>PB1+1</f>
        <v>42</v>
      </c>
      <c r="PM1" s="258"/>
      <c r="PN1" s="258"/>
      <c r="PP1" s="1293" t="str">
        <f>PE1</f>
        <v>ENTRADA DEL MES DE ABRIL   2023</v>
      </c>
      <c r="PQ1" s="1293"/>
      <c r="PR1" s="1293"/>
      <c r="PS1" s="1293"/>
      <c r="PT1" s="1293"/>
      <c r="PU1" s="1293"/>
      <c r="PV1" s="1293"/>
      <c r="PW1" s="258">
        <f>PL1+1</f>
        <v>43</v>
      </c>
      <c r="PX1" s="258"/>
      <c r="PZ1" s="1293" t="str">
        <f>PP1</f>
        <v>ENTRADA DEL MES DE ABRIL   2023</v>
      </c>
      <c r="QA1" s="1293"/>
      <c r="QB1" s="1293"/>
      <c r="QC1" s="1293"/>
      <c r="QD1" s="1293"/>
      <c r="QE1" s="1293"/>
      <c r="QF1" s="1293"/>
      <c r="QG1" s="258">
        <f>PW1+1</f>
        <v>44</v>
      </c>
      <c r="QH1" s="258"/>
      <c r="QJ1" s="1293" t="str">
        <f>PZ1</f>
        <v>ENTRADA DEL MES DE ABRIL   2023</v>
      </c>
      <c r="QK1" s="1293"/>
      <c r="QL1" s="1293"/>
      <c r="QM1" s="1293"/>
      <c r="QN1" s="1293"/>
      <c r="QO1" s="1293"/>
      <c r="QP1" s="1293"/>
      <c r="QQ1" s="258">
        <f>QG1+1</f>
        <v>45</v>
      </c>
      <c r="QR1" s="258"/>
      <c r="QT1" s="1293" t="str">
        <f>QJ1</f>
        <v>ENTRADA DEL MES DE ABRIL   2023</v>
      </c>
      <c r="QU1" s="1293"/>
      <c r="QV1" s="1293"/>
      <c r="QW1" s="1293"/>
      <c r="QX1" s="1293"/>
      <c r="QY1" s="1293"/>
      <c r="QZ1" s="1293"/>
      <c r="RA1" s="258">
        <f>QQ1+1</f>
        <v>46</v>
      </c>
      <c r="RB1" s="258"/>
      <c r="RD1" s="1293" t="str">
        <f>QT1</f>
        <v>ENTRADA DEL MES DE ABRIL   2023</v>
      </c>
      <c r="RE1" s="1293"/>
      <c r="RF1" s="1293"/>
      <c r="RG1" s="1293"/>
      <c r="RH1" s="1293"/>
      <c r="RI1" s="1293"/>
      <c r="RJ1" s="1293"/>
      <c r="RK1" s="258">
        <f>RA1+1</f>
        <v>47</v>
      </c>
      <c r="RL1" s="258"/>
      <c r="RN1" s="1293" t="str">
        <f>RD1</f>
        <v>ENTRADA DEL MES DE ABRIL   2023</v>
      </c>
      <c r="RO1" s="1293"/>
      <c r="RP1" s="1293"/>
      <c r="RQ1" s="1293"/>
      <c r="RR1" s="1293"/>
      <c r="RS1" s="1293"/>
      <c r="RT1" s="1293"/>
      <c r="RU1" s="258">
        <f>RK1+1</f>
        <v>48</v>
      </c>
      <c r="RV1" s="258"/>
      <c r="RX1" s="1293" t="str">
        <f>RN1</f>
        <v>ENTRADA DEL MES DE ABRIL   2023</v>
      </c>
      <c r="RY1" s="1293"/>
      <c r="RZ1" s="1293"/>
      <c r="SA1" s="1293"/>
      <c r="SB1" s="1293"/>
      <c r="SC1" s="1293"/>
      <c r="SD1" s="1293"/>
      <c r="SE1" s="258">
        <f>RU1+1</f>
        <v>49</v>
      </c>
      <c r="SF1" s="258"/>
      <c r="SH1" s="1293" t="str">
        <f>RX1</f>
        <v>ENTRADA DEL MES DE ABRIL   2023</v>
      </c>
      <c r="SI1" s="1293"/>
      <c r="SJ1" s="1293"/>
      <c r="SK1" s="1293"/>
      <c r="SL1" s="1293"/>
      <c r="SM1" s="1293"/>
      <c r="SN1" s="1293"/>
      <c r="SO1" s="258">
        <f>SE1+1</f>
        <v>50</v>
      </c>
      <c r="SP1" s="258"/>
      <c r="SR1" s="1293" t="str">
        <f>SH1</f>
        <v>ENTRADA DEL MES DE ABRIL   2023</v>
      </c>
      <c r="SS1" s="1293"/>
      <c r="ST1" s="1293"/>
      <c r="SU1" s="1293"/>
      <c r="SV1" s="1293"/>
      <c r="SW1" s="1293"/>
      <c r="SX1" s="1293"/>
      <c r="SY1" s="258">
        <f>SO1+1</f>
        <v>51</v>
      </c>
      <c r="SZ1" s="258"/>
      <c r="TB1" s="1293" t="str">
        <f>SR1</f>
        <v>ENTRADA DEL MES DE ABRIL   2023</v>
      </c>
      <c r="TC1" s="1293"/>
      <c r="TD1" s="1293"/>
      <c r="TE1" s="1293"/>
      <c r="TF1" s="1293"/>
      <c r="TG1" s="1293"/>
      <c r="TH1" s="1293"/>
      <c r="TI1" s="258">
        <f>SY1+1</f>
        <v>52</v>
      </c>
      <c r="TJ1" s="258"/>
      <c r="TL1" s="1293" t="str">
        <f>TB1</f>
        <v>ENTRADA DEL MES DE ABRIL   2023</v>
      </c>
      <c r="TM1" s="1293"/>
      <c r="TN1" s="1293"/>
      <c r="TO1" s="1293"/>
      <c r="TP1" s="1293"/>
      <c r="TQ1" s="1293"/>
      <c r="TR1" s="1293"/>
      <c r="TS1" s="258">
        <f>TI1+1</f>
        <v>53</v>
      </c>
      <c r="TT1" s="258"/>
      <c r="TV1" s="1293" t="str">
        <f>TL1</f>
        <v>ENTRADA DEL MES DE ABRIL   2023</v>
      </c>
      <c r="TW1" s="1293"/>
      <c r="TX1" s="1293"/>
      <c r="TY1" s="1293"/>
      <c r="TZ1" s="1293"/>
      <c r="UA1" s="1293"/>
      <c r="UB1" s="1293"/>
      <c r="UC1" s="258">
        <f>TS1+1</f>
        <v>54</v>
      </c>
      <c r="UE1" s="1293" t="str">
        <f>TV1</f>
        <v>ENTRADA DEL MES DE ABRIL   2023</v>
      </c>
      <c r="UF1" s="1293"/>
      <c r="UG1" s="1293"/>
      <c r="UH1" s="1293"/>
      <c r="UI1" s="1293"/>
      <c r="UJ1" s="1293"/>
      <c r="UK1" s="1293"/>
      <c r="UL1" s="258">
        <f>UC1+1</f>
        <v>55</v>
      </c>
      <c r="UN1" s="1293" t="str">
        <f>UE1</f>
        <v>ENTRADA DEL MES DE ABRIL   2023</v>
      </c>
      <c r="UO1" s="1293"/>
      <c r="UP1" s="1293"/>
      <c r="UQ1" s="1293"/>
      <c r="UR1" s="1293"/>
      <c r="US1" s="1293"/>
      <c r="UT1" s="1293"/>
      <c r="UU1" s="258">
        <f>UL1+1</f>
        <v>56</v>
      </c>
      <c r="UW1" s="1293" t="str">
        <f>UN1</f>
        <v>ENTRADA DEL MES DE ABRIL   2023</v>
      </c>
      <c r="UX1" s="1293"/>
      <c r="UY1" s="1293"/>
      <c r="UZ1" s="1293"/>
      <c r="VA1" s="1293"/>
      <c r="VB1" s="1293"/>
      <c r="VC1" s="1293"/>
      <c r="VD1" s="258">
        <f>UU1+1</f>
        <v>57</v>
      </c>
      <c r="VF1" s="1293" t="str">
        <f>UW1</f>
        <v>ENTRADA DEL MES DE ABRIL   2023</v>
      </c>
      <c r="VG1" s="1293"/>
      <c r="VH1" s="1293"/>
      <c r="VI1" s="1293"/>
      <c r="VJ1" s="1293"/>
      <c r="VK1" s="1293"/>
      <c r="VL1" s="1293"/>
      <c r="VM1" s="258">
        <f>VD1+1</f>
        <v>58</v>
      </c>
      <c r="VO1" s="1293" t="str">
        <f>VF1</f>
        <v>ENTRADA DEL MES DE ABRIL   2023</v>
      </c>
      <c r="VP1" s="1293"/>
      <c r="VQ1" s="1293"/>
      <c r="VR1" s="1293"/>
      <c r="VS1" s="1293"/>
      <c r="VT1" s="1293"/>
      <c r="VU1" s="1293"/>
      <c r="VV1" s="258">
        <f>VM1+1</f>
        <v>59</v>
      </c>
      <c r="VX1" s="1293" t="str">
        <f>VO1</f>
        <v>ENTRADA DEL MES DE ABRIL   2023</v>
      </c>
      <c r="VY1" s="1293"/>
      <c r="VZ1" s="1293"/>
      <c r="WA1" s="1293"/>
      <c r="WB1" s="1293"/>
      <c r="WC1" s="1293"/>
      <c r="WD1" s="1293"/>
      <c r="WE1" s="258">
        <f>VV1+1</f>
        <v>60</v>
      </c>
      <c r="WG1" s="1293" t="str">
        <f>VX1</f>
        <v>ENTRADA DEL MES DE ABRIL   2023</v>
      </c>
      <c r="WH1" s="1293"/>
      <c r="WI1" s="1293"/>
      <c r="WJ1" s="1293"/>
      <c r="WK1" s="1293"/>
      <c r="WL1" s="1293"/>
      <c r="WM1" s="1293"/>
      <c r="WN1" s="258">
        <f>WE1+1</f>
        <v>61</v>
      </c>
      <c r="WP1" s="1293" t="str">
        <f>WG1</f>
        <v>ENTRADA DEL MES DE ABRIL   2023</v>
      </c>
      <c r="WQ1" s="1293"/>
      <c r="WR1" s="1293"/>
      <c r="WS1" s="1293"/>
      <c r="WT1" s="1293"/>
      <c r="WU1" s="1293"/>
      <c r="WV1" s="1293"/>
      <c r="WW1" s="258">
        <f>WN1+1</f>
        <v>62</v>
      </c>
      <c r="WY1" s="1293" t="str">
        <f>WP1</f>
        <v>ENTRADA DEL MES DE ABRIL   2023</v>
      </c>
      <c r="WZ1" s="1293"/>
      <c r="XA1" s="1293"/>
      <c r="XB1" s="1293"/>
      <c r="XC1" s="1293"/>
      <c r="XD1" s="1293"/>
      <c r="XE1" s="1293"/>
      <c r="XF1" s="258">
        <f>WW1+1</f>
        <v>63</v>
      </c>
      <c r="XH1" s="1293" t="str">
        <f>WY1</f>
        <v>ENTRADA DEL MES DE ABRIL   2023</v>
      </c>
      <c r="XI1" s="1293"/>
      <c r="XJ1" s="1293"/>
      <c r="XK1" s="1293"/>
      <c r="XL1" s="1293"/>
      <c r="XM1" s="1293"/>
      <c r="XN1" s="1293"/>
      <c r="XO1" s="258">
        <f>XF1+1</f>
        <v>64</v>
      </c>
      <c r="XQ1" s="1293" t="str">
        <f>XH1</f>
        <v>ENTRADA DEL MES DE ABRIL   2023</v>
      </c>
      <c r="XR1" s="1293"/>
      <c r="XS1" s="1293"/>
      <c r="XT1" s="1293"/>
      <c r="XU1" s="1293"/>
      <c r="XV1" s="1293"/>
      <c r="XW1" s="1293"/>
      <c r="XX1" s="258">
        <f>XO1+1</f>
        <v>65</v>
      </c>
      <c r="XZ1" s="1293" t="str">
        <f>XQ1</f>
        <v>ENTRADA DEL MES DE ABRIL   2023</v>
      </c>
      <c r="YA1" s="1293"/>
      <c r="YB1" s="1293"/>
      <c r="YC1" s="1293"/>
      <c r="YD1" s="1293"/>
      <c r="YE1" s="1293"/>
      <c r="YF1" s="1293"/>
      <c r="YG1" s="258">
        <f>XX1+1</f>
        <v>66</v>
      </c>
      <c r="YI1" s="1293" t="str">
        <f>XZ1</f>
        <v>ENTRADA DEL MES DE ABRIL   2023</v>
      </c>
      <c r="YJ1" s="1293"/>
      <c r="YK1" s="1293"/>
      <c r="YL1" s="1293"/>
      <c r="YM1" s="1293"/>
      <c r="YN1" s="1293"/>
      <c r="YO1" s="1293"/>
      <c r="YP1" s="258">
        <f>YG1+1</f>
        <v>67</v>
      </c>
      <c r="YR1" s="1293" t="str">
        <f>YI1</f>
        <v>ENTRADA DEL MES DE ABRIL   2023</v>
      </c>
      <c r="YS1" s="1293"/>
      <c r="YT1" s="1293"/>
      <c r="YU1" s="1293"/>
      <c r="YV1" s="1293"/>
      <c r="YW1" s="1293"/>
      <c r="YX1" s="1293"/>
      <c r="YY1" s="258">
        <f>YP1+1</f>
        <v>68</v>
      </c>
      <c r="ZA1" s="1293" t="str">
        <f>YR1</f>
        <v>ENTRADA DEL MES DE ABRIL   2023</v>
      </c>
      <c r="ZB1" s="1293"/>
      <c r="ZC1" s="1293"/>
      <c r="ZD1" s="1293"/>
      <c r="ZE1" s="1293"/>
      <c r="ZF1" s="1293"/>
      <c r="ZG1" s="1293"/>
      <c r="ZH1" s="258">
        <f>YY1+1</f>
        <v>69</v>
      </c>
      <c r="ZJ1" s="1293" t="str">
        <f>ZA1</f>
        <v>ENTRADA DEL MES DE ABRIL   2023</v>
      </c>
      <c r="ZK1" s="1293"/>
      <c r="ZL1" s="1293"/>
      <c r="ZM1" s="1293"/>
      <c r="ZN1" s="1293"/>
      <c r="ZO1" s="1293"/>
      <c r="ZP1" s="1293"/>
      <c r="ZQ1" s="258">
        <f>ZH1+1</f>
        <v>70</v>
      </c>
      <c r="ZS1" s="1293" t="str">
        <f>ZJ1</f>
        <v>ENTRADA DEL MES DE ABRIL   2023</v>
      </c>
      <c r="ZT1" s="1293"/>
      <c r="ZU1" s="1293"/>
      <c r="ZV1" s="1293"/>
      <c r="ZW1" s="1293"/>
      <c r="ZX1" s="1293"/>
      <c r="ZY1" s="1293"/>
      <c r="ZZ1" s="258">
        <f>ZQ1+1</f>
        <v>71</v>
      </c>
      <c r="AAB1" s="1293" t="str">
        <f>ZS1</f>
        <v>ENTRADA DEL MES DE ABRIL   2023</v>
      </c>
      <c r="AAC1" s="1293"/>
      <c r="AAD1" s="1293"/>
      <c r="AAE1" s="1293"/>
      <c r="AAF1" s="1293"/>
      <c r="AAG1" s="1293"/>
      <c r="AAH1" s="1293"/>
      <c r="AAI1" s="258">
        <f>ZZ1+1</f>
        <v>72</v>
      </c>
      <c r="AAK1" s="1293" t="str">
        <f>AAB1</f>
        <v>ENTRADA DEL MES DE ABRIL   2023</v>
      </c>
      <c r="AAL1" s="1293"/>
      <c r="AAM1" s="1293"/>
      <c r="AAN1" s="1293"/>
      <c r="AAO1" s="1293"/>
      <c r="AAP1" s="1293"/>
      <c r="AAQ1" s="1293"/>
      <c r="AAR1" s="258">
        <f>AAI1+1</f>
        <v>73</v>
      </c>
      <c r="AAT1" s="1293" t="str">
        <f>AAK1</f>
        <v>ENTRADA DEL MES DE ABRIL   2023</v>
      </c>
      <c r="AAU1" s="1293"/>
      <c r="AAV1" s="1293"/>
      <c r="AAW1" s="1293"/>
      <c r="AAX1" s="1293"/>
      <c r="AAY1" s="1293"/>
      <c r="AAZ1" s="1293"/>
      <c r="ABA1" s="258">
        <f>AAR1+1</f>
        <v>74</v>
      </c>
      <c r="ABC1" s="1293" t="str">
        <f>AAT1</f>
        <v>ENTRADA DEL MES DE ABRIL   2023</v>
      </c>
      <c r="ABD1" s="1293"/>
      <c r="ABE1" s="1293"/>
      <c r="ABF1" s="1293"/>
      <c r="ABG1" s="1293"/>
      <c r="ABH1" s="1293"/>
      <c r="ABI1" s="1293"/>
      <c r="ABJ1" s="258">
        <f>ABA1+1</f>
        <v>75</v>
      </c>
      <c r="ABL1" s="1293" t="str">
        <f>ABC1</f>
        <v>ENTRADA DEL MES DE ABRIL   2023</v>
      </c>
      <c r="ABM1" s="1293"/>
      <c r="ABN1" s="1293"/>
      <c r="ABO1" s="1293"/>
      <c r="ABP1" s="1293"/>
      <c r="ABQ1" s="1293"/>
      <c r="ABR1" s="1293"/>
      <c r="ABS1" s="258">
        <f>ABJ1+1</f>
        <v>76</v>
      </c>
      <c r="ABU1" s="1293" t="str">
        <f>ABL1</f>
        <v>ENTRADA DEL MES DE ABRIL   2023</v>
      </c>
      <c r="ABV1" s="1293"/>
      <c r="ABW1" s="1293"/>
      <c r="ABX1" s="1293"/>
      <c r="ABY1" s="1293"/>
      <c r="ABZ1" s="1293"/>
      <c r="ACA1" s="1293"/>
      <c r="ACB1" s="258">
        <f>ABS1+1</f>
        <v>77</v>
      </c>
      <c r="ACD1" s="1293" t="str">
        <f>ABU1</f>
        <v>ENTRADA DEL MES DE ABRIL   2023</v>
      </c>
      <c r="ACE1" s="1293"/>
      <c r="ACF1" s="1293"/>
      <c r="ACG1" s="1293"/>
      <c r="ACH1" s="1293"/>
      <c r="ACI1" s="1293"/>
      <c r="ACJ1" s="1293"/>
      <c r="ACK1" s="258">
        <f>ACB1+1</f>
        <v>78</v>
      </c>
      <c r="ACM1" s="1293" t="str">
        <f>ACD1</f>
        <v>ENTRADA DEL MES DE ABRIL   2023</v>
      </c>
      <c r="ACN1" s="1293"/>
      <c r="ACO1" s="1293"/>
      <c r="ACP1" s="1293"/>
      <c r="ACQ1" s="1293"/>
      <c r="ACR1" s="1293"/>
      <c r="ACS1" s="1293"/>
      <c r="ACT1" s="258">
        <f>ACK1+1</f>
        <v>79</v>
      </c>
      <c r="ACV1" s="1293" t="str">
        <f>ACM1</f>
        <v>ENTRADA DEL MES DE ABRIL   2023</v>
      </c>
      <c r="ACW1" s="1293"/>
      <c r="ACX1" s="1293"/>
      <c r="ACY1" s="1293"/>
      <c r="ACZ1" s="1293"/>
      <c r="ADA1" s="1293"/>
      <c r="ADB1" s="1293"/>
      <c r="ADC1" s="258">
        <f>ACT1+1</f>
        <v>80</v>
      </c>
      <c r="ADE1" s="1293" t="str">
        <f>ACV1</f>
        <v>ENTRADA DEL MES DE ABRIL   2023</v>
      </c>
      <c r="ADF1" s="1293"/>
      <c r="ADG1" s="1293"/>
      <c r="ADH1" s="1293"/>
      <c r="ADI1" s="1293"/>
      <c r="ADJ1" s="1293"/>
      <c r="ADK1" s="1293"/>
      <c r="ADL1" s="258">
        <f>ADC1+1</f>
        <v>81</v>
      </c>
      <c r="ADN1" s="1293" t="str">
        <f>ADE1</f>
        <v>ENTRADA DEL MES DE ABRIL   2023</v>
      </c>
      <c r="ADO1" s="1293"/>
      <c r="ADP1" s="1293"/>
      <c r="ADQ1" s="1293"/>
      <c r="ADR1" s="1293"/>
      <c r="ADS1" s="1293"/>
      <c r="ADT1" s="1293"/>
      <c r="ADU1" s="258">
        <f>ADL1+1</f>
        <v>82</v>
      </c>
      <c r="ADW1" s="1293" t="str">
        <f>ADN1</f>
        <v>ENTRADA DEL MES DE ABRIL   2023</v>
      </c>
      <c r="ADX1" s="1293"/>
      <c r="ADY1" s="1293"/>
      <c r="ADZ1" s="1293"/>
      <c r="AEA1" s="1293"/>
      <c r="AEB1" s="1293"/>
      <c r="AEC1" s="1293"/>
      <c r="AED1" s="258">
        <f>ADU1+1</f>
        <v>83</v>
      </c>
      <c r="AEF1" s="1293" t="str">
        <f>ADW1</f>
        <v>ENTRADA DEL MES DE ABRIL   2023</v>
      </c>
      <c r="AEG1" s="1293"/>
      <c r="AEH1" s="1293"/>
      <c r="AEI1" s="1293"/>
      <c r="AEJ1" s="1293"/>
      <c r="AEK1" s="1293"/>
      <c r="AEL1" s="1293"/>
      <c r="AEM1" s="258">
        <f>AED1+1</f>
        <v>84</v>
      </c>
      <c r="AEO1" s="1293" t="str">
        <f>AEF1</f>
        <v>ENTRADA DEL MES DE ABRIL   2023</v>
      </c>
      <c r="AEP1" s="1293"/>
      <c r="AEQ1" s="1293"/>
      <c r="AER1" s="1293"/>
      <c r="AES1" s="1293"/>
      <c r="AET1" s="1293"/>
      <c r="AEU1" s="1293"/>
      <c r="AEV1" s="258">
        <f>AEM1+1</f>
        <v>85</v>
      </c>
      <c r="AEX1" s="1293" t="str">
        <f>AEO1</f>
        <v>ENTRADA DEL MES DE ABRIL   2023</v>
      </c>
      <c r="AEY1" s="1293"/>
      <c r="AEZ1" s="1293"/>
      <c r="AFA1" s="1293"/>
      <c r="AFB1" s="1293"/>
      <c r="AFC1" s="1293"/>
      <c r="AFD1" s="1293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0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0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0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0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0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0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0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0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0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0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0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18" t="str">
        <f t="shared" si="0"/>
        <v>Seaboard</v>
      </c>
      <c r="D4" s="99" t="str">
        <f t="shared" si="0"/>
        <v>PED. 95813382</v>
      </c>
      <c r="E4" s="131">
        <f t="shared" si="0"/>
        <v>45016</v>
      </c>
      <c r="F4" s="85">
        <f t="shared" si="0"/>
        <v>18928.669999999998</v>
      </c>
      <c r="G4" s="72">
        <f t="shared" si="0"/>
        <v>21</v>
      </c>
      <c r="H4" s="48">
        <f t="shared" si="0"/>
        <v>18896.7</v>
      </c>
      <c r="I4" s="102">
        <f t="shared" si="0"/>
        <v>31.969999999997526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80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82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15"/>
      <c r="IJ4" s="615"/>
      <c r="IM4" s="227"/>
      <c r="IR4" s="74" t="s">
        <v>54</v>
      </c>
      <c r="IW4" s="227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5976866</v>
      </c>
      <c r="E5" s="131">
        <f t="shared" si="1"/>
        <v>45020</v>
      </c>
      <c r="F5" s="85">
        <f t="shared" si="1"/>
        <v>18966.61</v>
      </c>
      <c r="G5" s="72">
        <f t="shared" si="1"/>
        <v>21</v>
      </c>
      <c r="H5" s="48">
        <f t="shared" si="1"/>
        <v>19036.599999999999</v>
      </c>
      <c r="I5" s="102">
        <f>AB5</f>
        <v>-69.989999999997963</v>
      </c>
      <c r="K5" s="618" t="s">
        <v>107</v>
      </c>
      <c r="L5" s="992" t="s">
        <v>242</v>
      </c>
      <c r="M5" s="619" t="s">
        <v>253</v>
      </c>
      <c r="N5" s="615">
        <v>45016</v>
      </c>
      <c r="O5" s="616">
        <v>18928.669999999998</v>
      </c>
      <c r="P5" s="613">
        <v>21</v>
      </c>
      <c r="Q5" s="597">
        <v>18896.7</v>
      </c>
      <c r="R5" s="134">
        <f>O5-Q5</f>
        <v>31.969999999997526</v>
      </c>
      <c r="S5" s="375"/>
      <c r="U5" s="612" t="s">
        <v>107</v>
      </c>
      <c r="V5" s="992" t="s">
        <v>242</v>
      </c>
      <c r="W5" s="614" t="s">
        <v>399</v>
      </c>
      <c r="X5" s="615">
        <v>45020</v>
      </c>
      <c r="Y5" s="616">
        <v>18966.61</v>
      </c>
      <c r="Z5" s="613">
        <v>21</v>
      </c>
      <c r="AA5" s="810">
        <v>19036.599999999999</v>
      </c>
      <c r="AB5" s="134">
        <f>Y5-AA5</f>
        <v>-69.989999999997963</v>
      </c>
      <c r="AC5" s="375"/>
      <c r="AE5" s="612" t="s">
        <v>107</v>
      </c>
      <c r="AF5" s="992" t="s">
        <v>242</v>
      </c>
      <c r="AG5" s="614" t="s">
        <v>400</v>
      </c>
      <c r="AH5" s="617">
        <v>45020</v>
      </c>
      <c r="AI5" s="616">
        <v>18818.330000000002</v>
      </c>
      <c r="AJ5" s="613">
        <v>21</v>
      </c>
      <c r="AK5" s="810">
        <v>18828.900000000001</v>
      </c>
      <c r="AL5" s="134">
        <f>AI5-AK5</f>
        <v>-10.569999999999709</v>
      </c>
      <c r="AM5" s="375"/>
      <c r="AN5" s="74" t="s">
        <v>41</v>
      </c>
      <c r="AO5" s="618" t="s">
        <v>401</v>
      </c>
      <c r="AP5" s="1191" t="s">
        <v>402</v>
      </c>
      <c r="AQ5" s="619" t="s">
        <v>403</v>
      </c>
      <c r="AR5" s="615">
        <v>45021</v>
      </c>
      <c r="AS5" s="616">
        <v>18594.45</v>
      </c>
      <c r="AT5" s="613">
        <v>20</v>
      </c>
      <c r="AU5" s="810">
        <v>18637.55</v>
      </c>
      <c r="AV5" s="134">
        <f>AS5-AU5</f>
        <v>-43.099999999998545</v>
      </c>
      <c r="AW5" s="375"/>
      <c r="AY5" s="618" t="s">
        <v>409</v>
      </c>
      <c r="AZ5" s="1191" t="s">
        <v>410</v>
      </c>
      <c r="BA5" s="619" t="s">
        <v>411</v>
      </c>
      <c r="BB5" s="615">
        <v>45023</v>
      </c>
      <c r="BC5" s="616">
        <v>18881.38</v>
      </c>
      <c r="BD5" s="613">
        <v>20</v>
      </c>
      <c r="BE5" s="810">
        <v>18907</v>
      </c>
      <c r="BF5" s="134">
        <f>BC5-BE5</f>
        <v>-25.619999999998981</v>
      </c>
      <c r="BG5" s="375"/>
      <c r="BI5" s="618" t="s">
        <v>107</v>
      </c>
      <c r="BJ5" s="992" t="s">
        <v>242</v>
      </c>
      <c r="BK5" s="619" t="s">
        <v>412</v>
      </c>
      <c r="BL5" s="615">
        <v>45027</v>
      </c>
      <c r="BM5" s="616">
        <v>19435.580000000002</v>
      </c>
      <c r="BN5" s="613">
        <v>21</v>
      </c>
      <c r="BO5" s="810">
        <v>19443.8</v>
      </c>
      <c r="BP5" s="134">
        <f>BM5-BO5</f>
        <v>-8.2199999999975262</v>
      </c>
      <c r="BQ5" s="375"/>
      <c r="BS5" s="890" t="s">
        <v>107</v>
      </c>
      <c r="BT5" s="992" t="s">
        <v>242</v>
      </c>
      <c r="BU5" s="619" t="s">
        <v>413</v>
      </c>
      <c r="BV5" s="615">
        <v>45027</v>
      </c>
      <c r="BW5" s="616">
        <v>18749.900000000001</v>
      </c>
      <c r="BX5" s="613">
        <v>21</v>
      </c>
      <c r="BY5" s="810">
        <v>18755.599999999999</v>
      </c>
      <c r="BZ5" s="134">
        <f>BW5-BY5</f>
        <v>-5.6999999999970896</v>
      </c>
      <c r="CA5" s="375"/>
      <c r="CB5" s="233"/>
      <c r="CC5" s="612" t="s">
        <v>107</v>
      </c>
      <c r="CD5" s="1193" t="s">
        <v>242</v>
      </c>
      <c r="CE5" s="619" t="s">
        <v>414</v>
      </c>
      <c r="CF5" s="615">
        <v>45027</v>
      </c>
      <c r="CG5" s="616">
        <v>19116.900000000001</v>
      </c>
      <c r="CH5" s="613">
        <v>21</v>
      </c>
      <c r="CI5" s="810">
        <v>18860.2</v>
      </c>
      <c r="CJ5" s="134">
        <f>CG5-CI5</f>
        <v>256.70000000000073</v>
      </c>
      <c r="CK5" s="233"/>
      <c r="CL5" s="233"/>
      <c r="CM5" s="891" t="s">
        <v>409</v>
      </c>
      <c r="CN5" s="1194" t="s">
        <v>410</v>
      </c>
      <c r="CO5" s="614" t="s">
        <v>415</v>
      </c>
      <c r="CP5" s="615">
        <v>45027</v>
      </c>
      <c r="CQ5" s="616">
        <v>18064.28</v>
      </c>
      <c r="CR5" s="613">
        <v>20</v>
      </c>
      <c r="CS5" s="810">
        <v>17941.09</v>
      </c>
      <c r="CT5" s="134">
        <f>CQ5-CS5</f>
        <v>123.18999999999869</v>
      </c>
      <c r="CU5" s="375"/>
      <c r="CW5" s="612" t="s">
        <v>107</v>
      </c>
      <c r="CX5" s="992" t="s">
        <v>242</v>
      </c>
      <c r="CY5" s="614" t="s">
        <v>416</v>
      </c>
      <c r="CZ5" s="615">
        <v>45029</v>
      </c>
      <c r="DA5" s="616">
        <v>19036.05</v>
      </c>
      <c r="DB5" s="613">
        <v>21</v>
      </c>
      <c r="DC5" s="810">
        <v>18921</v>
      </c>
      <c r="DD5" s="134">
        <f>DA5-DC5</f>
        <v>115.04999999999927</v>
      </c>
      <c r="DE5" s="375"/>
      <c r="DG5" s="618" t="s">
        <v>107</v>
      </c>
      <c r="DH5" s="1192" t="s">
        <v>242</v>
      </c>
      <c r="DI5" s="619" t="s">
        <v>417</v>
      </c>
      <c r="DJ5" s="615">
        <v>45030</v>
      </c>
      <c r="DK5" s="616">
        <v>18948.169999999998</v>
      </c>
      <c r="DL5" s="613">
        <v>21</v>
      </c>
      <c r="DM5" s="810">
        <v>19014</v>
      </c>
      <c r="DN5" s="134">
        <f>DK5-DM5</f>
        <v>-65.830000000001746</v>
      </c>
      <c r="DO5" s="375"/>
      <c r="DQ5" s="626" t="s">
        <v>107</v>
      </c>
      <c r="DR5" s="1193" t="s">
        <v>242</v>
      </c>
      <c r="DS5" s="619" t="s">
        <v>459</v>
      </c>
      <c r="DT5" s="615">
        <v>45034</v>
      </c>
      <c r="DU5" s="616">
        <v>19139.21</v>
      </c>
      <c r="DV5" s="613">
        <v>21</v>
      </c>
      <c r="DW5" s="810">
        <v>19240</v>
      </c>
      <c r="DX5" s="134">
        <f>DU5-DW5</f>
        <v>-100.79000000000087</v>
      </c>
      <c r="DY5" s="233"/>
      <c r="EA5" s="618" t="s">
        <v>107</v>
      </c>
      <c r="EB5" s="1232" t="s">
        <v>242</v>
      </c>
      <c r="EC5" s="619" t="s">
        <v>460</v>
      </c>
      <c r="ED5" s="615">
        <v>45034</v>
      </c>
      <c r="EE5" s="616">
        <v>19303.61</v>
      </c>
      <c r="EF5" s="613">
        <v>21</v>
      </c>
      <c r="EG5" s="810">
        <v>19367.400000000001</v>
      </c>
      <c r="EH5" s="134">
        <f>EE5-EG5</f>
        <v>-63.790000000000873</v>
      </c>
      <c r="EI5" s="375"/>
      <c r="EJ5" s="74" t="s">
        <v>49</v>
      </c>
      <c r="EK5" s="618" t="s">
        <v>409</v>
      </c>
      <c r="EL5" s="1233" t="s">
        <v>410</v>
      </c>
      <c r="EM5" s="619" t="s">
        <v>461</v>
      </c>
      <c r="EN5" s="615">
        <v>45035</v>
      </c>
      <c r="EO5" s="616">
        <v>18582.310000000001</v>
      </c>
      <c r="EP5" s="613">
        <v>20</v>
      </c>
      <c r="EQ5" s="810">
        <v>18674.29</v>
      </c>
      <c r="ER5" s="134">
        <f>EO5-EQ5</f>
        <v>-91.979999999999563</v>
      </c>
      <c r="ES5" s="375"/>
      <c r="ET5" s="74" t="s">
        <v>49</v>
      </c>
      <c r="EU5" s="612" t="s">
        <v>409</v>
      </c>
      <c r="EV5" s="1233" t="s">
        <v>410</v>
      </c>
      <c r="EW5" s="614" t="s">
        <v>462</v>
      </c>
      <c r="EX5" s="615">
        <v>45036</v>
      </c>
      <c r="EY5" s="616">
        <v>18579.87</v>
      </c>
      <c r="EZ5" s="613">
        <v>20</v>
      </c>
      <c r="FA5" s="597">
        <v>18774.3</v>
      </c>
      <c r="FB5" s="134">
        <f>EY5-FA5</f>
        <v>-194.43000000000029</v>
      </c>
      <c r="FC5" s="375"/>
      <c r="FE5" s="618" t="s">
        <v>463</v>
      </c>
      <c r="FF5" s="1234" t="s">
        <v>464</v>
      </c>
      <c r="FG5" s="619" t="s">
        <v>465</v>
      </c>
      <c r="FH5" s="615">
        <v>45036</v>
      </c>
      <c r="FI5" s="616">
        <v>18295.14</v>
      </c>
      <c r="FJ5" s="613">
        <v>21</v>
      </c>
      <c r="FK5" s="597">
        <v>19206.41</v>
      </c>
      <c r="FL5" s="134">
        <f>FI5-FK5</f>
        <v>-911.27000000000044</v>
      </c>
      <c r="FM5" s="375"/>
      <c r="FO5" s="626" t="s">
        <v>107</v>
      </c>
      <c r="FP5" s="992" t="s">
        <v>242</v>
      </c>
      <c r="FQ5" s="619" t="s">
        <v>468</v>
      </c>
      <c r="FR5" s="615">
        <v>45037</v>
      </c>
      <c r="FS5" s="616">
        <v>17872.78</v>
      </c>
      <c r="FT5" s="613">
        <v>20</v>
      </c>
      <c r="FU5" s="810">
        <v>17944.8</v>
      </c>
      <c r="FV5" s="134">
        <f>FS5-FU5</f>
        <v>-72.020000000000437</v>
      </c>
      <c r="FW5" s="375"/>
      <c r="FY5" s="671"/>
      <c r="FZ5" s="613"/>
      <c r="GA5" s="619"/>
      <c r="GB5" s="617"/>
      <c r="GC5" s="616"/>
      <c r="GD5" s="613"/>
      <c r="GE5" s="810"/>
      <c r="GF5" s="134">
        <f>GC5-GE5</f>
        <v>0</v>
      </c>
      <c r="GG5" s="375"/>
      <c r="GI5" s="1075"/>
      <c r="GJ5" s="613"/>
      <c r="GK5" s="613"/>
      <c r="GL5" s="617"/>
      <c r="GM5" s="616"/>
      <c r="GN5" s="613"/>
      <c r="GO5" s="810"/>
      <c r="GP5" s="134">
        <f>GM5-GO5</f>
        <v>0</v>
      </c>
      <c r="GQ5" s="375"/>
      <c r="GS5" s="1075"/>
      <c r="GT5" s="613"/>
      <c r="GU5" s="613"/>
      <c r="GV5" s="617"/>
      <c r="GW5" s="616"/>
      <c r="GX5" s="613"/>
      <c r="GY5" s="810"/>
      <c r="GZ5" s="134">
        <f>GW5-GY5</f>
        <v>0</v>
      </c>
      <c r="HA5" s="375"/>
      <c r="HC5" s="1138"/>
      <c r="HD5" s="613"/>
      <c r="HE5" s="619"/>
      <c r="HF5" s="617"/>
      <c r="HG5" s="616"/>
      <c r="HH5" s="613"/>
      <c r="HI5" s="810"/>
      <c r="HJ5" s="134">
        <f>HG5-HI5</f>
        <v>0</v>
      </c>
      <c r="HK5" s="375"/>
      <c r="HM5" s="618"/>
      <c r="HN5" s="613"/>
      <c r="HO5" s="619"/>
      <c r="HP5" s="615"/>
      <c r="HQ5" s="616"/>
      <c r="HR5" s="613"/>
      <c r="HS5" s="597"/>
      <c r="HT5" s="134">
        <f>HQ5-HS5</f>
        <v>0</v>
      </c>
      <c r="HU5" s="375"/>
      <c r="HW5" s="1075"/>
      <c r="HX5" s="613"/>
      <c r="HY5" s="619"/>
      <c r="HZ5" s="615"/>
      <c r="IA5" s="616"/>
      <c r="IB5" s="613"/>
      <c r="IC5" s="810"/>
      <c r="ID5" s="134">
        <f>IA5-IC5</f>
        <v>0</v>
      </c>
      <c r="IE5" s="375"/>
      <c r="IG5" s="612"/>
      <c r="IH5" s="613"/>
      <c r="II5" s="614"/>
      <c r="IJ5" s="615"/>
      <c r="IK5" s="616"/>
      <c r="IL5" s="613"/>
      <c r="IM5" s="810"/>
      <c r="IN5" s="134">
        <f>IK5-IM5</f>
        <v>0</v>
      </c>
      <c r="IO5" s="375"/>
      <c r="IQ5" s="612"/>
      <c r="IR5" s="613"/>
      <c r="IS5" s="614"/>
      <c r="IT5" s="615"/>
      <c r="IU5" s="616"/>
      <c r="IV5" s="613"/>
      <c r="IW5" s="810"/>
      <c r="IX5" s="134">
        <f>IU5-IW5</f>
        <v>0</v>
      </c>
      <c r="IY5" s="375"/>
      <c r="JA5" s="618"/>
      <c r="JB5" s="613"/>
      <c r="JC5" s="614"/>
      <c r="JD5" s="615"/>
      <c r="JE5" s="616"/>
      <c r="JF5" s="613"/>
      <c r="JG5" s="810"/>
      <c r="JH5" s="134">
        <f>JE5-JG5</f>
        <v>0</v>
      </c>
      <c r="JI5" s="375"/>
      <c r="JK5" s="1296"/>
      <c r="JL5" s="628"/>
      <c r="JM5" s="619"/>
      <c r="JN5" s="615"/>
      <c r="JO5" s="616"/>
      <c r="JP5" s="613"/>
      <c r="JQ5" s="597"/>
      <c r="JR5" s="134">
        <f>JO5-JQ5</f>
        <v>0</v>
      </c>
      <c r="JS5" s="375"/>
      <c r="JU5" s="612"/>
      <c r="JV5" s="613"/>
      <c r="JW5" s="614"/>
      <c r="JX5" s="615"/>
      <c r="JY5" s="616"/>
      <c r="JZ5" s="613"/>
      <c r="KA5" s="810"/>
      <c r="KB5" s="134">
        <f>JY5-KA5</f>
        <v>0</v>
      </c>
      <c r="KC5" s="375"/>
      <c r="KE5" s="1295"/>
      <c r="KF5" s="613"/>
      <c r="KG5" s="614"/>
      <c r="KH5" s="615"/>
      <c r="KI5" s="616"/>
      <c r="KJ5" s="613"/>
      <c r="KK5" s="810"/>
      <c r="KL5" s="134">
        <f>KI5-KK5</f>
        <v>0</v>
      </c>
      <c r="KM5" s="375"/>
      <c r="KO5" s="612"/>
      <c r="KP5" s="613"/>
      <c r="KQ5" s="614"/>
      <c r="KR5" s="615"/>
      <c r="KS5" s="616"/>
      <c r="KT5" s="613"/>
      <c r="KU5" s="810"/>
      <c r="KV5" s="134">
        <f>KS5-KU5</f>
        <v>0</v>
      </c>
      <c r="KW5" s="375"/>
      <c r="KY5" s="612"/>
      <c r="KZ5" s="613"/>
      <c r="LA5" s="614"/>
      <c r="LB5" s="617"/>
      <c r="LC5" s="616"/>
      <c r="LD5" s="613"/>
      <c r="LE5" s="810"/>
      <c r="LF5" s="134">
        <f>LC5-LE5</f>
        <v>0</v>
      </c>
      <c r="LG5" s="375"/>
      <c r="LH5" s="74" t="s">
        <v>41</v>
      </c>
      <c r="LI5" s="618"/>
      <c r="LJ5" s="613"/>
      <c r="LK5" s="619"/>
      <c r="LL5" s="615"/>
      <c r="LM5" s="616"/>
      <c r="LN5" s="613"/>
      <c r="LO5" s="810"/>
      <c r="LP5" s="134">
        <f>LM5-LO5</f>
        <v>0</v>
      </c>
      <c r="LQ5" s="375"/>
      <c r="LS5" s="618"/>
      <c r="LT5" s="613"/>
      <c r="LU5" s="620"/>
      <c r="LV5" s="615"/>
      <c r="LW5" s="616"/>
      <c r="LX5" s="613"/>
      <c r="LY5" s="810"/>
      <c r="LZ5" s="134">
        <f>LW5-LY5</f>
        <v>0</v>
      </c>
      <c r="MA5" s="375"/>
      <c r="MB5" s="233"/>
      <c r="MC5" s="618"/>
      <c r="MD5" s="613"/>
      <c r="ME5" s="619"/>
      <c r="MF5" s="617"/>
      <c r="MG5" s="616"/>
      <c r="MH5" s="613"/>
      <c r="MI5" s="810"/>
      <c r="MJ5" s="134">
        <f>MG5-MI5</f>
        <v>0</v>
      </c>
      <c r="MK5" s="134"/>
      <c r="MM5" s="618"/>
      <c r="MN5" s="613"/>
      <c r="MO5" s="619"/>
      <c r="MP5" s="617"/>
      <c r="MQ5" s="616"/>
      <c r="MR5" s="613"/>
      <c r="MS5" s="810"/>
      <c r="MT5" s="134">
        <f>MQ5-MS5</f>
        <v>0</v>
      </c>
      <c r="MU5" s="134"/>
      <c r="MW5" s="618"/>
      <c r="MX5" s="613"/>
      <c r="MY5" s="619"/>
      <c r="MZ5" s="617"/>
      <c r="NA5" s="616"/>
      <c r="NB5" s="613"/>
      <c r="NC5" s="810"/>
      <c r="ND5" s="134">
        <f>NA5-NC5</f>
        <v>0</v>
      </c>
      <c r="NE5" s="134"/>
      <c r="NG5" s="618"/>
      <c r="NH5" s="613"/>
      <c r="NI5" s="620"/>
      <c r="NJ5" s="617"/>
      <c r="NK5" s="616"/>
      <c r="NL5" s="613"/>
      <c r="NM5" s="810"/>
      <c r="NN5" s="134">
        <f>NK5-NM5</f>
        <v>0</v>
      </c>
      <c r="NO5" s="134"/>
      <c r="NQ5" s="618"/>
      <c r="NR5" s="613"/>
      <c r="NS5" s="620"/>
      <c r="NT5" s="617"/>
      <c r="NU5" s="616"/>
      <c r="NV5" s="613"/>
      <c r="NW5" s="810"/>
      <c r="NX5" s="134">
        <f>NU5-NW5</f>
        <v>0</v>
      </c>
      <c r="NY5" s="134"/>
      <c r="OA5" s="618"/>
      <c r="OB5" s="613"/>
      <c r="OC5" s="619"/>
      <c r="OD5" s="617"/>
      <c r="OE5" s="616"/>
      <c r="OF5" s="613"/>
      <c r="OG5" s="810"/>
      <c r="OH5" s="134">
        <f>OE5-OG5</f>
        <v>0</v>
      </c>
      <c r="OI5" s="134"/>
      <c r="OK5" s="618"/>
      <c r="OL5" s="613"/>
      <c r="OM5" s="620"/>
      <c r="ON5" s="617"/>
      <c r="OO5" s="616"/>
      <c r="OP5" s="613"/>
      <c r="OQ5" s="810"/>
      <c r="OR5" s="134">
        <f>OO5-OQ5</f>
        <v>0</v>
      </c>
      <c r="OS5" s="134"/>
      <c r="OU5" s="618"/>
      <c r="OV5" s="613"/>
      <c r="OW5" s="620"/>
      <c r="OX5" s="615"/>
      <c r="OY5" s="616"/>
      <c r="OZ5" s="613"/>
      <c r="PA5" s="810"/>
      <c r="PB5" s="134">
        <f>OY5-PA5</f>
        <v>0</v>
      </c>
      <c r="PC5" s="134"/>
      <c r="PE5" s="618"/>
      <c r="PF5" s="613"/>
      <c r="PG5" s="619"/>
      <c r="PH5" s="617"/>
      <c r="PI5" s="616"/>
      <c r="PJ5" s="613"/>
      <c r="PK5" s="810"/>
      <c r="PL5" s="134">
        <f>PI5-PK5</f>
        <v>0</v>
      </c>
      <c r="PM5" s="134"/>
      <c r="PN5" s="134"/>
      <c r="PP5" s="618"/>
      <c r="PQ5" s="613"/>
      <c r="PR5" s="620"/>
      <c r="PS5" s="615"/>
      <c r="PT5" s="616"/>
      <c r="PU5" s="613"/>
      <c r="PV5" s="810"/>
      <c r="PW5" s="134">
        <f>PT5-PV5</f>
        <v>0</v>
      </c>
      <c r="PX5" s="134"/>
      <c r="PZ5" s="618"/>
      <c r="QA5" s="613"/>
      <c r="QB5" s="620"/>
      <c r="QC5" s="617"/>
      <c r="QD5" s="616"/>
      <c r="QE5" s="613"/>
      <c r="QF5" s="810"/>
      <c r="QG5" s="134">
        <f>QD5-QF5</f>
        <v>0</v>
      </c>
      <c r="QH5" s="134"/>
      <c r="QJ5" s="618"/>
      <c r="QK5" s="613"/>
      <c r="QL5" s="620"/>
      <c r="QM5" s="615"/>
      <c r="QN5" s="616"/>
      <c r="QO5" s="613"/>
      <c r="QP5" s="810"/>
      <c r="QQ5" s="134">
        <f>QN5-QP5</f>
        <v>0</v>
      </c>
      <c r="QR5" s="134"/>
      <c r="QT5" s="618"/>
      <c r="QU5" s="613"/>
      <c r="QV5" s="619"/>
      <c r="QW5" s="615"/>
      <c r="QX5" s="616"/>
      <c r="QY5" s="613"/>
      <c r="QZ5" s="810"/>
      <c r="RA5" s="134">
        <f>QX5-QZ5</f>
        <v>0</v>
      </c>
      <c r="RB5" s="134"/>
      <c r="RD5" s="618"/>
      <c r="RE5" s="613"/>
      <c r="RF5" s="620"/>
      <c r="RG5" s="615"/>
      <c r="RH5" s="616"/>
      <c r="RI5" s="613"/>
      <c r="RJ5" s="810"/>
      <c r="RK5" s="134">
        <f>RH5-RJ5</f>
        <v>0</v>
      </c>
      <c r="RL5" s="134"/>
      <c r="RN5" s="618"/>
      <c r="RO5" s="813"/>
      <c r="RP5" s="620"/>
      <c r="RQ5" s="617"/>
      <c r="RR5" s="616"/>
      <c r="RS5" s="613"/>
      <c r="RT5" s="810"/>
      <c r="RU5" s="134">
        <f>RR5-RT5</f>
        <v>0</v>
      </c>
      <c r="RV5" s="134"/>
      <c r="RX5" s="618"/>
      <c r="RY5" s="813"/>
      <c r="RZ5" s="620"/>
      <c r="SA5" s="615"/>
      <c r="SB5" s="616"/>
      <c r="SC5" s="613"/>
      <c r="SD5" s="810"/>
      <c r="SE5" s="134">
        <f>SB5-SD5</f>
        <v>0</v>
      </c>
      <c r="SF5" s="134"/>
      <c r="SH5" s="618"/>
      <c r="SI5" s="813"/>
      <c r="SJ5" s="620"/>
      <c r="SK5" s="615"/>
      <c r="SL5" s="616"/>
      <c r="SM5" s="613"/>
      <c r="SN5" s="810"/>
      <c r="SO5" s="134">
        <f>SL5-SN5</f>
        <v>0</v>
      </c>
      <c r="SP5" s="134"/>
      <c r="SR5" s="815"/>
      <c r="SS5" s="813"/>
      <c r="ST5" s="620"/>
      <c r="SU5" s="615"/>
      <c r="SV5" s="616"/>
      <c r="SW5" s="613"/>
      <c r="SX5" s="810"/>
      <c r="SY5" s="134">
        <f>SV5-SX5</f>
        <v>0</v>
      </c>
      <c r="SZ5" s="134"/>
      <c r="TB5" s="815"/>
      <c r="TC5" s="813"/>
      <c r="TD5" s="620"/>
      <c r="TE5" s="615"/>
      <c r="TF5" s="616"/>
      <c r="TG5" s="613"/>
      <c r="TH5" s="810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PED.5984798</v>
      </c>
      <c r="E6" s="131">
        <f t="shared" si="2"/>
        <v>45020</v>
      </c>
      <c r="F6" s="85">
        <f t="shared" si="2"/>
        <v>18818.330000000002</v>
      </c>
      <c r="G6" s="72">
        <f t="shared" si="2"/>
        <v>21</v>
      </c>
      <c r="H6" s="48">
        <f t="shared" si="2"/>
        <v>18828.900000000001</v>
      </c>
      <c r="I6" s="102">
        <f>AL5</f>
        <v>-10.569999999999709</v>
      </c>
      <c r="K6" s="734"/>
      <c r="L6" s="621"/>
      <c r="M6" s="618"/>
      <c r="N6" s="618"/>
      <c r="O6" s="618"/>
      <c r="P6" s="618"/>
      <c r="Q6" s="613"/>
      <c r="S6" s="233"/>
      <c r="U6" s="612"/>
      <c r="V6" s="621"/>
      <c r="W6" s="618"/>
      <c r="X6" s="618"/>
      <c r="Y6" s="618"/>
      <c r="Z6" s="618"/>
      <c r="AA6" s="613"/>
      <c r="AC6" s="233"/>
      <c r="AE6" s="612"/>
      <c r="AF6" s="811"/>
      <c r="AG6" s="618"/>
      <c r="AH6" s="618"/>
      <c r="AI6" s="618"/>
      <c r="AJ6" s="618"/>
      <c r="AK6" s="613"/>
      <c r="AM6" s="233"/>
      <c r="AO6" s="618"/>
      <c r="AP6" s="621"/>
      <c r="AQ6" s="618"/>
      <c r="AR6" s="618"/>
      <c r="AS6" s="618"/>
      <c r="AT6" s="618"/>
      <c r="AU6" s="613"/>
      <c r="AY6" s="618"/>
      <c r="AZ6" s="621"/>
      <c r="BA6" s="618"/>
      <c r="BB6" s="618"/>
      <c r="BC6" s="618"/>
      <c r="BD6" s="618"/>
      <c r="BE6" s="613"/>
      <c r="BI6" s="618"/>
      <c r="BJ6" s="621"/>
      <c r="BK6" s="618"/>
      <c r="BL6" s="618"/>
      <c r="BM6" s="618"/>
      <c r="BN6" s="618"/>
      <c r="BO6" s="613"/>
      <c r="BQ6" s="233"/>
      <c r="BS6" s="890"/>
      <c r="BT6" s="621"/>
      <c r="BU6" s="618"/>
      <c r="BV6" s="618"/>
      <c r="BW6" s="618"/>
      <c r="BX6" s="618"/>
      <c r="BY6" s="613"/>
      <c r="CA6" s="233"/>
      <c r="CB6" s="233"/>
      <c r="CC6" s="612"/>
      <c r="CD6" s="621"/>
      <c r="CE6" s="618"/>
      <c r="CF6" s="618"/>
      <c r="CG6" s="618"/>
      <c r="CH6" s="618"/>
      <c r="CI6" s="613"/>
      <c r="CK6" s="233"/>
      <c r="CL6" s="233"/>
      <c r="CM6" s="891"/>
      <c r="CN6" s="622"/>
      <c r="CO6" s="618"/>
      <c r="CP6" s="618"/>
      <c r="CQ6" s="618"/>
      <c r="CR6" s="618"/>
      <c r="CS6" s="613"/>
      <c r="CU6" s="233"/>
      <c r="CW6" s="612"/>
      <c r="CX6" s="621"/>
      <c r="CY6" s="618"/>
      <c r="CZ6" s="618"/>
      <c r="DA6" s="618"/>
      <c r="DB6" s="618"/>
      <c r="DC6" s="613"/>
      <c r="DE6" s="233"/>
      <c r="DG6" s="725"/>
      <c r="DH6" s="621"/>
      <c r="DI6" s="618"/>
      <c r="DJ6" s="618"/>
      <c r="DK6" s="618"/>
      <c r="DL6" s="618"/>
      <c r="DM6" s="613"/>
      <c r="DO6" s="233"/>
      <c r="DQ6" s="626"/>
      <c r="DR6" s="621"/>
      <c r="DS6" s="618"/>
      <c r="DT6" s="618"/>
      <c r="DU6" s="618"/>
      <c r="DV6" s="618"/>
      <c r="DW6" s="613"/>
      <c r="DY6" s="233"/>
      <c r="EA6" s="618"/>
      <c r="EB6" s="621"/>
      <c r="EC6" s="618"/>
      <c r="ED6" s="618"/>
      <c r="EE6" s="618"/>
      <c r="EF6" s="618"/>
      <c r="EG6" s="613"/>
      <c r="EI6" s="233"/>
      <c r="EK6" s="618"/>
      <c r="EL6" s="621"/>
      <c r="EM6" s="618"/>
      <c r="EN6" s="618"/>
      <c r="EO6" s="618"/>
      <c r="EP6" s="618"/>
      <c r="EQ6" s="613"/>
      <c r="ES6" s="233"/>
      <c r="EU6" s="734"/>
      <c r="EV6" s="621"/>
      <c r="EW6" s="618"/>
      <c r="EX6" s="618"/>
      <c r="EY6" s="618"/>
      <c r="EZ6" s="618"/>
      <c r="FA6" s="613"/>
      <c r="FC6" s="233"/>
      <c r="FE6" s="734"/>
      <c r="FF6" s="621"/>
      <c r="FG6" s="618"/>
      <c r="FH6" s="618"/>
      <c r="FI6" s="618"/>
      <c r="FJ6" s="618"/>
      <c r="FK6" s="613"/>
      <c r="FM6" s="233"/>
      <c r="FO6" s="612"/>
      <c r="FP6" s="621"/>
      <c r="FQ6" s="618"/>
      <c r="FR6" s="618"/>
      <c r="FS6" s="618"/>
      <c r="FT6" s="618"/>
      <c r="FU6" s="613"/>
      <c r="FW6" s="233"/>
      <c r="FY6" s="672"/>
      <c r="FZ6" s="673"/>
      <c r="GA6" s="618"/>
      <c r="GB6" s="618"/>
      <c r="GC6" s="618"/>
      <c r="GD6" s="618"/>
      <c r="GE6" s="613"/>
      <c r="GG6" s="233"/>
      <c r="GI6" s="1075"/>
      <c r="GJ6" s="627"/>
      <c r="GK6" s="618"/>
      <c r="GL6" s="618"/>
      <c r="GM6" s="618"/>
      <c r="GN6" s="618"/>
      <c r="GO6" s="613"/>
      <c r="GQ6" s="233"/>
      <c r="GS6" s="1075"/>
      <c r="GT6" s="627"/>
      <c r="GU6" s="618"/>
      <c r="GV6" s="618"/>
      <c r="GW6" s="618"/>
      <c r="GX6" s="618"/>
      <c r="GY6" s="613"/>
      <c r="HA6" s="233"/>
      <c r="HC6" s="1076"/>
      <c r="HD6" s="621"/>
      <c r="HE6" s="618"/>
      <c r="HF6" s="618"/>
      <c r="HG6" s="618"/>
      <c r="HH6" s="618"/>
      <c r="HI6" s="613"/>
      <c r="HK6" s="233"/>
      <c r="HM6" s="734"/>
      <c r="HN6" s="621"/>
      <c r="HO6" s="618"/>
      <c r="HP6" s="618"/>
      <c r="HQ6" s="618"/>
      <c r="HR6" s="618"/>
      <c r="HS6" s="613"/>
      <c r="HU6" s="233"/>
      <c r="HW6" s="1075"/>
      <c r="HX6" s="618"/>
      <c r="HY6" s="618"/>
      <c r="HZ6" s="618"/>
      <c r="IA6" s="618"/>
      <c r="IB6" s="618"/>
      <c r="IC6" s="613"/>
      <c r="IE6" s="233"/>
      <c r="IG6" s="612"/>
      <c r="IH6" s="621"/>
      <c r="II6" s="618"/>
      <c r="IJ6" s="618"/>
      <c r="IK6" s="618"/>
      <c r="IL6" s="618"/>
      <c r="IM6" s="613"/>
      <c r="IO6" s="233"/>
      <c r="IQ6" s="612"/>
      <c r="IR6" s="621"/>
      <c r="IS6" s="618"/>
      <c r="IT6" s="618"/>
      <c r="IU6" s="618"/>
      <c r="IV6" s="618"/>
      <c r="IW6" s="613"/>
      <c r="IY6" s="233"/>
      <c r="JA6" s="618"/>
      <c r="JB6" s="618"/>
      <c r="JC6" s="618"/>
      <c r="JD6" s="618"/>
      <c r="JE6" s="618"/>
      <c r="JF6" s="618"/>
      <c r="JG6" s="613"/>
      <c r="JI6" s="233"/>
      <c r="JK6" s="1296"/>
      <c r="JL6" s="621"/>
      <c r="JM6" s="618"/>
      <c r="JN6" s="618"/>
      <c r="JO6" s="618"/>
      <c r="JP6" s="618"/>
      <c r="JQ6" s="613"/>
      <c r="JS6" s="233"/>
      <c r="JU6" s="612"/>
      <c r="JV6" s="621"/>
      <c r="JW6" s="618"/>
      <c r="JX6" s="618"/>
      <c r="JY6" s="618"/>
      <c r="JZ6" s="618"/>
      <c r="KA6" s="613"/>
      <c r="KC6" s="233"/>
      <c r="KE6" s="1295"/>
      <c r="KF6" s="621"/>
      <c r="KG6" s="618"/>
      <c r="KH6" s="618"/>
      <c r="KI6" s="618"/>
      <c r="KJ6" s="618"/>
      <c r="KK6" s="613"/>
      <c r="KM6" s="233"/>
      <c r="KO6" s="612"/>
      <c r="KP6" s="621"/>
      <c r="KQ6" s="618"/>
      <c r="KR6" s="618"/>
      <c r="KS6" s="618"/>
      <c r="KT6" s="618"/>
      <c r="KU6" s="613"/>
      <c r="KW6" s="233"/>
      <c r="KY6" s="612"/>
      <c r="KZ6" s="811"/>
      <c r="LA6" s="618"/>
      <c r="LB6" s="618"/>
      <c r="LC6" s="618"/>
      <c r="LD6" s="618"/>
      <c r="LE6" s="613"/>
      <c r="LG6" s="233"/>
      <c r="LI6" s="618"/>
      <c r="LJ6" s="621"/>
      <c r="LK6" s="618"/>
      <c r="LL6" s="618"/>
      <c r="LM6" s="618"/>
      <c r="LN6" s="618"/>
      <c r="LO6" s="613"/>
      <c r="LS6" s="618"/>
      <c r="LT6" s="621"/>
      <c r="LU6" s="618"/>
      <c r="LV6" s="618"/>
      <c r="LW6" s="618"/>
      <c r="LX6" s="618"/>
      <c r="LY6" s="613"/>
      <c r="MA6" s="372"/>
      <c r="MB6" s="372"/>
      <c r="MC6" s="618"/>
      <c r="MD6" s="621"/>
      <c r="ME6" s="618"/>
      <c r="MF6" s="618"/>
      <c r="MG6" s="618"/>
      <c r="MH6" s="618"/>
      <c r="MI6" s="613"/>
      <c r="MM6" s="618"/>
      <c r="MN6" s="627"/>
      <c r="MO6" s="618"/>
      <c r="MP6" s="618"/>
      <c r="MQ6" s="618"/>
      <c r="MR6" s="618"/>
      <c r="MS6" s="613"/>
      <c r="MW6" s="618"/>
      <c r="MX6" s="627"/>
      <c r="MY6" s="618"/>
      <c r="MZ6" s="618"/>
      <c r="NA6" s="618"/>
      <c r="NB6" s="618"/>
      <c r="NC6" s="613"/>
      <c r="NG6" s="618"/>
      <c r="NH6" s="621"/>
      <c r="NI6" s="618"/>
      <c r="NJ6" s="618"/>
      <c r="NK6" s="618"/>
      <c r="NL6" s="618"/>
      <c r="NM6" s="613"/>
      <c r="NQ6" s="618"/>
      <c r="NR6" s="621"/>
      <c r="NS6" s="618"/>
      <c r="NT6" s="618"/>
      <c r="NU6" s="618"/>
      <c r="NV6" s="618"/>
      <c r="NW6" s="613"/>
      <c r="OA6" s="618"/>
      <c r="OB6" s="621"/>
      <c r="OC6" s="618"/>
      <c r="OD6" s="618"/>
      <c r="OE6" s="618"/>
      <c r="OF6" s="618"/>
      <c r="OG6" s="613"/>
      <c r="OK6" s="814"/>
      <c r="OL6" s="621"/>
      <c r="OM6" s="618"/>
      <c r="ON6" s="618"/>
      <c r="OO6" s="618"/>
      <c r="OP6" s="618"/>
      <c r="OQ6" s="613"/>
      <c r="OU6" s="814"/>
      <c r="OV6" s="621"/>
      <c r="OW6" s="618"/>
      <c r="OX6" s="618"/>
      <c r="OY6" s="618"/>
      <c r="OZ6" s="618"/>
      <c r="PA6" s="613"/>
      <c r="PE6" s="618"/>
      <c r="PF6" s="618"/>
      <c r="PG6" s="618"/>
      <c r="PH6" s="618"/>
      <c r="PI6" s="618"/>
      <c r="PJ6" s="618"/>
      <c r="PK6" s="613"/>
      <c r="PP6" s="618"/>
      <c r="PQ6" s="618"/>
      <c r="PR6" s="618"/>
      <c r="PS6" s="618"/>
      <c r="PT6" s="618"/>
      <c r="PU6" s="618"/>
      <c r="PV6" s="618"/>
      <c r="PZ6" s="814"/>
      <c r="QA6" s="618"/>
      <c r="QB6" s="618"/>
      <c r="QC6" s="618"/>
      <c r="QD6" s="618"/>
      <c r="QE6" s="618"/>
      <c r="QF6" s="613"/>
      <c r="QJ6" s="618"/>
      <c r="QK6" s="734"/>
      <c r="QL6" s="618"/>
      <c r="QM6" s="618"/>
      <c r="QN6" s="618"/>
      <c r="QO6" s="618"/>
      <c r="QP6" s="613"/>
      <c r="QT6" s="618"/>
      <c r="QU6" s="734"/>
      <c r="QV6" s="618"/>
      <c r="QW6" s="618"/>
      <c r="QX6" s="618"/>
      <c r="QY6" s="618"/>
      <c r="QZ6" s="613"/>
      <c r="RD6" s="734"/>
      <c r="RE6" s="618"/>
      <c r="RF6" s="618"/>
      <c r="RG6" s="618"/>
      <c r="RH6" s="618"/>
      <c r="RI6" s="618"/>
      <c r="RJ6" s="613"/>
      <c r="RN6" s="618"/>
      <c r="RO6" s="618"/>
      <c r="RP6" s="618"/>
      <c r="RQ6" s="618"/>
      <c r="RR6" s="618"/>
      <c r="RS6" s="618"/>
      <c r="RT6" s="613"/>
      <c r="RX6" s="618"/>
      <c r="RY6" s="618"/>
      <c r="RZ6" s="618"/>
      <c r="SA6" s="618"/>
      <c r="SB6" s="618"/>
      <c r="SC6" s="618"/>
      <c r="SD6" s="618"/>
      <c r="SH6" s="618"/>
      <c r="SI6" s="618"/>
      <c r="SJ6" s="618"/>
      <c r="SK6" s="618"/>
      <c r="SL6" s="618"/>
      <c r="SM6" s="618"/>
      <c r="SN6" s="618"/>
      <c r="SR6" s="618"/>
      <c r="SS6" s="618"/>
      <c r="ST6" s="618"/>
      <c r="SU6" s="618"/>
      <c r="SV6" s="618"/>
      <c r="SW6" s="618"/>
      <c r="SX6" s="618"/>
      <c r="TB6" s="618"/>
      <c r="TC6" s="618"/>
      <c r="TD6" s="618"/>
      <c r="TE6" s="618"/>
      <c r="TF6" s="618"/>
      <c r="TG6" s="618"/>
      <c r="TH6" s="618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TYSON MEATS FRESH</v>
      </c>
      <c r="C7" s="74" t="str">
        <f t="shared" ref="C7:I7" si="3">AP5</f>
        <v>I B P´</v>
      </c>
      <c r="D7" s="99" t="str">
        <f t="shared" si="3"/>
        <v>PED. 96025330</v>
      </c>
      <c r="E7" s="131">
        <f t="shared" si="3"/>
        <v>45021</v>
      </c>
      <c r="F7" s="85">
        <f t="shared" si="3"/>
        <v>18594.45</v>
      </c>
      <c r="G7" s="72">
        <f t="shared" si="3"/>
        <v>20</v>
      </c>
      <c r="H7" s="48">
        <f t="shared" si="3"/>
        <v>18637.55</v>
      </c>
      <c r="I7" s="102">
        <f t="shared" si="3"/>
        <v>-43.099999999998545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4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4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4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4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4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4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4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4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4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4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4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96084871</v>
      </c>
      <c r="E8" s="131">
        <f t="shared" si="4"/>
        <v>45023</v>
      </c>
      <c r="F8" s="85">
        <f t="shared" si="4"/>
        <v>18881.38</v>
      </c>
      <c r="G8" s="72">
        <f t="shared" si="4"/>
        <v>20</v>
      </c>
      <c r="H8" s="48">
        <f t="shared" si="4"/>
        <v>18907</v>
      </c>
      <c r="I8" s="102">
        <f t="shared" si="4"/>
        <v>-25.619999999998981</v>
      </c>
      <c r="K8" s="60"/>
      <c r="L8" s="103"/>
      <c r="M8" s="15">
        <v>1</v>
      </c>
      <c r="N8" s="91">
        <v>889</v>
      </c>
      <c r="O8" s="234">
        <v>45017</v>
      </c>
      <c r="P8" s="91">
        <v>889</v>
      </c>
      <c r="Q8" s="282" t="s">
        <v>373</v>
      </c>
      <c r="R8" s="70">
        <v>41</v>
      </c>
      <c r="S8" s="372">
        <f>R8*P8</f>
        <v>36449</v>
      </c>
      <c r="U8" s="60"/>
      <c r="V8" s="103"/>
      <c r="W8" s="15">
        <v>1</v>
      </c>
      <c r="X8" s="599">
        <v>922.1</v>
      </c>
      <c r="Y8" s="707"/>
      <c r="Z8" s="599"/>
      <c r="AA8" s="600"/>
      <c r="AB8" s="601"/>
      <c r="AC8" s="372">
        <f>AB8*Z8</f>
        <v>0</v>
      </c>
      <c r="AE8" s="60"/>
      <c r="AF8" s="103"/>
      <c r="AG8" s="15">
        <v>1</v>
      </c>
      <c r="AH8" s="91">
        <v>896.7</v>
      </c>
      <c r="AI8" s="234"/>
      <c r="AJ8" s="91"/>
      <c r="AK8" s="94"/>
      <c r="AL8" s="70"/>
      <c r="AM8" s="372">
        <f>AL8*AJ8</f>
        <v>0</v>
      </c>
      <c r="AO8" s="60"/>
      <c r="AP8" s="103"/>
      <c r="AQ8" s="15">
        <v>1</v>
      </c>
      <c r="AR8" s="599">
        <v>936.21</v>
      </c>
      <c r="AS8" s="701"/>
      <c r="AT8" s="599"/>
      <c r="AU8" s="755"/>
      <c r="AV8" s="601"/>
      <c r="AW8" s="372">
        <f>AV8*AT8</f>
        <v>0</v>
      </c>
      <c r="AY8" s="60"/>
      <c r="AZ8" s="103"/>
      <c r="BA8" s="15">
        <v>1</v>
      </c>
      <c r="BB8" s="91">
        <v>958.44</v>
      </c>
      <c r="BC8" s="234"/>
      <c r="BD8" s="91"/>
      <c r="BE8" s="94"/>
      <c r="BF8" s="70"/>
      <c r="BG8" s="372">
        <f>BF8*BD8</f>
        <v>0</v>
      </c>
      <c r="BI8" s="60"/>
      <c r="BJ8" s="103"/>
      <c r="BK8" s="15">
        <v>1</v>
      </c>
      <c r="BL8" s="91">
        <v>941.2</v>
      </c>
      <c r="BM8" s="234"/>
      <c r="BN8" s="91"/>
      <c r="BO8" s="94"/>
      <c r="BP8" s="70"/>
      <c r="BQ8" s="451">
        <f>BP8*BN8</f>
        <v>0</v>
      </c>
      <c r="BR8" s="372"/>
      <c r="BS8" s="60"/>
      <c r="BT8" s="103"/>
      <c r="BU8" s="15">
        <v>1</v>
      </c>
      <c r="BV8" s="599">
        <v>889.9</v>
      </c>
      <c r="BW8" s="623"/>
      <c r="BX8" s="599"/>
      <c r="BY8" s="812"/>
      <c r="BZ8" s="625"/>
      <c r="CA8" s="233">
        <f t="shared" ref="CA8:CA28" si="5">BZ8*BX8</f>
        <v>0</v>
      </c>
      <c r="CC8" s="60"/>
      <c r="CD8" s="205"/>
      <c r="CE8" s="15">
        <v>1</v>
      </c>
      <c r="CF8" s="91">
        <v>889.9</v>
      </c>
      <c r="CG8" s="279"/>
      <c r="CH8" s="91"/>
      <c r="CI8" s="281"/>
      <c r="CJ8" s="280"/>
      <c r="CK8" s="372">
        <f>CJ8*CH8</f>
        <v>0</v>
      </c>
      <c r="CM8" s="60"/>
      <c r="CN8" s="93"/>
      <c r="CO8" s="15">
        <v>1</v>
      </c>
      <c r="CP8" s="599">
        <v>920.79</v>
      </c>
      <c r="CQ8" s="623"/>
      <c r="CR8" s="599"/>
      <c r="CS8" s="624"/>
      <c r="CT8" s="280"/>
      <c r="CU8" s="377">
        <f>CT8*CR8</f>
        <v>0</v>
      </c>
      <c r="CW8" s="60"/>
      <c r="CX8" s="103"/>
      <c r="CY8" s="15">
        <v>1</v>
      </c>
      <c r="CZ8" s="599">
        <v>934.4</v>
      </c>
      <c r="DA8" s="701"/>
      <c r="DB8" s="599"/>
      <c r="DC8" s="755"/>
      <c r="DD8" s="601"/>
      <c r="DE8" s="372">
        <f>DD8*DB8</f>
        <v>0</v>
      </c>
      <c r="DG8" s="60"/>
      <c r="DH8" s="103"/>
      <c r="DI8" s="15">
        <v>1</v>
      </c>
      <c r="DJ8" s="599">
        <v>881.3</v>
      </c>
      <c r="DK8" s="623"/>
      <c r="DL8" s="599"/>
      <c r="DM8" s="624"/>
      <c r="DN8" s="625"/>
      <c r="DO8" s="377">
        <f>DN8*DL8</f>
        <v>0</v>
      </c>
      <c r="DQ8" s="60"/>
      <c r="DR8" s="103"/>
      <c r="DS8" s="15">
        <v>1</v>
      </c>
      <c r="DT8" s="599">
        <v>938.5</v>
      </c>
      <c r="DU8" s="623"/>
      <c r="DV8" s="599"/>
      <c r="DW8" s="624"/>
      <c r="DX8" s="625"/>
      <c r="DY8" s="372">
        <f>DX8*DV8</f>
        <v>0</v>
      </c>
      <c r="EA8" s="60"/>
      <c r="EB8" s="103"/>
      <c r="EC8" s="15">
        <v>1</v>
      </c>
      <c r="ED8" s="91">
        <v>896.7</v>
      </c>
      <c r="EE8" s="242"/>
      <c r="EF8" s="91"/>
      <c r="EG8" s="69"/>
      <c r="EH8" s="70"/>
      <c r="EI8" s="372">
        <f>EH8*EF8</f>
        <v>0</v>
      </c>
      <c r="EK8" s="60"/>
      <c r="EL8" s="103"/>
      <c r="EM8" s="15">
        <v>1</v>
      </c>
      <c r="EN8" s="91">
        <v>919.43</v>
      </c>
      <c r="EO8" s="242"/>
      <c r="EP8" s="91"/>
      <c r="EQ8" s="69"/>
      <c r="ER8" s="70"/>
      <c r="ES8" s="372">
        <f>ER8*EP8</f>
        <v>0</v>
      </c>
      <c r="EU8" s="60"/>
      <c r="EV8" s="320"/>
      <c r="EW8" s="15">
        <v>1</v>
      </c>
      <c r="EX8" s="599">
        <v>967.05</v>
      </c>
      <c r="EY8" s="701"/>
      <c r="EZ8" s="599"/>
      <c r="FA8" s="600"/>
      <c r="FB8" s="601"/>
      <c r="FC8" s="372">
        <f>FB8*EZ8</f>
        <v>0</v>
      </c>
      <c r="FE8" s="60"/>
      <c r="FF8" s="320"/>
      <c r="FG8" s="15">
        <v>1</v>
      </c>
      <c r="FH8" s="599">
        <v>917.16</v>
      </c>
      <c r="FI8" s="701"/>
      <c r="FJ8" s="599"/>
      <c r="FK8" s="600"/>
      <c r="FL8" s="601"/>
      <c r="FM8" s="233">
        <f>FL8*FJ8</f>
        <v>0</v>
      </c>
      <c r="FO8" s="60"/>
      <c r="FP8" s="103"/>
      <c r="FQ8" s="15">
        <v>1</v>
      </c>
      <c r="FR8" s="599">
        <v>883.6</v>
      </c>
      <c r="FS8" s="234"/>
      <c r="FT8" s="91"/>
      <c r="FU8" s="69"/>
      <c r="FV8" s="70"/>
      <c r="FW8" s="372">
        <f>FV8*FT8</f>
        <v>0</v>
      </c>
      <c r="FY8" s="60"/>
      <c r="FZ8" s="103"/>
      <c r="GA8" s="15">
        <v>1</v>
      </c>
      <c r="GB8" s="340"/>
      <c r="GC8" s="234"/>
      <c r="GD8" s="340"/>
      <c r="GE8" s="94"/>
      <c r="GF8" s="70"/>
      <c r="GG8" s="372">
        <f>GF8*GD8</f>
        <v>0</v>
      </c>
      <c r="GI8" s="60"/>
      <c r="GJ8" s="103"/>
      <c r="GK8" s="15">
        <v>1</v>
      </c>
      <c r="GL8" s="91"/>
      <c r="GM8" s="234"/>
      <c r="GN8" s="91"/>
      <c r="GO8" s="94"/>
      <c r="GP8" s="70"/>
      <c r="GQ8" s="372">
        <f>GP8*GN8</f>
        <v>0</v>
      </c>
      <c r="GS8" s="60"/>
      <c r="GT8" s="103"/>
      <c r="GU8" s="15">
        <v>1</v>
      </c>
      <c r="GV8" s="91"/>
      <c r="GW8" s="234"/>
      <c r="GX8" s="91"/>
      <c r="GY8" s="94"/>
      <c r="GZ8" s="70"/>
      <c r="HA8" s="372">
        <f>GZ8*GX8</f>
        <v>0</v>
      </c>
      <c r="HC8" s="60"/>
      <c r="HD8" s="103"/>
      <c r="HE8" s="15">
        <v>1</v>
      </c>
      <c r="HF8" s="91"/>
      <c r="HG8" s="234"/>
      <c r="HH8" s="91"/>
      <c r="HI8" s="94"/>
      <c r="HJ8" s="70"/>
      <c r="HK8" s="372">
        <f>HJ8*HH8</f>
        <v>0</v>
      </c>
      <c r="HM8" s="60"/>
      <c r="HN8" s="103"/>
      <c r="HO8" s="15">
        <v>1</v>
      </c>
      <c r="HP8" s="91"/>
      <c r="HQ8" s="234"/>
      <c r="HR8" s="91"/>
      <c r="HS8" s="282"/>
      <c r="HT8" s="70"/>
      <c r="HU8" s="372">
        <f>HT8*HR8</f>
        <v>0</v>
      </c>
      <c r="HW8" s="60"/>
      <c r="HX8" s="103"/>
      <c r="HY8" s="15">
        <v>1</v>
      </c>
      <c r="HZ8" s="599"/>
      <c r="IA8" s="707"/>
      <c r="IB8" s="599"/>
      <c r="IC8" s="600"/>
      <c r="ID8" s="601"/>
      <c r="IE8" s="372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599"/>
      <c r="KU8" s="600"/>
      <c r="KV8" s="601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96190900</v>
      </c>
      <c r="E9" s="131">
        <f t="shared" si="7"/>
        <v>45027</v>
      </c>
      <c r="F9" s="85">
        <f t="shared" si="7"/>
        <v>19435.580000000002</v>
      </c>
      <c r="G9" s="72">
        <f t="shared" si="7"/>
        <v>21</v>
      </c>
      <c r="H9" s="48">
        <f t="shared" si="7"/>
        <v>19443.8</v>
      </c>
      <c r="I9" s="102">
        <f>BP5</f>
        <v>-8.2199999999975262</v>
      </c>
      <c r="L9" s="93"/>
      <c r="M9" s="15">
        <v>2</v>
      </c>
      <c r="N9" s="91">
        <v>919</v>
      </c>
      <c r="O9" s="1141"/>
      <c r="P9" s="1142"/>
      <c r="Q9" s="1143"/>
      <c r="R9" s="59"/>
      <c r="S9" s="492">
        <f t="shared" ref="S9:S29" si="8">R9*P9</f>
        <v>0</v>
      </c>
      <c r="V9" s="103"/>
      <c r="W9" s="15">
        <v>2</v>
      </c>
      <c r="X9" s="602">
        <v>921.2</v>
      </c>
      <c r="Y9" s="707"/>
      <c r="Z9" s="602"/>
      <c r="AA9" s="600"/>
      <c r="AB9" s="601"/>
      <c r="AC9" s="372">
        <f t="shared" ref="AC9:AC28" si="9">AB9*Z9</f>
        <v>0</v>
      </c>
      <c r="AF9" s="93"/>
      <c r="AG9" s="15">
        <v>2</v>
      </c>
      <c r="AH9" s="91">
        <v>875</v>
      </c>
      <c r="AI9" s="234"/>
      <c r="AJ9" s="91"/>
      <c r="AK9" s="94"/>
      <c r="AL9" s="70"/>
      <c r="AM9" s="372">
        <f t="shared" ref="AM9:AM28" si="10">AL9*AJ9</f>
        <v>0</v>
      </c>
      <c r="AP9" s="93"/>
      <c r="AQ9" s="15">
        <v>2</v>
      </c>
      <c r="AR9" s="599">
        <v>967.05</v>
      </c>
      <c r="AS9" s="701"/>
      <c r="AT9" s="599"/>
      <c r="AU9" s="755"/>
      <c r="AV9" s="601"/>
      <c r="AW9" s="372">
        <f t="shared" ref="AW9:AW29" si="11">AV9*AT9</f>
        <v>0</v>
      </c>
      <c r="AZ9" s="93"/>
      <c r="BA9" s="15">
        <v>2</v>
      </c>
      <c r="BB9" s="91">
        <v>944.83</v>
      </c>
      <c r="BC9" s="234"/>
      <c r="BD9" s="91"/>
      <c r="BE9" s="94"/>
      <c r="BF9" s="70"/>
      <c r="BG9" s="372">
        <f t="shared" ref="BG9:BG29" si="12">BF9*BD9</f>
        <v>0</v>
      </c>
      <c r="BJ9" s="93"/>
      <c r="BK9" s="15">
        <v>2</v>
      </c>
      <c r="BL9" s="91">
        <v>945.7</v>
      </c>
      <c r="BM9" s="234"/>
      <c r="BN9" s="91"/>
      <c r="BO9" s="94"/>
      <c r="BP9" s="70"/>
      <c r="BQ9" s="451">
        <f t="shared" ref="BQ9:BQ29" si="13">BP9*BN9</f>
        <v>0</v>
      </c>
      <c r="BR9" s="372"/>
      <c r="BT9" s="103"/>
      <c r="BU9" s="15">
        <v>2</v>
      </c>
      <c r="BV9" s="599">
        <v>892.7</v>
      </c>
      <c r="BW9" s="623"/>
      <c r="BX9" s="599"/>
      <c r="BY9" s="812"/>
      <c r="BZ9" s="625"/>
      <c r="CA9" s="233">
        <f t="shared" si="5"/>
        <v>0</v>
      </c>
      <c r="CD9" s="205"/>
      <c r="CE9" s="15">
        <v>2</v>
      </c>
      <c r="CF9" s="91">
        <v>869.1</v>
      </c>
      <c r="CG9" s="279"/>
      <c r="CH9" s="91"/>
      <c r="CI9" s="281"/>
      <c r="CJ9" s="280"/>
      <c r="CK9" s="372">
        <f t="shared" ref="CK9:CK29" si="14">CJ9*CH9</f>
        <v>0</v>
      </c>
      <c r="CN9" s="93"/>
      <c r="CO9" s="15">
        <v>2</v>
      </c>
      <c r="CP9" s="599">
        <v>921.69</v>
      </c>
      <c r="CQ9" s="623"/>
      <c r="CR9" s="599"/>
      <c r="CS9" s="624"/>
      <c r="CT9" s="280"/>
      <c r="CU9" s="377">
        <f>CT9*CR9</f>
        <v>0</v>
      </c>
      <c r="CX9" s="93"/>
      <c r="CY9" s="15">
        <v>2</v>
      </c>
      <c r="CZ9" s="599">
        <v>900.8</v>
      </c>
      <c r="DA9" s="701"/>
      <c r="DB9" s="599"/>
      <c r="DC9" s="755"/>
      <c r="DD9" s="601"/>
      <c r="DE9" s="372">
        <f t="shared" ref="DE9:DE29" si="15">DD9*DB9</f>
        <v>0</v>
      </c>
      <c r="DH9" s="93"/>
      <c r="DI9" s="15">
        <v>2</v>
      </c>
      <c r="DJ9" s="599">
        <v>930.8</v>
      </c>
      <c r="DK9" s="623"/>
      <c r="DL9" s="599"/>
      <c r="DM9" s="624"/>
      <c r="DN9" s="625"/>
      <c r="DO9" s="377">
        <f t="shared" ref="DO9:DO29" si="16">DN9*DL9</f>
        <v>0</v>
      </c>
      <c r="DR9" s="93"/>
      <c r="DS9" s="15">
        <v>2</v>
      </c>
      <c r="DT9" s="599">
        <v>890</v>
      </c>
      <c r="DU9" s="623"/>
      <c r="DV9" s="599"/>
      <c r="DW9" s="624"/>
      <c r="DX9" s="625"/>
      <c r="DY9" s="372">
        <f t="shared" ref="DY9:DY29" si="17">DX9*DV9</f>
        <v>0</v>
      </c>
      <c r="EB9" s="93"/>
      <c r="EC9" s="15">
        <v>2</v>
      </c>
      <c r="ED9" s="91">
        <v>930.3</v>
      </c>
      <c r="EE9" s="242"/>
      <c r="EF9" s="68"/>
      <c r="EG9" s="69"/>
      <c r="EH9" s="70"/>
      <c r="EI9" s="372">
        <f t="shared" ref="EI9:EI28" si="18">EH9*EF9</f>
        <v>0</v>
      </c>
      <c r="EL9" s="93"/>
      <c r="EM9" s="15">
        <v>2</v>
      </c>
      <c r="EN9" s="68">
        <v>929.41</v>
      </c>
      <c r="EO9" s="242"/>
      <c r="EP9" s="68"/>
      <c r="EQ9" s="69"/>
      <c r="ER9" s="70"/>
      <c r="ES9" s="372">
        <f t="shared" ref="ES9:ES28" si="19">ER9*EP9</f>
        <v>0</v>
      </c>
      <c r="EV9" s="320"/>
      <c r="EW9" s="15">
        <v>2</v>
      </c>
      <c r="EX9" s="599">
        <v>951.18</v>
      </c>
      <c r="EY9" s="701"/>
      <c r="EZ9" s="599"/>
      <c r="FA9" s="600"/>
      <c r="FB9" s="601"/>
      <c r="FC9" s="372">
        <f t="shared" ref="FC9:FC29" si="20">FB9*EZ9</f>
        <v>0</v>
      </c>
      <c r="FF9" s="320"/>
      <c r="FG9" s="15">
        <v>2</v>
      </c>
      <c r="FH9" s="599">
        <v>894.03</v>
      </c>
      <c r="FI9" s="701"/>
      <c r="FJ9" s="599"/>
      <c r="FK9" s="600"/>
      <c r="FL9" s="601"/>
      <c r="FM9" s="233">
        <f t="shared" ref="FM9:FM29" si="21">FL9*FJ9</f>
        <v>0</v>
      </c>
      <c r="FP9" s="93" t="s">
        <v>41</v>
      </c>
      <c r="FQ9" s="15">
        <v>2</v>
      </c>
      <c r="FR9" s="599">
        <v>926.2</v>
      </c>
      <c r="FS9" s="234"/>
      <c r="FT9" s="91"/>
      <c r="FU9" s="69"/>
      <c r="FV9" s="70"/>
      <c r="FW9" s="372">
        <f t="shared" ref="FW9:FW29" si="22">FV9*FT9</f>
        <v>0</v>
      </c>
      <c r="FZ9" s="93"/>
      <c r="GA9" s="15">
        <v>2</v>
      </c>
      <c r="GB9" s="341"/>
      <c r="GC9" s="234"/>
      <c r="GD9" s="341"/>
      <c r="GE9" s="94"/>
      <c r="GF9" s="70"/>
      <c r="GG9" s="372">
        <f t="shared" ref="GG9:GG29" si="23">GF9*GD9</f>
        <v>0</v>
      </c>
      <c r="GJ9" s="93"/>
      <c r="GK9" s="15">
        <v>2</v>
      </c>
      <c r="GL9" s="102"/>
      <c r="GM9" s="234"/>
      <c r="GN9" s="102"/>
      <c r="GO9" s="94"/>
      <c r="GP9" s="70"/>
      <c r="GQ9" s="372">
        <f t="shared" ref="GQ9:GQ28" si="24">GP9*GN9</f>
        <v>0</v>
      </c>
      <c r="GT9" s="93"/>
      <c r="GU9" s="15">
        <v>2</v>
      </c>
      <c r="GV9" s="102"/>
      <c r="GW9" s="234"/>
      <c r="GX9" s="102"/>
      <c r="GY9" s="94"/>
      <c r="GZ9" s="70"/>
      <c r="HA9" s="372">
        <f t="shared" ref="HA9:HA28" si="25">GZ9*GX9</f>
        <v>0</v>
      </c>
      <c r="HD9" s="93"/>
      <c r="HE9" s="15">
        <v>2</v>
      </c>
      <c r="HF9" s="91"/>
      <c r="HG9" s="234"/>
      <c r="HH9" s="91"/>
      <c r="HI9" s="94"/>
      <c r="HJ9" s="70"/>
      <c r="HK9" s="372">
        <f t="shared" ref="HK9:HK28" si="26">HJ9*HH9</f>
        <v>0</v>
      </c>
      <c r="HN9" s="93"/>
      <c r="HO9" s="15">
        <v>2</v>
      </c>
      <c r="HP9" s="91"/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602"/>
      <c r="IA9" s="707"/>
      <c r="IB9" s="602"/>
      <c r="IC9" s="600"/>
      <c r="ID9" s="601"/>
      <c r="IE9" s="372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600"/>
      <c r="KV9" s="601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96190898</v>
      </c>
      <c r="E10" s="131">
        <f t="shared" si="57"/>
        <v>45027</v>
      </c>
      <c r="F10" s="85">
        <f t="shared" si="57"/>
        <v>18749.900000000001</v>
      </c>
      <c r="G10" s="72">
        <f t="shared" si="57"/>
        <v>21</v>
      </c>
      <c r="H10" s="48">
        <f t="shared" si="57"/>
        <v>18755.599999999999</v>
      </c>
      <c r="I10" s="102">
        <f t="shared" si="57"/>
        <v>-5.6999999999970896</v>
      </c>
      <c r="L10" s="93"/>
      <c r="M10" s="15">
        <v>3</v>
      </c>
      <c r="N10" s="91">
        <v>862.7</v>
      </c>
      <c r="O10" s="234">
        <v>45017</v>
      </c>
      <c r="P10" s="91">
        <v>862.7</v>
      </c>
      <c r="Q10" s="282" t="s">
        <v>371</v>
      </c>
      <c r="R10" s="70">
        <v>41</v>
      </c>
      <c r="S10" s="372">
        <f t="shared" si="8"/>
        <v>35370.700000000004</v>
      </c>
      <c r="V10" s="103"/>
      <c r="W10" s="15">
        <v>3</v>
      </c>
      <c r="X10" s="602">
        <v>916.7</v>
      </c>
      <c r="Y10" s="707"/>
      <c r="Z10" s="602"/>
      <c r="AA10" s="600"/>
      <c r="AB10" s="601"/>
      <c r="AC10" s="372">
        <f t="shared" si="9"/>
        <v>0</v>
      </c>
      <c r="AF10" s="93"/>
      <c r="AG10" s="15">
        <v>3</v>
      </c>
      <c r="AH10" s="91">
        <v>894</v>
      </c>
      <c r="AI10" s="234"/>
      <c r="AJ10" s="91"/>
      <c r="AK10" s="94"/>
      <c r="AL10" s="70"/>
      <c r="AM10" s="372">
        <f t="shared" si="10"/>
        <v>0</v>
      </c>
      <c r="AP10" s="93"/>
      <c r="AQ10" s="15">
        <v>3</v>
      </c>
      <c r="AR10" s="599">
        <v>933.94</v>
      </c>
      <c r="AS10" s="701"/>
      <c r="AT10" s="599"/>
      <c r="AU10" s="755"/>
      <c r="AV10" s="601"/>
      <c r="AW10" s="372">
        <f t="shared" si="11"/>
        <v>0</v>
      </c>
      <c r="AZ10" s="93"/>
      <c r="BA10" s="15">
        <v>3</v>
      </c>
      <c r="BB10" s="91">
        <v>934.85</v>
      </c>
      <c r="BC10" s="234"/>
      <c r="BD10" s="91"/>
      <c r="BE10" s="94"/>
      <c r="BF10" s="70"/>
      <c r="BG10" s="372">
        <f t="shared" si="12"/>
        <v>0</v>
      </c>
      <c r="BJ10" s="93"/>
      <c r="BK10" s="15">
        <v>3</v>
      </c>
      <c r="BL10" s="91">
        <v>930.3</v>
      </c>
      <c r="BM10" s="234"/>
      <c r="BN10" s="91"/>
      <c r="BO10" s="94"/>
      <c r="BP10" s="70"/>
      <c r="BQ10" s="451">
        <f t="shared" si="13"/>
        <v>0</v>
      </c>
      <c r="BR10" s="372"/>
      <c r="BT10" s="103"/>
      <c r="BU10" s="15">
        <v>3</v>
      </c>
      <c r="BV10" s="599">
        <v>899</v>
      </c>
      <c r="BW10" s="623"/>
      <c r="BX10" s="599"/>
      <c r="BY10" s="812"/>
      <c r="BZ10" s="625"/>
      <c r="CA10" s="233">
        <f t="shared" si="5"/>
        <v>0</v>
      </c>
      <c r="CD10" s="205"/>
      <c r="CE10" s="15">
        <v>3</v>
      </c>
      <c r="CF10" s="91">
        <v>877.7</v>
      </c>
      <c r="CG10" s="279"/>
      <c r="CH10" s="91"/>
      <c r="CI10" s="281"/>
      <c r="CJ10" s="280"/>
      <c r="CK10" s="372">
        <f t="shared" si="14"/>
        <v>0</v>
      </c>
      <c r="CN10" s="93"/>
      <c r="CO10" s="15">
        <v>3</v>
      </c>
      <c r="CP10" s="599">
        <v>881.78</v>
      </c>
      <c r="CQ10" s="623"/>
      <c r="CR10" s="599"/>
      <c r="CS10" s="624"/>
      <c r="CT10" s="280"/>
      <c r="CU10" s="377">
        <f t="shared" ref="CU10:CU30" si="58">CT10*CR10</f>
        <v>0</v>
      </c>
      <c r="CX10" s="93"/>
      <c r="CY10" s="15">
        <v>3</v>
      </c>
      <c r="CZ10" s="599">
        <v>916.3</v>
      </c>
      <c r="DA10" s="701"/>
      <c r="DB10" s="599"/>
      <c r="DC10" s="755"/>
      <c r="DD10" s="601"/>
      <c r="DE10" s="372">
        <f t="shared" si="15"/>
        <v>0</v>
      </c>
      <c r="DH10" s="93"/>
      <c r="DI10" s="15">
        <v>3</v>
      </c>
      <c r="DJ10" s="599">
        <v>933</v>
      </c>
      <c r="DK10" s="623"/>
      <c r="DL10" s="599"/>
      <c r="DM10" s="624"/>
      <c r="DN10" s="625"/>
      <c r="DO10" s="377">
        <f t="shared" si="16"/>
        <v>0</v>
      </c>
      <c r="DR10" s="93"/>
      <c r="DS10" s="15">
        <v>3</v>
      </c>
      <c r="DT10" s="599">
        <v>940.7</v>
      </c>
      <c r="DU10" s="623"/>
      <c r="DV10" s="599"/>
      <c r="DW10" s="624"/>
      <c r="DX10" s="625"/>
      <c r="DY10" s="372">
        <f t="shared" si="17"/>
        <v>0</v>
      </c>
      <c r="EB10" s="93"/>
      <c r="EC10" s="15">
        <v>3</v>
      </c>
      <c r="ED10" s="68">
        <v>932.6</v>
      </c>
      <c r="EE10" s="242"/>
      <c r="EF10" s="68"/>
      <c r="EG10" s="69"/>
      <c r="EH10" s="70"/>
      <c r="EI10" s="372">
        <f t="shared" si="18"/>
        <v>0</v>
      </c>
      <c r="EL10" s="93"/>
      <c r="EM10" s="15">
        <v>3</v>
      </c>
      <c r="EN10" s="68">
        <v>891.76</v>
      </c>
      <c r="EO10" s="242"/>
      <c r="EP10" s="68"/>
      <c r="EQ10" s="69"/>
      <c r="ER10" s="70"/>
      <c r="ES10" s="372">
        <f t="shared" si="19"/>
        <v>0</v>
      </c>
      <c r="EV10" s="320"/>
      <c r="EW10" s="15">
        <v>3</v>
      </c>
      <c r="EX10" s="599">
        <v>972.04</v>
      </c>
      <c r="EY10" s="701"/>
      <c r="EZ10" s="599"/>
      <c r="FA10" s="600"/>
      <c r="FB10" s="601"/>
      <c r="FC10" s="372">
        <f t="shared" si="20"/>
        <v>0</v>
      </c>
      <c r="FF10" s="320"/>
      <c r="FG10" s="15">
        <v>3</v>
      </c>
      <c r="FH10" s="599">
        <v>941.2</v>
      </c>
      <c r="FI10" s="701"/>
      <c r="FJ10" s="599"/>
      <c r="FK10" s="600"/>
      <c r="FL10" s="601"/>
      <c r="FM10" s="233">
        <f t="shared" si="21"/>
        <v>0</v>
      </c>
      <c r="FP10" s="93"/>
      <c r="FQ10" s="15">
        <v>3</v>
      </c>
      <c r="FR10" s="599">
        <v>898.1</v>
      </c>
      <c r="FS10" s="234"/>
      <c r="FT10" s="91"/>
      <c r="FU10" s="69"/>
      <c r="FV10" s="70"/>
      <c r="FW10" s="372">
        <f t="shared" si="22"/>
        <v>0</v>
      </c>
      <c r="FZ10" s="93"/>
      <c r="GA10" s="15">
        <v>3</v>
      </c>
      <c r="GB10" s="341"/>
      <c r="GC10" s="234"/>
      <c r="GD10" s="341"/>
      <c r="GE10" s="94"/>
      <c r="GF10" s="70"/>
      <c r="GG10" s="372">
        <f t="shared" si="23"/>
        <v>0</v>
      </c>
      <c r="GJ10" s="93"/>
      <c r="GK10" s="15">
        <v>3</v>
      </c>
      <c r="GL10" s="91"/>
      <c r="GM10" s="234"/>
      <c r="GN10" s="91"/>
      <c r="GO10" s="94"/>
      <c r="GP10" s="70"/>
      <c r="GQ10" s="372">
        <f t="shared" si="24"/>
        <v>0</v>
      </c>
      <c r="GT10" s="93"/>
      <c r="GU10" s="15">
        <v>3</v>
      </c>
      <c r="GV10" s="91"/>
      <c r="GW10" s="234"/>
      <c r="GX10" s="91"/>
      <c r="GY10" s="94"/>
      <c r="GZ10" s="70"/>
      <c r="HA10" s="372">
        <f t="shared" si="25"/>
        <v>0</v>
      </c>
      <c r="HD10" s="93"/>
      <c r="HE10" s="15">
        <v>3</v>
      </c>
      <c r="HF10" s="91"/>
      <c r="HG10" s="234"/>
      <c r="HH10" s="91"/>
      <c r="HI10" s="94"/>
      <c r="HJ10" s="70"/>
      <c r="HK10" s="372">
        <f t="shared" si="26"/>
        <v>0</v>
      </c>
      <c r="HN10" s="93"/>
      <c r="HO10" s="15">
        <v>3</v>
      </c>
      <c r="HP10" s="91"/>
      <c r="HQ10" s="234"/>
      <c r="HR10" s="91"/>
      <c r="HS10" s="282"/>
      <c r="HT10" s="70"/>
      <c r="HU10" s="372">
        <f t="shared" si="27"/>
        <v>0</v>
      </c>
      <c r="HX10" s="103"/>
      <c r="HY10" s="15">
        <v>3</v>
      </c>
      <c r="HZ10" s="602"/>
      <c r="IA10" s="707"/>
      <c r="IB10" s="602"/>
      <c r="IC10" s="600"/>
      <c r="ID10" s="601"/>
      <c r="IE10" s="372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600"/>
      <c r="KV10" s="601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96191246</v>
      </c>
      <c r="E11" s="131">
        <f t="shared" si="59"/>
        <v>45027</v>
      </c>
      <c r="F11" s="85">
        <f t="shared" si="59"/>
        <v>19116.900000000001</v>
      </c>
      <c r="G11" s="72">
        <f t="shared" si="59"/>
        <v>21</v>
      </c>
      <c r="H11" s="48">
        <f t="shared" si="59"/>
        <v>18860.2</v>
      </c>
      <c r="I11" s="102">
        <f t="shared" si="59"/>
        <v>256.70000000000073</v>
      </c>
      <c r="K11" s="60"/>
      <c r="L11" s="103"/>
      <c r="M11" s="15">
        <v>4</v>
      </c>
      <c r="N11" s="91">
        <v>873.6</v>
      </c>
      <c r="O11" s="1141"/>
      <c r="P11" s="1142"/>
      <c r="Q11" s="1143"/>
      <c r="R11" s="59"/>
      <c r="S11" s="492">
        <f t="shared" si="8"/>
        <v>0</v>
      </c>
      <c r="U11" s="60"/>
      <c r="V11" s="103"/>
      <c r="W11" s="15">
        <v>4</v>
      </c>
      <c r="X11" s="602">
        <v>891.3</v>
      </c>
      <c r="Y11" s="707"/>
      <c r="Z11" s="602"/>
      <c r="AA11" s="600"/>
      <c r="AB11" s="601"/>
      <c r="AC11" s="372">
        <f t="shared" si="9"/>
        <v>0</v>
      </c>
      <c r="AE11" s="60"/>
      <c r="AF11" s="103"/>
      <c r="AG11" s="15">
        <v>4</v>
      </c>
      <c r="AH11" s="91">
        <v>861.4</v>
      </c>
      <c r="AI11" s="234"/>
      <c r="AJ11" s="91"/>
      <c r="AK11" s="94"/>
      <c r="AL11" s="70"/>
      <c r="AM11" s="372">
        <f t="shared" si="10"/>
        <v>0</v>
      </c>
      <c r="AO11" s="60"/>
      <c r="AP11" s="103"/>
      <c r="AQ11" s="15">
        <v>4</v>
      </c>
      <c r="AR11" s="599">
        <v>965.24</v>
      </c>
      <c r="AS11" s="701"/>
      <c r="AT11" s="599"/>
      <c r="AU11" s="755"/>
      <c r="AV11" s="601"/>
      <c r="AW11" s="372">
        <f t="shared" si="11"/>
        <v>0</v>
      </c>
      <c r="AY11" s="60"/>
      <c r="AZ11" s="103"/>
      <c r="BA11" s="15">
        <v>4</v>
      </c>
      <c r="BB11" s="91">
        <v>939.38</v>
      </c>
      <c r="BC11" s="234"/>
      <c r="BD11" s="91"/>
      <c r="BE11" s="94"/>
      <c r="BF11" s="70"/>
      <c r="BG11" s="372">
        <f t="shared" si="12"/>
        <v>0</v>
      </c>
      <c r="BI11" s="60"/>
      <c r="BJ11" s="103"/>
      <c r="BK11" s="15">
        <v>4</v>
      </c>
      <c r="BL11" s="91">
        <v>927.6</v>
      </c>
      <c r="BM11" s="234"/>
      <c r="BN11" s="91"/>
      <c r="BO11" s="94"/>
      <c r="BP11" s="70"/>
      <c r="BQ11" s="451">
        <f t="shared" si="13"/>
        <v>0</v>
      </c>
      <c r="BR11" s="372"/>
      <c r="BS11" s="60"/>
      <c r="BT11" s="103"/>
      <c r="BU11" s="15">
        <v>4</v>
      </c>
      <c r="BV11" s="599">
        <v>911.7</v>
      </c>
      <c r="BW11" s="623"/>
      <c r="BX11" s="599"/>
      <c r="BY11" s="812"/>
      <c r="BZ11" s="625"/>
      <c r="CA11" s="233">
        <f t="shared" si="5"/>
        <v>0</v>
      </c>
      <c r="CC11" s="60"/>
      <c r="CD11" s="205"/>
      <c r="CE11" s="15">
        <v>4</v>
      </c>
      <c r="CF11" s="91">
        <v>933</v>
      </c>
      <c r="CG11" s="279"/>
      <c r="CH11" s="91"/>
      <c r="CI11" s="281"/>
      <c r="CJ11" s="280"/>
      <c r="CK11" s="372">
        <f t="shared" si="14"/>
        <v>0</v>
      </c>
      <c r="CM11" s="60"/>
      <c r="CN11" s="93"/>
      <c r="CO11" s="15">
        <v>4</v>
      </c>
      <c r="CP11" s="599">
        <v>898.11</v>
      </c>
      <c r="CQ11" s="623"/>
      <c r="CR11" s="599"/>
      <c r="CS11" s="624"/>
      <c r="CT11" s="280"/>
      <c r="CU11" s="377">
        <f t="shared" si="58"/>
        <v>0</v>
      </c>
      <c r="CW11" s="60"/>
      <c r="CX11" s="103"/>
      <c r="CY11" s="15">
        <v>4</v>
      </c>
      <c r="CZ11" s="599">
        <v>915.3</v>
      </c>
      <c r="DA11" s="701"/>
      <c r="DB11" s="599"/>
      <c r="DC11" s="755"/>
      <c r="DD11" s="601"/>
      <c r="DE11" s="372">
        <f t="shared" si="15"/>
        <v>0</v>
      </c>
      <c r="DG11" s="60"/>
      <c r="DH11" s="103"/>
      <c r="DI11" s="15">
        <v>4</v>
      </c>
      <c r="DJ11" s="599">
        <v>900.8</v>
      </c>
      <c r="DK11" s="623"/>
      <c r="DL11" s="599"/>
      <c r="DM11" s="624"/>
      <c r="DN11" s="625"/>
      <c r="DO11" s="377">
        <f t="shared" si="16"/>
        <v>0</v>
      </c>
      <c r="DQ11" s="60"/>
      <c r="DR11" s="103"/>
      <c r="DS11" s="15">
        <v>4</v>
      </c>
      <c r="DT11" s="599">
        <v>931.2</v>
      </c>
      <c r="DU11" s="623"/>
      <c r="DV11" s="599"/>
      <c r="DW11" s="624"/>
      <c r="DX11" s="625"/>
      <c r="DY11" s="372">
        <f t="shared" si="17"/>
        <v>0</v>
      </c>
      <c r="EA11" s="60"/>
      <c r="EB11" s="103"/>
      <c r="EC11" s="15">
        <v>4</v>
      </c>
      <c r="ED11" s="68">
        <v>918.1</v>
      </c>
      <c r="EE11" s="242"/>
      <c r="EF11" s="68"/>
      <c r="EG11" s="69"/>
      <c r="EH11" s="70"/>
      <c r="EI11" s="372">
        <f t="shared" si="18"/>
        <v>0</v>
      </c>
      <c r="EK11" s="60"/>
      <c r="EL11" s="103"/>
      <c r="EM11" s="15">
        <v>4</v>
      </c>
      <c r="EN11" s="68">
        <v>929.41</v>
      </c>
      <c r="EO11" s="242"/>
      <c r="EP11" s="68"/>
      <c r="EQ11" s="69"/>
      <c r="ER11" s="70"/>
      <c r="ES11" s="372">
        <f t="shared" si="19"/>
        <v>0</v>
      </c>
      <c r="EU11" s="469"/>
      <c r="EV11" s="320"/>
      <c r="EW11" s="15">
        <v>4</v>
      </c>
      <c r="EX11" s="599">
        <v>915.8</v>
      </c>
      <c r="EY11" s="701"/>
      <c r="EZ11" s="599"/>
      <c r="FA11" s="600"/>
      <c r="FB11" s="601"/>
      <c r="FC11" s="372">
        <f t="shared" si="20"/>
        <v>0</v>
      </c>
      <c r="FE11" s="60"/>
      <c r="FF11" s="320"/>
      <c r="FG11" s="15">
        <v>4</v>
      </c>
      <c r="FH11" s="599">
        <v>904.01</v>
      </c>
      <c r="FI11" s="701"/>
      <c r="FJ11" s="599"/>
      <c r="FK11" s="600"/>
      <c r="FL11" s="601"/>
      <c r="FM11" s="233">
        <f t="shared" si="21"/>
        <v>0</v>
      </c>
      <c r="FO11" s="60"/>
      <c r="FP11" s="103"/>
      <c r="FQ11" s="15">
        <v>4</v>
      </c>
      <c r="FR11" s="599">
        <v>889.5</v>
      </c>
      <c r="FS11" s="234"/>
      <c r="FT11" s="91"/>
      <c r="FU11" s="69"/>
      <c r="FV11" s="70"/>
      <c r="FW11" s="372">
        <f t="shared" si="22"/>
        <v>0</v>
      </c>
      <c r="FY11" s="60"/>
      <c r="FZ11" s="103"/>
      <c r="GA11" s="15">
        <v>4</v>
      </c>
      <c r="GB11" s="341"/>
      <c r="GC11" s="234"/>
      <c r="GD11" s="341"/>
      <c r="GE11" s="94"/>
      <c r="GF11" s="70"/>
      <c r="GG11" s="372">
        <f t="shared" si="23"/>
        <v>0</v>
      </c>
      <c r="GI11" s="60"/>
      <c r="GJ11" s="103"/>
      <c r="GK11" s="15">
        <v>4</v>
      </c>
      <c r="GL11" s="91"/>
      <c r="GM11" s="234"/>
      <c r="GN11" s="91"/>
      <c r="GO11" s="94"/>
      <c r="GP11" s="70"/>
      <c r="GQ11" s="372">
        <f t="shared" si="24"/>
        <v>0</v>
      </c>
      <c r="GS11" s="60"/>
      <c r="GT11" s="103"/>
      <c r="GU11" s="15">
        <v>4</v>
      </c>
      <c r="GV11" s="91"/>
      <c r="GW11" s="234"/>
      <c r="GX11" s="91"/>
      <c r="GY11" s="94"/>
      <c r="GZ11" s="70"/>
      <c r="HA11" s="372">
        <f t="shared" si="25"/>
        <v>0</v>
      </c>
      <c r="HC11" s="60"/>
      <c r="HD11" s="103"/>
      <c r="HE11" s="15">
        <v>4</v>
      </c>
      <c r="HF11" s="91"/>
      <c r="HG11" s="234"/>
      <c r="HH11" s="91"/>
      <c r="HI11" s="94"/>
      <c r="HJ11" s="70"/>
      <c r="HK11" s="372">
        <f t="shared" si="26"/>
        <v>0</v>
      </c>
      <c r="HM11" s="60"/>
      <c r="HN11" s="103"/>
      <c r="HO11" s="15">
        <v>4</v>
      </c>
      <c r="HP11" s="91"/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602"/>
      <c r="IA11" s="707"/>
      <c r="IB11" s="602"/>
      <c r="IC11" s="600"/>
      <c r="ID11" s="601"/>
      <c r="IE11" s="372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600"/>
      <c r="KV11" s="601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TYSON FRESH MEAT</v>
      </c>
      <c r="C12" s="74" t="str">
        <f t="shared" si="60"/>
        <v xml:space="preserve">I B P </v>
      </c>
      <c r="D12" s="99" t="str">
        <f t="shared" si="60"/>
        <v>PED. 96191247</v>
      </c>
      <c r="E12" s="131">
        <f t="shared" si="60"/>
        <v>45027</v>
      </c>
      <c r="F12" s="85">
        <f t="shared" si="60"/>
        <v>18064.28</v>
      </c>
      <c r="G12" s="72">
        <f t="shared" si="60"/>
        <v>20</v>
      </c>
      <c r="H12" s="48">
        <f t="shared" si="60"/>
        <v>17941.09</v>
      </c>
      <c r="I12" s="102">
        <f t="shared" si="60"/>
        <v>123.18999999999869</v>
      </c>
      <c r="L12" s="103"/>
      <c r="M12" s="15">
        <v>5</v>
      </c>
      <c r="N12" s="91">
        <v>868.2</v>
      </c>
      <c r="O12" s="234">
        <v>45017</v>
      </c>
      <c r="P12" s="91">
        <v>868.2</v>
      </c>
      <c r="Q12" s="282" t="s">
        <v>372</v>
      </c>
      <c r="R12" s="70">
        <v>41</v>
      </c>
      <c r="S12" s="372">
        <f t="shared" si="8"/>
        <v>35596.200000000004</v>
      </c>
      <c r="V12" s="103"/>
      <c r="W12" s="15">
        <v>5</v>
      </c>
      <c r="X12" s="602">
        <v>925.8</v>
      </c>
      <c r="Y12" s="707"/>
      <c r="Z12" s="602"/>
      <c r="AA12" s="600"/>
      <c r="AB12" s="601"/>
      <c r="AC12" s="372">
        <f t="shared" si="9"/>
        <v>0</v>
      </c>
      <c r="AF12" s="103"/>
      <c r="AG12" s="15">
        <v>5</v>
      </c>
      <c r="AH12" s="91">
        <v>956.6</v>
      </c>
      <c r="AI12" s="234"/>
      <c r="AJ12" s="91"/>
      <c r="AK12" s="94"/>
      <c r="AL12" s="70"/>
      <c r="AM12" s="372">
        <f t="shared" si="10"/>
        <v>0</v>
      </c>
      <c r="AP12" s="103"/>
      <c r="AQ12" s="15">
        <v>5</v>
      </c>
      <c r="AR12" s="599">
        <v>916.25</v>
      </c>
      <c r="AS12" s="701"/>
      <c r="AT12" s="599"/>
      <c r="AU12" s="755"/>
      <c r="AV12" s="601"/>
      <c r="AW12" s="372">
        <f t="shared" si="11"/>
        <v>0</v>
      </c>
      <c r="AZ12" s="103"/>
      <c r="BA12" s="15">
        <v>5</v>
      </c>
      <c r="BB12" s="91">
        <v>923.06</v>
      </c>
      <c r="BC12" s="234"/>
      <c r="BD12" s="91"/>
      <c r="BE12" s="94"/>
      <c r="BF12" s="70"/>
      <c r="BG12" s="372">
        <f t="shared" si="12"/>
        <v>0</v>
      </c>
      <c r="BJ12" s="103"/>
      <c r="BK12" s="15">
        <v>5</v>
      </c>
      <c r="BL12" s="91">
        <v>901.3</v>
      </c>
      <c r="BM12" s="234"/>
      <c r="BN12" s="91"/>
      <c r="BO12" s="94"/>
      <c r="BP12" s="70"/>
      <c r="BQ12" s="451">
        <f t="shared" si="13"/>
        <v>0</v>
      </c>
      <c r="BR12" s="372"/>
      <c r="BT12" s="103"/>
      <c r="BU12" s="15">
        <v>5</v>
      </c>
      <c r="BV12" s="599">
        <v>897.2</v>
      </c>
      <c r="BW12" s="623"/>
      <c r="BX12" s="599"/>
      <c r="BY12" s="812"/>
      <c r="BZ12" s="625"/>
      <c r="CA12" s="233">
        <f t="shared" si="5"/>
        <v>0</v>
      </c>
      <c r="CD12" s="205"/>
      <c r="CE12" s="15">
        <v>5</v>
      </c>
      <c r="CF12" s="91">
        <v>928.5</v>
      </c>
      <c r="CG12" s="279"/>
      <c r="CH12" s="91"/>
      <c r="CI12" s="281"/>
      <c r="CJ12" s="280"/>
      <c r="CK12" s="372">
        <f t="shared" si="14"/>
        <v>0</v>
      </c>
      <c r="CN12" s="93"/>
      <c r="CO12" s="15">
        <v>5</v>
      </c>
      <c r="CP12" s="599">
        <v>881.78</v>
      </c>
      <c r="CQ12" s="623"/>
      <c r="CR12" s="599"/>
      <c r="CS12" s="624"/>
      <c r="CT12" s="280"/>
      <c r="CU12" s="377">
        <f t="shared" si="58"/>
        <v>0</v>
      </c>
      <c r="CX12" s="103"/>
      <c r="CY12" s="15">
        <v>5</v>
      </c>
      <c r="CZ12" s="599">
        <v>883.6</v>
      </c>
      <c r="DA12" s="701"/>
      <c r="DB12" s="599"/>
      <c r="DC12" s="755"/>
      <c r="DD12" s="601"/>
      <c r="DE12" s="372">
        <f t="shared" si="15"/>
        <v>0</v>
      </c>
      <c r="DH12" s="103"/>
      <c r="DI12" s="15">
        <v>5</v>
      </c>
      <c r="DJ12" s="599">
        <v>863.2</v>
      </c>
      <c r="DK12" s="623"/>
      <c r="DL12" s="599"/>
      <c r="DM12" s="624"/>
      <c r="DN12" s="625"/>
      <c r="DO12" s="377">
        <f t="shared" si="16"/>
        <v>0</v>
      </c>
      <c r="DR12" s="103"/>
      <c r="DS12" s="15">
        <v>5</v>
      </c>
      <c r="DT12" s="599">
        <v>904.9</v>
      </c>
      <c r="DU12" s="623"/>
      <c r="DV12" s="599"/>
      <c r="DW12" s="624"/>
      <c r="DX12" s="625"/>
      <c r="DY12" s="372">
        <f t="shared" si="17"/>
        <v>0</v>
      </c>
      <c r="EB12" s="103"/>
      <c r="EC12" s="15">
        <v>5</v>
      </c>
      <c r="ED12" s="68">
        <v>934.4</v>
      </c>
      <c r="EE12" s="242"/>
      <c r="EF12" s="68"/>
      <c r="EG12" s="69"/>
      <c r="EH12" s="70"/>
      <c r="EI12" s="372">
        <f t="shared" si="18"/>
        <v>0</v>
      </c>
      <c r="EL12" s="103"/>
      <c r="EM12" s="15">
        <v>5</v>
      </c>
      <c r="EN12" s="68">
        <v>960.7</v>
      </c>
      <c r="EO12" s="242"/>
      <c r="EP12" s="68"/>
      <c r="EQ12" s="69"/>
      <c r="ER12" s="70"/>
      <c r="ES12" s="372">
        <f t="shared" si="19"/>
        <v>0</v>
      </c>
      <c r="EV12" s="320"/>
      <c r="EW12" s="15">
        <v>5</v>
      </c>
      <c r="EX12" s="599">
        <v>947.1</v>
      </c>
      <c r="EY12" s="701"/>
      <c r="EZ12" s="599"/>
      <c r="FA12" s="600"/>
      <c r="FB12" s="601"/>
      <c r="FC12" s="372">
        <f t="shared" si="20"/>
        <v>0</v>
      </c>
      <c r="FF12" s="320"/>
      <c r="FG12" s="15">
        <v>5</v>
      </c>
      <c r="FH12" s="599">
        <v>889.04</v>
      </c>
      <c r="FI12" s="701"/>
      <c r="FJ12" s="599"/>
      <c r="FK12" s="600"/>
      <c r="FL12" s="601"/>
      <c r="FM12" s="233">
        <f t="shared" si="21"/>
        <v>0</v>
      </c>
      <c r="FN12" s="74" t="s">
        <v>41</v>
      </c>
      <c r="FP12" s="103"/>
      <c r="FQ12" s="15">
        <v>5</v>
      </c>
      <c r="FR12" s="599">
        <v>870.9</v>
      </c>
      <c r="FS12" s="234"/>
      <c r="FT12" s="91"/>
      <c r="FU12" s="69"/>
      <c r="FV12" s="70"/>
      <c r="FW12" s="372">
        <f t="shared" si="22"/>
        <v>0</v>
      </c>
      <c r="FZ12" s="103"/>
      <c r="GA12" s="15">
        <v>5</v>
      </c>
      <c r="GB12" s="341"/>
      <c r="GC12" s="234"/>
      <c r="GD12" s="341"/>
      <c r="GE12" s="94"/>
      <c r="GF12" s="70"/>
      <c r="GG12" s="372">
        <f t="shared" si="23"/>
        <v>0</v>
      </c>
      <c r="GJ12" s="103"/>
      <c r="GK12" s="15">
        <v>5</v>
      </c>
      <c r="GL12" s="91"/>
      <c r="GM12" s="234"/>
      <c r="GN12" s="91"/>
      <c r="GO12" s="94"/>
      <c r="GP12" s="70"/>
      <c r="GQ12" s="372">
        <f t="shared" si="24"/>
        <v>0</v>
      </c>
      <c r="GT12" s="103"/>
      <c r="GU12" s="15">
        <v>5</v>
      </c>
      <c r="GV12" s="91"/>
      <c r="GW12" s="234"/>
      <c r="GX12" s="91"/>
      <c r="GY12" s="94"/>
      <c r="GZ12" s="70"/>
      <c r="HA12" s="372">
        <f t="shared" si="25"/>
        <v>0</v>
      </c>
      <c r="HD12" s="103"/>
      <c r="HE12" s="15">
        <v>5</v>
      </c>
      <c r="HF12" s="91"/>
      <c r="HG12" s="234"/>
      <c r="HH12" s="91"/>
      <c r="HI12" s="94"/>
      <c r="HJ12" s="70"/>
      <c r="HK12" s="372">
        <f t="shared" si="26"/>
        <v>0</v>
      </c>
      <c r="HN12" s="103"/>
      <c r="HO12" s="15">
        <v>5</v>
      </c>
      <c r="HP12" s="91"/>
      <c r="HQ12" s="234"/>
      <c r="HR12" s="91"/>
      <c r="HS12" s="282"/>
      <c r="HT12" s="70"/>
      <c r="HU12" s="372">
        <f t="shared" si="27"/>
        <v>0</v>
      </c>
      <c r="HX12" s="103"/>
      <c r="HY12" s="15">
        <v>5</v>
      </c>
      <c r="HZ12" s="602"/>
      <c r="IA12" s="707"/>
      <c r="IB12" s="602"/>
      <c r="IC12" s="600"/>
      <c r="ID12" s="601"/>
      <c r="IE12" s="372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600"/>
      <c r="KV12" s="601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96314571</v>
      </c>
      <c r="E13" s="131">
        <f t="shared" si="61"/>
        <v>45029</v>
      </c>
      <c r="F13" s="85">
        <f t="shared" si="61"/>
        <v>19036.05</v>
      </c>
      <c r="G13" s="72">
        <f t="shared" si="61"/>
        <v>21</v>
      </c>
      <c r="H13" s="48">
        <f t="shared" si="61"/>
        <v>18921</v>
      </c>
      <c r="I13" s="102">
        <f t="shared" si="61"/>
        <v>115.04999999999927</v>
      </c>
      <c r="L13" s="103"/>
      <c r="M13" s="15">
        <v>6</v>
      </c>
      <c r="N13" s="91">
        <v>890.9</v>
      </c>
      <c r="O13" s="234">
        <v>45017</v>
      </c>
      <c r="P13" s="91">
        <v>890.9</v>
      </c>
      <c r="Q13" s="282" t="s">
        <v>373</v>
      </c>
      <c r="R13" s="70">
        <v>41</v>
      </c>
      <c r="S13" s="372">
        <f t="shared" si="8"/>
        <v>36526.9</v>
      </c>
      <c r="V13" s="103"/>
      <c r="W13" s="15">
        <v>6</v>
      </c>
      <c r="X13" s="602">
        <v>939.4</v>
      </c>
      <c r="Y13" s="707"/>
      <c r="Z13" s="602"/>
      <c r="AA13" s="600"/>
      <c r="AB13" s="601"/>
      <c r="AC13" s="372">
        <f t="shared" si="9"/>
        <v>0</v>
      </c>
      <c r="AF13" s="103"/>
      <c r="AG13" s="15">
        <v>6</v>
      </c>
      <c r="AH13" s="91">
        <v>932.1</v>
      </c>
      <c r="AI13" s="234"/>
      <c r="AJ13" s="91"/>
      <c r="AK13" s="94"/>
      <c r="AL13" s="70"/>
      <c r="AM13" s="372">
        <f t="shared" si="10"/>
        <v>0</v>
      </c>
      <c r="AP13" s="103"/>
      <c r="AQ13" s="15">
        <v>6</v>
      </c>
      <c r="AR13" s="599">
        <v>932.13</v>
      </c>
      <c r="AS13" s="701"/>
      <c r="AT13" s="599"/>
      <c r="AU13" s="755"/>
      <c r="AV13" s="601"/>
      <c r="AW13" s="372">
        <f t="shared" si="11"/>
        <v>0</v>
      </c>
      <c r="AZ13" s="103"/>
      <c r="BA13" s="15">
        <v>6</v>
      </c>
      <c r="BB13" s="91">
        <v>950.27</v>
      </c>
      <c r="BC13" s="234"/>
      <c r="BD13" s="91"/>
      <c r="BE13" s="94"/>
      <c r="BF13" s="70"/>
      <c r="BG13" s="372">
        <f t="shared" si="12"/>
        <v>0</v>
      </c>
      <c r="BJ13" s="103"/>
      <c r="BK13" s="15">
        <v>6</v>
      </c>
      <c r="BL13" s="91">
        <v>894</v>
      </c>
      <c r="BM13" s="234"/>
      <c r="BN13" s="91"/>
      <c r="BO13" s="94"/>
      <c r="BP13" s="70"/>
      <c r="BQ13" s="451">
        <f t="shared" si="13"/>
        <v>0</v>
      </c>
      <c r="BR13" s="372"/>
      <c r="BT13" s="103"/>
      <c r="BU13" s="15">
        <v>6</v>
      </c>
      <c r="BV13" s="599">
        <v>874.5</v>
      </c>
      <c r="BW13" s="623"/>
      <c r="BX13" s="599"/>
      <c r="BY13" s="812"/>
      <c r="BZ13" s="625"/>
      <c r="CA13" s="233">
        <f t="shared" si="5"/>
        <v>0</v>
      </c>
      <c r="CD13" s="205"/>
      <c r="CE13" s="15">
        <v>6</v>
      </c>
      <c r="CF13" s="91">
        <v>935.8</v>
      </c>
      <c r="CG13" s="279"/>
      <c r="CH13" s="91"/>
      <c r="CI13" s="281"/>
      <c r="CJ13" s="280"/>
      <c r="CK13" s="372">
        <f t="shared" si="14"/>
        <v>0</v>
      </c>
      <c r="CN13" s="93"/>
      <c r="CO13" s="15">
        <v>6</v>
      </c>
      <c r="CP13" s="599">
        <v>928.04</v>
      </c>
      <c r="CQ13" s="623"/>
      <c r="CR13" s="599"/>
      <c r="CS13" s="624"/>
      <c r="CT13" s="280"/>
      <c r="CU13" s="377">
        <f t="shared" si="58"/>
        <v>0</v>
      </c>
      <c r="CX13" s="103"/>
      <c r="CY13" s="15">
        <v>6</v>
      </c>
      <c r="CZ13" s="599">
        <v>920.8</v>
      </c>
      <c r="DA13" s="701"/>
      <c r="DB13" s="599"/>
      <c r="DC13" s="755"/>
      <c r="DD13" s="601"/>
      <c r="DE13" s="372">
        <f t="shared" si="15"/>
        <v>0</v>
      </c>
      <c r="DH13" s="103"/>
      <c r="DI13" s="15">
        <v>6</v>
      </c>
      <c r="DJ13" s="599">
        <v>906.7</v>
      </c>
      <c r="DK13" s="623"/>
      <c r="DL13" s="599"/>
      <c r="DM13" s="624"/>
      <c r="DN13" s="625"/>
      <c r="DO13" s="377">
        <f t="shared" si="16"/>
        <v>0</v>
      </c>
      <c r="DR13" s="103"/>
      <c r="DS13" s="15">
        <v>6</v>
      </c>
      <c r="DT13" s="599">
        <v>929</v>
      </c>
      <c r="DU13" s="623"/>
      <c r="DV13" s="599"/>
      <c r="DW13" s="624"/>
      <c r="DX13" s="625"/>
      <c r="DY13" s="372">
        <f t="shared" si="17"/>
        <v>0</v>
      </c>
      <c r="EB13" s="103"/>
      <c r="EC13" s="15">
        <v>6</v>
      </c>
      <c r="ED13" s="68">
        <v>901.7</v>
      </c>
      <c r="EE13" s="242"/>
      <c r="EF13" s="68"/>
      <c r="EG13" s="69"/>
      <c r="EH13" s="70"/>
      <c r="EI13" s="372">
        <f t="shared" si="18"/>
        <v>0</v>
      </c>
      <c r="EL13" s="103"/>
      <c r="EM13" s="15">
        <v>6</v>
      </c>
      <c r="EN13" s="68">
        <v>928.5</v>
      </c>
      <c r="EO13" s="242"/>
      <c r="EP13" s="68"/>
      <c r="EQ13" s="69"/>
      <c r="ER13" s="70"/>
      <c r="ES13" s="372">
        <f t="shared" si="19"/>
        <v>0</v>
      </c>
      <c r="EV13" s="320"/>
      <c r="EW13" s="15">
        <v>6</v>
      </c>
      <c r="EX13" s="599">
        <v>888.58</v>
      </c>
      <c r="EY13" s="701"/>
      <c r="EZ13" s="599"/>
      <c r="FA13" s="600"/>
      <c r="FB13" s="601"/>
      <c r="FC13" s="372">
        <f t="shared" si="20"/>
        <v>0</v>
      </c>
      <c r="FF13" s="320"/>
      <c r="FG13" s="15">
        <v>6</v>
      </c>
      <c r="FH13" s="599">
        <v>918.07</v>
      </c>
      <c r="FI13" s="701"/>
      <c r="FJ13" s="599"/>
      <c r="FK13" s="600"/>
      <c r="FL13" s="601"/>
      <c r="FM13" s="233">
        <f t="shared" si="21"/>
        <v>0</v>
      </c>
      <c r="FP13" s="103"/>
      <c r="FQ13" s="15">
        <v>6</v>
      </c>
      <c r="FR13" s="599">
        <v>920.3</v>
      </c>
      <c r="FS13" s="234"/>
      <c r="FT13" s="91"/>
      <c r="FU13" s="69"/>
      <c r="FV13" s="70"/>
      <c r="FW13" s="372">
        <f t="shared" si="22"/>
        <v>0</v>
      </c>
      <c r="FZ13" s="103"/>
      <c r="GA13" s="15">
        <v>6</v>
      </c>
      <c r="GB13" s="341"/>
      <c r="GC13" s="234"/>
      <c r="GD13" s="341"/>
      <c r="GE13" s="94"/>
      <c r="GF13" s="70"/>
      <c r="GG13" s="372">
        <f t="shared" si="23"/>
        <v>0</v>
      </c>
      <c r="GJ13" s="103"/>
      <c r="GK13" s="15">
        <v>6</v>
      </c>
      <c r="GL13" s="91"/>
      <c r="GM13" s="234"/>
      <c r="GN13" s="91"/>
      <c r="GO13" s="94"/>
      <c r="GP13" s="70"/>
      <c r="GQ13" s="372">
        <f t="shared" si="24"/>
        <v>0</v>
      </c>
      <c r="GT13" s="103"/>
      <c r="GU13" s="15">
        <v>6</v>
      </c>
      <c r="GV13" s="91"/>
      <c r="GW13" s="234"/>
      <c r="GX13" s="91"/>
      <c r="GY13" s="94"/>
      <c r="GZ13" s="70"/>
      <c r="HA13" s="372">
        <f t="shared" si="25"/>
        <v>0</v>
      </c>
      <c r="HD13" s="103"/>
      <c r="HE13" s="15">
        <v>6</v>
      </c>
      <c r="HF13" s="91"/>
      <c r="HG13" s="234"/>
      <c r="HH13" s="91"/>
      <c r="HI13" s="94"/>
      <c r="HJ13" s="70"/>
      <c r="HK13" s="372">
        <f t="shared" si="26"/>
        <v>0</v>
      </c>
      <c r="HN13" s="103"/>
      <c r="HO13" s="15">
        <v>6</v>
      </c>
      <c r="HP13" s="91"/>
      <c r="HQ13" s="234"/>
      <c r="HR13" s="91"/>
      <c r="HS13" s="282"/>
      <c r="HT13" s="70"/>
      <c r="HU13" s="372">
        <f t="shared" si="27"/>
        <v>0</v>
      </c>
      <c r="HX13" s="103"/>
      <c r="HY13" s="15">
        <v>6</v>
      </c>
      <c r="HZ13" s="602"/>
      <c r="IA13" s="707"/>
      <c r="IB13" s="602"/>
      <c r="IC13" s="600"/>
      <c r="ID13" s="601"/>
      <c r="IE13" s="372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600"/>
      <c r="KV13" s="601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 xml:space="preserve">PED. </v>
      </c>
      <c r="E14" s="131">
        <f t="shared" si="62"/>
        <v>45030</v>
      </c>
      <c r="F14" s="85">
        <f t="shared" si="62"/>
        <v>18948.169999999998</v>
      </c>
      <c r="G14" s="72">
        <f t="shared" si="62"/>
        <v>21</v>
      </c>
      <c r="H14" s="48">
        <f t="shared" si="62"/>
        <v>19014</v>
      </c>
      <c r="I14" s="102">
        <f t="shared" si="62"/>
        <v>-65.830000000001746</v>
      </c>
      <c r="L14" s="103"/>
      <c r="M14" s="15">
        <v>7</v>
      </c>
      <c r="N14" s="91">
        <v>919.9</v>
      </c>
      <c r="O14" s="234">
        <v>45017</v>
      </c>
      <c r="P14" s="91">
        <v>919.9</v>
      </c>
      <c r="Q14" s="282" t="s">
        <v>373</v>
      </c>
      <c r="R14" s="70">
        <v>41</v>
      </c>
      <c r="S14" s="372">
        <f t="shared" si="8"/>
        <v>37715.9</v>
      </c>
      <c r="V14" s="103"/>
      <c r="W14" s="15">
        <v>7</v>
      </c>
      <c r="X14" s="602">
        <v>866.8</v>
      </c>
      <c r="Y14" s="707"/>
      <c r="Z14" s="602"/>
      <c r="AA14" s="600"/>
      <c r="AB14" s="601"/>
      <c r="AC14" s="372">
        <f t="shared" si="9"/>
        <v>0</v>
      </c>
      <c r="AF14" s="103"/>
      <c r="AG14" s="15">
        <v>7</v>
      </c>
      <c r="AH14" s="91">
        <v>869.5</v>
      </c>
      <c r="AI14" s="234"/>
      <c r="AJ14" s="91"/>
      <c r="AK14" s="94"/>
      <c r="AL14" s="70"/>
      <c r="AM14" s="372">
        <f t="shared" si="10"/>
        <v>0</v>
      </c>
      <c r="AP14" s="103"/>
      <c r="AQ14" s="15">
        <v>7</v>
      </c>
      <c r="AR14" s="599">
        <v>940.29</v>
      </c>
      <c r="AS14" s="701"/>
      <c r="AT14" s="599"/>
      <c r="AU14" s="755"/>
      <c r="AV14" s="601"/>
      <c r="AW14" s="372">
        <f t="shared" si="11"/>
        <v>0</v>
      </c>
      <c r="AZ14" s="103"/>
      <c r="BA14" s="15">
        <v>7</v>
      </c>
      <c r="BB14" s="91">
        <v>975.22</v>
      </c>
      <c r="BC14" s="234"/>
      <c r="BD14" s="91"/>
      <c r="BE14" s="94"/>
      <c r="BF14" s="70"/>
      <c r="BG14" s="372">
        <f t="shared" si="12"/>
        <v>0</v>
      </c>
      <c r="BJ14" s="103"/>
      <c r="BK14" s="15">
        <v>7</v>
      </c>
      <c r="BL14" s="91">
        <v>922.1</v>
      </c>
      <c r="BM14" s="234"/>
      <c r="BN14" s="91"/>
      <c r="BO14" s="94"/>
      <c r="BP14" s="70"/>
      <c r="BQ14" s="451">
        <f t="shared" si="13"/>
        <v>0</v>
      </c>
      <c r="BR14" s="372"/>
      <c r="BT14" s="103"/>
      <c r="BU14" s="15">
        <v>7</v>
      </c>
      <c r="BV14" s="599">
        <v>889.9</v>
      </c>
      <c r="BW14" s="623"/>
      <c r="BX14" s="599"/>
      <c r="BY14" s="812"/>
      <c r="BZ14" s="625"/>
      <c r="CA14" s="233">
        <f t="shared" si="5"/>
        <v>0</v>
      </c>
      <c r="CD14" s="205"/>
      <c r="CE14" s="15">
        <v>7</v>
      </c>
      <c r="CF14" s="91">
        <v>906.7</v>
      </c>
      <c r="CG14" s="279"/>
      <c r="CH14" s="91"/>
      <c r="CI14" s="281"/>
      <c r="CJ14" s="280"/>
      <c r="CK14" s="372">
        <f t="shared" si="14"/>
        <v>0</v>
      </c>
      <c r="CN14" s="93"/>
      <c r="CO14" s="15">
        <v>7</v>
      </c>
      <c r="CP14" s="599">
        <v>888.13</v>
      </c>
      <c r="CQ14" s="623"/>
      <c r="CR14" s="599"/>
      <c r="CS14" s="624"/>
      <c r="CT14" s="280"/>
      <c r="CU14" s="377">
        <f t="shared" si="58"/>
        <v>0</v>
      </c>
      <c r="CX14" s="103"/>
      <c r="CY14" s="15">
        <v>7</v>
      </c>
      <c r="CZ14" s="599">
        <v>870.9</v>
      </c>
      <c r="DA14" s="701"/>
      <c r="DB14" s="599"/>
      <c r="DC14" s="755"/>
      <c r="DD14" s="601"/>
      <c r="DE14" s="372">
        <f t="shared" si="15"/>
        <v>0</v>
      </c>
      <c r="DH14" s="103"/>
      <c r="DI14" s="15">
        <v>7</v>
      </c>
      <c r="DJ14" s="599">
        <v>904.9</v>
      </c>
      <c r="DK14" s="623"/>
      <c r="DL14" s="599"/>
      <c r="DM14" s="624"/>
      <c r="DN14" s="625"/>
      <c r="DO14" s="377">
        <f t="shared" si="16"/>
        <v>0</v>
      </c>
      <c r="DR14" s="103"/>
      <c r="DS14" s="15">
        <v>7</v>
      </c>
      <c r="DT14" s="599">
        <v>870.9</v>
      </c>
      <c r="DU14" s="623"/>
      <c r="DV14" s="599"/>
      <c r="DW14" s="624"/>
      <c r="DX14" s="625"/>
      <c r="DY14" s="372">
        <f t="shared" si="17"/>
        <v>0</v>
      </c>
      <c r="EB14" s="103"/>
      <c r="EC14" s="15">
        <v>7</v>
      </c>
      <c r="ED14" s="68">
        <v>932.1</v>
      </c>
      <c r="EE14" s="242"/>
      <c r="EF14" s="68"/>
      <c r="EG14" s="69"/>
      <c r="EH14" s="70"/>
      <c r="EI14" s="372">
        <f t="shared" si="18"/>
        <v>0</v>
      </c>
      <c r="EL14" s="103"/>
      <c r="EM14" s="15">
        <v>7</v>
      </c>
      <c r="EN14" s="68">
        <v>943.92</v>
      </c>
      <c r="EO14" s="242"/>
      <c r="EP14" s="68"/>
      <c r="EQ14" s="69"/>
      <c r="ER14" s="70"/>
      <c r="ES14" s="372">
        <f t="shared" si="19"/>
        <v>0</v>
      </c>
      <c r="EV14" s="320"/>
      <c r="EW14" s="15">
        <v>7</v>
      </c>
      <c r="EX14" s="599">
        <v>940.75</v>
      </c>
      <c r="EY14" s="701"/>
      <c r="EZ14" s="599"/>
      <c r="FA14" s="600"/>
      <c r="FB14" s="601"/>
      <c r="FC14" s="372">
        <f t="shared" si="20"/>
        <v>0</v>
      </c>
      <c r="FF14" s="320"/>
      <c r="FG14" s="15">
        <v>7</v>
      </c>
      <c r="FH14" s="599">
        <v>864.54</v>
      </c>
      <c r="FI14" s="701"/>
      <c r="FJ14" s="599"/>
      <c r="FK14" s="600"/>
      <c r="FL14" s="601"/>
      <c r="FM14" s="233">
        <f t="shared" si="21"/>
        <v>0</v>
      </c>
      <c r="FP14" s="103"/>
      <c r="FQ14" s="15">
        <v>7</v>
      </c>
      <c r="FR14" s="599">
        <v>929.9</v>
      </c>
      <c r="FS14" s="234"/>
      <c r="FT14" s="91"/>
      <c r="FU14" s="69"/>
      <c r="FV14" s="70"/>
      <c r="FW14" s="372">
        <f t="shared" si="22"/>
        <v>0</v>
      </c>
      <c r="FZ14" s="103"/>
      <c r="GA14" s="15">
        <v>7</v>
      </c>
      <c r="GB14" s="341"/>
      <c r="GC14" s="234"/>
      <c r="GD14" s="341"/>
      <c r="GE14" s="94"/>
      <c r="GF14" s="70"/>
      <c r="GG14" s="372">
        <f t="shared" si="23"/>
        <v>0</v>
      </c>
      <c r="GJ14" s="103"/>
      <c r="GK14" s="15">
        <v>7</v>
      </c>
      <c r="GL14" s="91"/>
      <c r="GM14" s="234"/>
      <c r="GN14" s="91"/>
      <c r="GO14" s="94"/>
      <c r="GP14" s="70"/>
      <c r="GQ14" s="372">
        <f t="shared" si="24"/>
        <v>0</v>
      </c>
      <c r="GT14" s="103"/>
      <c r="GU14" s="15">
        <v>7</v>
      </c>
      <c r="GV14" s="91"/>
      <c r="GW14" s="234"/>
      <c r="GX14" s="91"/>
      <c r="GY14" s="94"/>
      <c r="GZ14" s="70"/>
      <c r="HA14" s="372">
        <f t="shared" si="25"/>
        <v>0</v>
      </c>
      <c r="HD14" s="103"/>
      <c r="HE14" s="15">
        <v>7</v>
      </c>
      <c r="HF14" s="91"/>
      <c r="HG14" s="234"/>
      <c r="HH14" s="91"/>
      <c r="HI14" s="94"/>
      <c r="HJ14" s="70"/>
      <c r="HK14" s="372">
        <f t="shared" si="26"/>
        <v>0</v>
      </c>
      <c r="HN14" s="103"/>
      <c r="HO14" s="15">
        <v>7</v>
      </c>
      <c r="HP14" s="91"/>
      <c r="HQ14" s="234"/>
      <c r="HR14" s="91"/>
      <c r="HS14" s="282"/>
      <c r="HT14" s="70"/>
      <c r="HU14" s="372">
        <f t="shared" si="27"/>
        <v>0</v>
      </c>
      <c r="HX14" s="103"/>
      <c r="HY14" s="15">
        <v>7</v>
      </c>
      <c r="HZ14" s="602"/>
      <c r="IA14" s="707"/>
      <c r="IB14" s="602"/>
      <c r="IC14" s="600"/>
      <c r="ID14" s="601"/>
      <c r="IE14" s="372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600"/>
      <c r="KV14" s="601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96522905</v>
      </c>
      <c r="E15" s="131">
        <f t="shared" si="63"/>
        <v>45034</v>
      </c>
      <c r="F15" s="85">
        <f t="shared" si="63"/>
        <v>19139.21</v>
      </c>
      <c r="G15" s="72">
        <f t="shared" si="63"/>
        <v>21</v>
      </c>
      <c r="H15" s="48">
        <f t="shared" si="63"/>
        <v>19240</v>
      </c>
      <c r="I15" s="102">
        <f t="shared" si="63"/>
        <v>-100.79000000000087</v>
      </c>
      <c r="L15" s="103"/>
      <c r="M15" s="15">
        <v>8</v>
      </c>
      <c r="N15" s="91">
        <v>918.1</v>
      </c>
      <c r="O15" s="1141"/>
      <c r="P15" s="1142"/>
      <c r="Q15" s="1143"/>
      <c r="R15" s="59"/>
      <c r="S15" s="492">
        <f t="shared" si="8"/>
        <v>0</v>
      </c>
      <c r="V15" s="103"/>
      <c r="W15" s="15">
        <v>8</v>
      </c>
      <c r="X15" s="602">
        <v>901.3</v>
      </c>
      <c r="Y15" s="707"/>
      <c r="Z15" s="602"/>
      <c r="AA15" s="600"/>
      <c r="AB15" s="601"/>
      <c r="AC15" s="372">
        <f t="shared" si="9"/>
        <v>0</v>
      </c>
      <c r="AF15" s="103"/>
      <c r="AG15" s="15">
        <v>8</v>
      </c>
      <c r="AH15" s="91">
        <v>909.4</v>
      </c>
      <c r="AI15" s="234"/>
      <c r="AJ15" s="91"/>
      <c r="AK15" s="94"/>
      <c r="AL15" s="70"/>
      <c r="AM15" s="372">
        <f t="shared" si="10"/>
        <v>0</v>
      </c>
      <c r="AP15" s="103"/>
      <c r="AQ15" s="15">
        <v>8</v>
      </c>
      <c r="AR15" s="599">
        <v>909.45</v>
      </c>
      <c r="AS15" s="701"/>
      <c r="AT15" s="599"/>
      <c r="AU15" s="755"/>
      <c r="AV15" s="601"/>
      <c r="AW15" s="372">
        <f t="shared" si="11"/>
        <v>0</v>
      </c>
      <c r="AZ15" s="103"/>
      <c r="BA15" s="15">
        <v>8</v>
      </c>
      <c r="BB15" s="91">
        <v>953.45</v>
      </c>
      <c r="BC15" s="234"/>
      <c r="BD15" s="91"/>
      <c r="BE15" s="94"/>
      <c r="BF15" s="70"/>
      <c r="BG15" s="372">
        <f t="shared" si="12"/>
        <v>0</v>
      </c>
      <c r="BJ15" s="103"/>
      <c r="BK15" s="15">
        <v>8</v>
      </c>
      <c r="BL15" s="91">
        <v>908.5</v>
      </c>
      <c r="BM15" s="234"/>
      <c r="BN15" s="91"/>
      <c r="BO15" s="94"/>
      <c r="BP15" s="70"/>
      <c r="BQ15" s="451">
        <f t="shared" si="13"/>
        <v>0</v>
      </c>
      <c r="BR15" s="372"/>
      <c r="BT15" s="103"/>
      <c r="BU15" s="15">
        <v>8</v>
      </c>
      <c r="BV15" s="599">
        <v>919.9</v>
      </c>
      <c r="BW15" s="623"/>
      <c r="BX15" s="599"/>
      <c r="BY15" s="812"/>
      <c r="BZ15" s="625"/>
      <c r="CA15" s="233">
        <f t="shared" si="5"/>
        <v>0</v>
      </c>
      <c r="CD15" s="205"/>
      <c r="CE15" s="15">
        <v>8</v>
      </c>
      <c r="CF15" s="91">
        <v>895.8</v>
      </c>
      <c r="CG15" s="279"/>
      <c r="CH15" s="91"/>
      <c r="CI15" s="281"/>
      <c r="CJ15" s="280"/>
      <c r="CK15" s="372">
        <f t="shared" si="14"/>
        <v>0</v>
      </c>
      <c r="CN15" s="93"/>
      <c r="CO15" s="15">
        <v>8</v>
      </c>
      <c r="CP15" s="599">
        <v>887.22</v>
      </c>
      <c r="CQ15" s="623"/>
      <c r="CR15" s="599"/>
      <c r="CS15" s="624"/>
      <c r="CT15" s="280"/>
      <c r="CU15" s="377">
        <f t="shared" si="58"/>
        <v>0</v>
      </c>
      <c r="CX15" s="103"/>
      <c r="CY15" s="15">
        <v>8</v>
      </c>
      <c r="CZ15" s="599">
        <v>920.8</v>
      </c>
      <c r="DA15" s="701"/>
      <c r="DB15" s="599"/>
      <c r="DC15" s="755"/>
      <c r="DD15" s="601"/>
      <c r="DE15" s="372">
        <f t="shared" si="15"/>
        <v>0</v>
      </c>
      <c r="DH15" s="103"/>
      <c r="DI15" s="15">
        <v>8</v>
      </c>
      <c r="DJ15" s="599">
        <v>928.5</v>
      </c>
      <c r="DK15" s="623"/>
      <c r="DL15" s="599"/>
      <c r="DM15" s="624"/>
      <c r="DN15" s="625"/>
      <c r="DO15" s="377">
        <f t="shared" si="16"/>
        <v>0</v>
      </c>
      <c r="DR15" s="103"/>
      <c r="DS15" s="15">
        <v>8</v>
      </c>
      <c r="DT15" s="599">
        <v>914.4</v>
      </c>
      <c r="DU15" s="623"/>
      <c r="DV15" s="599"/>
      <c r="DW15" s="624"/>
      <c r="DX15" s="625"/>
      <c r="DY15" s="372">
        <f t="shared" si="17"/>
        <v>0</v>
      </c>
      <c r="EB15" s="103"/>
      <c r="EC15" s="15">
        <v>8</v>
      </c>
      <c r="ED15" s="68">
        <v>909</v>
      </c>
      <c r="EE15" s="242"/>
      <c r="EF15" s="68"/>
      <c r="EG15" s="69"/>
      <c r="EH15" s="70"/>
      <c r="EI15" s="372">
        <f t="shared" si="18"/>
        <v>0</v>
      </c>
      <c r="EL15" s="103"/>
      <c r="EM15" s="15">
        <v>8</v>
      </c>
      <c r="EN15" s="68">
        <v>937.57</v>
      </c>
      <c r="EO15" s="242"/>
      <c r="EP15" s="68"/>
      <c r="EQ15" s="69"/>
      <c r="ER15" s="70"/>
      <c r="ES15" s="372">
        <f t="shared" si="19"/>
        <v>0</v>
      </c>
      <c r="EV15" s="320"/>
      <c r="EW15" s="15">
        <v>8</v>
      </c>
      <c r="EX15" s="599">
        <v>943.92</v>
      </c>
      <c r="EY15" s="701"/>
      <c r="EZ15" s="599"/>
      <c r="FA15" s="600"/>
      <c r="FB15" s="601"/>
      <c r="FC15" s="372">
        <f t="shared" si="20"/>
        <v>0</v>
      </c>
      <c r="FF15" s="320"/>
      <c r="FG15" s="15">
        <v>8</v>
      </c>
      <c r="FH15" s="599">
        <v>934.85</v>
      </c>
      <c r="FI15" s="701"/>
      <c r="FJ15" s="599"/>
      <c r="FK15" s="600"/>
      <c r="FL15" s="601"/>
      <c r="FM15" s="233">
        <f t="shared" si="21"/>
        <v>0</v>
      </c>
      <c r="FP15" s="103"/>
      <c r="FQ15" s="15">
        <v>8</v>
      </c>
      <c r="FR15" s="599">
        <v>871.3</v>
      </c>
      <c r="FS15" s="234"/>
      <c r="FT15" s="91"/>
      <c r="FU15" s="69"/>
      <c r="FV15" s="70"/>
      <c r="FW15" s="372">
        <f t="shared" si="22"/>
        <v>0</v>
      </c>
      <c r="FZ15" s="103"/>
      <c r="GA15" s="15">
        <v>8</v>
      </c>
      <c r="GB15" s="341"/>
      <c r="GC15" s="234"/>
      <c r="GD15" s="341"/>
      <c r="GE15" s="94"/>
      <c r="GF15" s="70"/>
      <c r="GG15" s="372">
        <f t="shared" si="23"/>
        <v>0</v>
      </c>
      <c r="GJ15" s="103"/>
      <c r="GK15" s="15">
        <v>8</v>
      </c>
      <c r="GL15" s="91"/>
      <c r="GM15" s="234"/>
      <c r="GN15" s="91"/>
      <c r="GO15" s="94"/>
      <c r="GP15" s="70"/>
      <c r="GQ15" s="372">
        <f t="shared" si="24"/>
        <v>0</v>
      </c>
      <c r="GT15" s="103"/>
      <c r="GU15" s="15">
        <v>8</v>
      </c>
      <c r="GV15" s="91"/>
      <c r="GW15" s="234"/>
      <c r="GX15" s="91"/>
      <c r="GY15" s="94"/>
      <c r="GZ15" s="70"/>
      <c r="HA15" s="372">
        <f t="shared" si="25"/>
        <v>0</v>
      </c>
      <c r="HD15" s="103"/>
      <c r="HE15" s="15">
        <v>8</v>
      </c>
      <c r="HF15" s="91"/>
      <c r="HG15" s="234"/>
      <c r="HH15" s="91"/>
      <c r="HI15" s="94"/>
      <c r="HJ15" s="70"/>
      <c r="HK15" s="372">
        <f t="shared" si="26"/>
        <v>0</v>
      </c>
      <c r="HN15" s="103"/>
      <c r="HO15" s="15">
        <v>8</v>
      </c>
      <c r="HP15" s="91"/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602"/>
      <c r="IA15" s="707"/>
      <c r="IB15" s="602"/>
      <c r="IC15" s="600"/>
      <c r="ID15" s="601"/>
      <c r="IE15" s="372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600"/>
      <c r="KV15" s="601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96524182</v>
      </c>
      <c r="E16" s="131">
        <f t="shared" si="64"/>
        <v>45034</v>
      </c>
      <c r="F16" s="85">
        <f t="shared" si="64"/>
        <v>19303.61</v>
      </c>
      <c r="G16" s="72">
        <f t="shared" si="64"/>
        <v>21</v>
      </c>
      <c r="H16" s="48">
        <f t="shared" si="64"/>
        <v>19367.400000000001</v>
      </c>
      <c r="I16" s="102">
        <f t="shared" si="64"/>
        <v>-63.790000000000873</v>
      </c>
      <c r="L16" s="103"/>
      <c r="M16" s="15">
        <v>9</v>
      </c>
      <c r="N16" s="91">
        <v>933.5</v>
      </c>
      <c r="O16" s="234">
        <v>45017</v>
      </c>
      <c r="P16" s="91">
        <v>933.5</v>
      </c>
      <c r="Q16" s="282" t="s">
        <v>371</v>
      </c>
      <c r="R16" s="70">
        <v>41</v>
      </c>
      <c r="S16" s="233">
        <f t="shared" si="8"/>
        <v>38273.5</v>
      </c>
      <c r="V16" s="103"/>
      <c r="W16" s="15">
        <v>9</v>
      </c>
      <c r="X16" s="602">
        <v>872.3</v>
      </c>
      <c r="Y16" s="707"/>
      <c r="Z16" s="602"/>
      <c r="AA16" s="600"/>
      <c r="AB16" s="601"/>
      <c r="AC16" s="372">
        <f t="shared" si="9"/>
        <v>0</v>
      </c>
      <c r="AF16" s="103"/>
      <c r="AG16" s="15">
        <v>9</v>
      </c>
      <c r="AH16" s="91">
        <v>889.5</v>
      </c>
      <c r="AI16" s="234"/>
      <c r="AJ16" s="91"/>
      <c r="AK16" s="94"/>
      <c r="AL16" s="70"/>
      <c r="AM16" s="372">
        <f t="shared" si="10"/>
        <v>0</v>
      </c>
      <c r="AP16" s="103"/>
      <c r="AQ16" s="15">
        <v>9</v>
      </c>
      <c r="AR16" s="599">
        <v>944.83</v>
      </c>
      <c r="AS16" s="701"/>
      <c r="AT16" s="599"/>
      <c r="AU16" s="755"/>
      <c r="AV16" s="601"/>
      <c r="AW16" s="372">
        <f t="shared" si="11"/>
        <v>0</v>
      </c>
      <c r="AZ16" s="103"/>
      <c r="BA16" s="15">
        <v>9</v>
      </c>
      <c r="BB16" s="91">
        <v>945.28</v>
      </c>
      <c r="BC16" s="234"/>
      <c r="BD16" s="91"/>
      <c r="BE16" s="94"/>
      <c r="BF16" s="70"/>
      <c r="BG16" s="372">
        <f t="shared" si="12"/>
        <v>0</v>
      </c>
      <c r="BJ16" s="103"/>
      <c r="BK16" s="15">
        <v>9</v>
      </c>
      <c r="BL16" s="91">
        <v>942.1</v>
      </c>
      <c r="BM16" s="234"/>
      <c r="BN16" s="91"/>
      <c r="BO16" s="94"/>
      <c r="BP16" s="70"/>
      <c r="BQ16" s="451">
        <f t="shared" si="13"/>
        <v>0</v>
      </c>
      <c r="BR16" s="372"/>
      <c r="BT16" s="103"/>
      <c r="BU16" s="15">
        <v>9</v>
      </c>
      <c r="BV16" s="91">
        <v>926.2</v>
      </c>
      <c r="BW16" s="623"/>
      <c r="BX16" s="91"/>
      <c r="BY16" s="812"/>
      <c r="BZ16" s="625"/>
      <c r="CA16" s="372">
        <f t="shared" si="5"/>
        <v>0</v>
      </c>
      <c r="CD16" s="205"/>
      <c r="CE16" s="15">
        <v>9</v>
      </c>
      <c r="CF16" s="91">
        <v>893.6</v>
      </c>
      <c r="CG16" s="279"/>
      <c r="CH16" s="91"/>
      <c r="CI16" s="281"/>
      <c r="CJ16" s="280"/>
      <c r="CK16" s="372">
        <f t="shared" si="14"/>
        <v>0</v>
      </c>
      <c r="CN16" s="93"/>
      <c r="CO16" s="15">
        <v>9</v>
      </c>
      <c r="CP16" s="599">
        <v>921.69</v>
      </c>
      <c r="CQ16" s="623"/>
      <c r="CR16" s="599"/>
      <c r="CS16" s="624"/>
      <c r="CT16" s="280"/>
      <c r="CU16" s="377">
        <f t="shared" si="58"/>
        <v>0</v>
      </c>
      <c r="CX16" s="103"/>
      <c r="CY16" s="15">
        <v>9</v>
      </c>
      <c r="CZ16" s="599">
        <v>917.2</v>
      </c>
      <c r="DA16" s="701"/>
      <c r="DB16" s="599"/>
      <c r="DC16" s="755"/>
      <c r="DD16" s="601"/>
      <c r="DE16" s="372">
        <f t="shared" si="15"/>
        <v>0</v>
      </c>
      <c r="DH16" s="103"/>
      <c r="DI16" s="15">
        <v>9</v>
      </c>
      <c r="DJ16" s="599">
        <v>891.3</v>
      </c>
      <c r="DK16" s="623"/>
      <c r="DL16" s="599"/>
      <c r="DM16" s="624"/>
      <c r="DN16" s="625"/>
      <c r="DO16" s="377">
        <f t="shared" si="16"/>
        <v>0</v>
      </c>
      <c r="DR16" s="103"/>
      <c r="DS16" s="15">
        <v>9</v>
      </c>
      <c r="DT16" s="599">
        <v>932.1</v>
      </c>
      <c r="DU16" s="623"/>
      <c r="DV16" s="599"/>
      <c r="DW16" s="624"/>
      <c r="DX16" s="625"/>
      <c r="DY16" s="372">
        <f t="shared" si="17"/>
        <v>0</v>
      </c>
      <c r="EB16" s="103"/>
      <c r="EC16" s="15">
        <v>9</v>
      </c>
      <c r="ED16" s="68">
        <v>923.1</v>
      </c>
      <c r="EE16" s="242"/>
      <c r="EF16" s="68"/>
      <c r="EG16" s="69"/>
      <c r="EH16" s="70"/>
      <c r="EI16" s="372">
        <f t="shared" si="18"/>
        <v>0</v>
      </c>
      <c r="EL16" s="103"/>
      <c r="EM16" s="15">
        <v>9</v>
      </c>
      <c r="EN16" s="68">
        <v>935.3</v>
      </c>
      <c r="EO16" s="242"/>
      <c r="EP16" s="68"/>
      <c r="EQ16" s="69"/>
      <c r="ER16" s="70"/>
      <c r="ES16" s="372">
        <f t="shared" si="19"/>
        <v>0</v>
      </c>
      <c r="EV16" s="320"/>
      <c r="EW16" s="15">
        <v>9</v>
      </c>
      <c r="EX16" s="599">
        <v>938.48</v>
      </c>
      <c r="EY16" s="701"/>
      <c r="EZ16" s="599"/>
      <c r="FA16" s="600"/>
      <c r="FB16" s="601"/>
      <c r="FC16" s="372">
        <f t="shared" si="20"/>
        <v>0</v>
      </c>
      <c r="FF16" s="320"/>
      <c r="FG16" s="15">
        <v>9</v>
      </c>
      <c r="FH16" s="599">
        <v>939.39</v>
      </c>
      <c r="FI16" s="701"/>
      <c r="FJ16" s="599"/>
      <c r="FK16" s="600"/>
      <c r="FL16" s="601"/>
      <c r="FM16" s="233">
        <f t="shared" si="21"/>
        <v>0</v>
      </c>
      <c r="FP16" s="103"/>
      <c r="FQ16" s="15">
        <v>9</v>
      </c>
      <c r="FR16" s="599">
        <v>903.1</v>
      </c>
      <c r="FS16" s="234"/>
      <c r="FT16" s="91"/>
      <c r="FU16" s="69"/>
      <c r="FV16" s="70"/>
      <c r="FW16" s="372">
        <f t="shared" si="22"/>
        <v>0</v>
      </c>
      <c r="FZ16" s="103"/>
      <c r="GA16" s="15">
        <v>9</v>
      </c>
      <c r="GB16" s="341"/>
      <c r="GC16" s="234"/>
      <c r="GD16" s="341"/>
      <c r="GE16" s="94"/>
      <c r="GF16" s="70"/>
      <c r="GG16" s="372">
        <f t="shared" si="23"/>
        <v>0</v>
      </c>
      <c r="GJ16" s="103"/>
      <c r="GK16" s="15">
        <v>9</v>
      </c>
      <c r="GL16" s="91"/>
      <c r="GM16" s="234"/>
      <c r="GN16" s="91"/>
      <c r="GO16" s="94"/>
      <c r="GP16" s="70"/>
      <c r="GQ16" s="372">
        <f t="shared" si="24"/>
        <v>0</v>
      </c>
      <c r="GT16" s="103"/>
      <c r="GU16" s="15">
        <v>9</v>
      </c>
      <c r="GV16" s="91"/>
      <c r="GW16" s="234"/>
      <c r="GX16" s="91"/>
      <c r="GY16" s="94"/>
      <c r="GZ16" s="70"/>
      <c r="HA16" s="372">
        <f t="shared" si="25"/>
        <v>0</v>
      </c>
      <c r="HD16" s="103"/>
      <c r="HE16" s="15">
        <v>9</v>
      </c>
      <c r="HF16" s="91"/>
      <c r="HG16" s="234"/>
      <c r="HH16" s="91"/>
      <c r="HI16" s="94"/>
      <c r="HJ16" s="70"/>
      <c r="HK16" s="372">
        <f t="shared" si="26"/>
        <v>0</v>
      </c>
      <c r="HN16" s="103"/>
      <c r="HO16" s="15">
        <v>9</v>
      </c>
      <c r="HP16" s="91"/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602"/>
      <c r="IA16" s="707"/>
      <c r="IB16" s="602"/>
      <c r="IC16" s="600"/>
      <c r="ID16" s="601"/>
      <c r="IE16" s="372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599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600"/>
      <c r="KV16" s="601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TYSON FRESH MEAT</v>
      </c>
      <c r="C17" s="74" t="str">
        <f t="shared" ref="C17:I17" si="65">EL5</f>
        <v xml:space="preserve">I B P </v>
      </c>
      <c r="D17" s="99" t="str">
        <f t="shared" si="65"/>
        <v>PED. 96574652</v>
      </c>
      <c r="E17" s="131">
        <f t="shared" si="65"/>
        <v>45035</v>
      </c>
      <c r="F17" s="85">
        <f t="shared" si="65"/>
        <v>18582.310000000001</v>
      </c>
      <c r="G17" s="72">
        <f t="shared" si="65"/>
        <v>20</v>
      </c>
      <c r="H17" s="48">
        <f t="shared" si="65"/>
        <v>18674.29</v>
      </c>
      <c r="I17" s="102">
        <f t="shared" si="65"/>
        <v>-91.979999999999563</v>
      </c>
      <c r="L17" s="103"/>
      <c r="M17" s="15">
        <v>10</v>
      </c>
      <c r="N17" s="91">
        <v>881.8</v>
      </c>
      <c r="O17" s="234">
        <v>45017</v>
      </c>
      <c r="P17" s="91">
        <v>881.8</v>
      </c>
      <c r="Q17" s="282" t="s">
        <v>373</v>
      </c>
      <c r="R17" s="70">
        <v>41</v>
      </c>
      <c r="S17" s="233">
        <f t="shared" si="8"/>
        <v>36153.799999999996</v>
      </c>
      <c r="V17" s="103"/>
      <c r="W17" s="15">
        <v>10</v>
      </c>
      <c r="X17" s="602">
        <v>900.4</v>
      </c>
      <c r="Y17" s="707"/>
      <c r="Z17" s="602"/>
      <c r="AA17" s="600"/>
      <c r="AB17" s="601"/>
      <c r="AC17" s="372">
        <f t="shared" si="9"/>
        <v>0</v>
      </c>
      <c r="AF17" s="103"/>
      <c r="AG17" s="15">
        <v>10</v>
      </c>
      <c r="AH17" s="91">
        <v>902.2</v>
      </c>
      <c r="AI17" s="234"/>
      <c r="AJ17" s="91"/>
      <c r="AK17" s="94"/>
      <c r="AL17" s="70"/>
      <c r="AM17" s="372">
        <f t="shared" si="10"/>
        <v>0</v>
      </c>
      <c r="AP17" s="103"/>
      <c r="AQ17" s="15">
        <v>10</v>
      </c>
      <c r="AR17" s="599">
        <v>923.96</v>
      </c>
      <c r="AS17" s="701"/>
      <c r="AT17" s="599"/>
      <c r="AU17" s="755"/>
      <c r="AV17" s="601"/>
      <c r="AW17" s="372">
        <f t="shared" si="11"/>
        <v>0</v>
      </c>
      <c r="AZ17" s="103"/>
      <c r="BA17" s="15">
        <v>10</v>
      </c>
      <c r="BB17" s="91">
        <v>943.92</v>
      </c>
      <c r="BC17" s="234"/>
      <c r="BD17" s="91"/>
      <c r="BE17" s="94"/>
      <c r="BF17" s="70"/>
      <c r="BG17" s="372">
        <f t="shared" si="12"/>
        <v>0</v>
      </c>
      <c r="BJ17" s="103"/>
      <c r="BK17" s="15">
        <v>10</v>
      </c>
      <c r="BL17" s="91">
        <v>927.6</v>
      </c>
      <c r="BM17" s="234"/>
      <c r="BN17" s="91"/>
      <c r="BO17" s="94"/>
      <c r="BP17" s="70"/>
      <c r="BQ17" s="451">
        <f t="shared" si="13"/>
        <v>0</v>
      </c>
      <c r="BR17" s="372"/>
      <c r="BT17" s="103"/>
      <c r="BU17" s="15">
        <v>10</v>
      </c>
      <c r="BV17" s="68">
        <v>865.4</v>
      </c>
      <c r="BW17" s="623"/>
      <c r="BX17" s="68"/>
      <c r="BY17" s="812"/>
      <c r="BZ17" s="625"/>
      <c r="CA17" s="372">
        <f t="shared" si="5"/>
        <v>0</v>
      </c>
      <c r="CD17" s="205"/>
      <c r="CE17" s="15">
        <v>10</v>
      </c>
      <c r="CF17" s="91">
        <v>896.7</v>
      </c>
      <c r="CG17" s="279"/>
      <c r="CH17" s="91"/>
      <c r="CI17" s="281"/>
      <c r="CJ17" s="280"/>
      <c r="CK17" s="372">
        <f t="shared" si="14"/>
        <v>0</v>
      </c>
      <c r="CN17" s="93"/>
      <c r="CO17" s="15">
        <v>10</v>
      </c>
      <c r="CP17" s="599">
        <v>908.09</v>
      </c>
      <c r="CQ17" s="623"/>
      <c r="CR17" s="599"/>
      <c r="CS17" s="624"/>
      <c r="CT17" s="280"/>
      <c r="CU17" s="377">
        <f t="shared" si="58"/>
        <v>0</v>
      </c>
      <c r="CX17" s="103"/>
      <c r="CY17" s="15">
        <v>10</v>
      </c>
      <c r="CZ17" s="599">
        <v>911.7</v>
      </c>
      <c r="DA17" s="701"/>
      <c r="DB17" s="599"/>
      <c r="DC17" s="755"/>
      <c r="DD17" s="601"/>
      <c r="DE17" s="372">
        <f t="shared" si="15"/>
        <v>0</v>
      </c>
      <c r="DH17" s="103"/>
      <c r="DI17" s="15">
        <v>10</v>
      </c>
      <c r="DJ17" s="602">
        <v>931.7</v>
      </c>
      <c r="DK17" s="623"/>
      <c r="DL17" s="602"/>
      <c r="DM17" s="624"/>
      <c r="DN17" s="625"/>
      <c r="DO17" s="377">
        <f t="shared" si="16"/>
        <v>0</v>
      </c>
      <c r="DR17" s="103"/>
      <c r="DS17" s="15">
        <v>10</v>
      </c>
      <c r="DT17" s="599">
        <v>935.3</v>
      </c>
      <c r="DU17" s="623"/>
      <c r="DV17" s="599"/>
      <c r="DW17" s="624"/>
      <c r="DX17" s="625"/>
      <c r="DY17" s="372">
        <f t="shared" si="17"/>
        <v>0</v>
      </c>
      <c r="EB17" s="103"/>
      <c r="EC17" s="15">
        <v>10</v>
      </c>
      <c r="ED17" s="68">
        <v>926.2</v>
      </c>
      <c r="EE17" s="242"/>
      <c r="EF17" s="68"/>
      <c r="EG17" s="69"/>
      <c r="EH17" s="70"/>
      <c r="EI17" s="372">
        <f t="shared" si="18"/>
        <v>0</v>
      </c>
      <c r="EL17" s="103"/>
      <c r="EM17" s="15">
        <v>10</v>
      </c>
      <c r="EN17" s="68">
        <v>949.36</v>
      </c>
      <c r="EO17" s="242"/>
      <c r="EP17" s="68"/>
      <c r="EQ17" s="69"/>
      <c r="ER17" s="70"/>
      <c r="ES17" s="372">
        <f t="shared" si="19"/>
        <v>0</v>
      </c>
      <c r="EV17" s="103"/>
      <c r="EW17" s="15">
        <v>10</v>
      </c>
      <c r="EX17" s="599">
        <v>935.76</v>
      </c>
      <c r="EY17" s="701"/>
      <c r="EZ17" s="599"/>
      <c r="FA17" s="600"/>
      <c r="FB17" s="601"/>
      <c r="FC17" s="372">
        <f t="shared" si="20"/>
        <v>0</v>
      </c>
      <c r="FF17" s="103"/>
      <c r="FG17" s="15">
        <v>10</v>
      </c>
      <c r="FH17" s="599">
        <v>873.62</v>
      </c>
      <c r="FI17" s="701"/>
      <c r="FJ17" s="599"/>
      <c r="FK17" s="600"/>
      <c r="FL17" s="601"/>
      <c r="FM17" s="233">
        <f t="shared" si="21"/>
        <v>0</v>
      </c>
      <c r="FP17" s="103"/>
      <c r="FQ17" s="15">
        <v>10</v>
      </c>
      <c r="FR17" s="599">
        <v>867.7</v>
      </c>
      <c r="FS17" s="234"/>
      <c r="FT17" s="91"/>
      <c r="FU17" s="69"/>
      <c r="FV17" s="70"/>
      <c r="FW17" s="372">
        <f t="shared" si="22"/>
        <v>0</v>
      </c>
      <c r="FZ17" s="103"/>
      <c r="GA17" s="15">
        <v>10</v>
      </c>
      <c r="GB17" s="341"/>
      <c r="GC17" s="234"/>
      <c r="GD17" s="341"/>
      <c r="GE17" s="94"/>
      <c r="GF17" s="70"/>
      <c r="GG17" s="372">
        <f t="shared" si="23"/>
        <v>0</v>
      </c>
      <c r="GJ17" s="103"/>
      <c r="GK17" s="15">
        <v>10</v>
      </c>
      <c r="GL17" s="91"/>
      <c r="GM17" s="234"/>
      <c r="GN17" s="91"/>
      <c r="GO17" s="94"/>
      <c r="GP17" s="70"/>
      <c r="GQ17" s="372">
        <f t="shared" si="24"/>
        <v>0</v>
      </c>
      <c r="GT17" s="103"/>
      <c r="GU17" s="15">
        <v>10</v>
      </c>
      <c r="GV17" s="91"/>
      <c r="GW17" s="234"/>
      <c r="GX17" s="91"/>
      <c r="GY17" s="94"/>
      <c r="GZ17" s="70"/>
      <c r="HA17" s="372">
        <f t="shared" si="25"/>
        <v>0</v>
      </c>
      <c r="HD17" s="103"/>
      <c r="HE17" s="15">
        <v>10</v>
      </c>
      <c r="HF17" s="91"/>
      <c r="HG17" s="234"/>
      <c r="HH17" s="91"/>
      <c r="HI17" s="94"/>
      <c r="HJ17" s="70"/>
      <c r="HK17" s="372">
        <f t="shared" si="26"/>
        <v>0</v>
      </c>
      <c r="HN17" s="103"/>
      <c r="HO17" s="15">
        <v>10</v>
      </c>
      <c r="HP17" s="91"/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602"/>
      <c r="IA17" s="707"/>
      <c r="IB17" s="602"/>
      <c r="IC17" s="600"/>
      <c r="ID17" s="601"/>
      <c r="IE17" s="372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599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600"/>
      <c r="KV17" s="601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2"/>
      <c r="SL17" s="701"/>
      <c r="SM17" s="599"/>
      <c r="SN17" s="755"/>
      <c r="SO17" s="601"/>
      <c r="SP17" s="601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TYSON FRESH MEAT</v>
      </c>
      <c r="C18" s="74" t="str">
        <f t="shared" si="66"/>
        <v xml:space="preserve">I B P </v>
      </c>
      <c r="D18" s="99" t="str">
        <f t="shared" si="66"/>
        <v>PED. 96624560</v>
      </c>
      <c r="E18" s="131">
        <f t="shared" si="66"/>
        <v>45036</v>
      </c>
      <c r="F18" s="85">
        <f t="shared" si="66"/>
        <v>18579.87</v>
      </c>
      <c r="G18" s="72">
        <f t="shared" si="66"/>
        <v>20</v>
      </c>
      <c r="H18" s="48">
        <f t="shared" si="66"/>
        <v>18774.3</v>
      </c>
      <c r="I18" s="102">
        <f t="shared" si="66"/>
        <v>-194.43000000000029</v>
      </c>
      <c r="L18" s="103"/>
      <c r="M18" s="15">
        <v>11</v>
      </c>
      <c r="N18" s="91">
        <v>929.9</v>
      </c>
      <c r="O18" s="1141"/>
      <c r="P18" s="1142"/>
      <c r="Q18" s="1143"/>
      <c r="R18" s="59"/>
      <c r="S18" s="490">
        <f t="shared" si="8"/>
        <v>0</v>
      </c>
      <c r="V18" s="103"/>
      <c r="W18" s="15">
        <v>11</v>
      </c>
      <c r="X18" s="602">
        <v>945.7</v>
      </c>
      <c r="Y18" s="707"/>
      <c r="Z18" s="602"/>
      <c r="AA18" s="600"/>
      <c r="AB18" s="601"/>
      <c r="AC18" s="372">
        <f t="shared" si="9"/>
        <v>0</v>
      </c>
      <c r="AF18" s="103"/>
      <c r="AG18" s="15">
        <v>11</v>
      </c>
      <c r="AH18" s="91">
        <v>926.7</v>
      </c>
      <c r="AI18" s="234"/>
      <c r="AJ18" s="91"/>
      <c r="AK18" s="94"/>
      <c r="AL18" s="70"/>
      <c r="AM18" s="372">
        <f t="shared" si="10"/>
        <v>0</v>
      </c>
      <c r="AP18" s="103"/>
      <c r="AQ18" s="15">
        <v>11</v>
      </c>
      <c r="AR18" s="599">
        <v>932.13</v>
      </c>
      <c r="AS18" s="701"/>
      <c r="AT18" s="599"/>
      <c r="AU18" s="755"/>
      <c r="AV18" s="601"/>
      <c r="AW18" s="372">
        <f t="shared" si="11"/>
        <v>0</v>
      </c>
      <c r="AZ18" s="103"/>
      <c r="BA18" s="15">
        <v>11</v>
      </c>
      <c r="BB18" s="91">
        <v>916.71</v>
      </c>
      <c r="BC18" s="234"/>
      <c r="BD18" s="91"/>
      <c r="BE18" s="94"/>
      <c r="BF18" s="70"/>
      <c r="BG18" s="372">
        <f t="shared" si="12"/>
        <v>0</v>
      </c>
      <c r="BJ18" s="103"/>
      <c r="BK18" s="15">
        <v>11</v>
      </c>
      <c r="BL18" s="91">
        <v>940.3</v>
      </c>
      <c r="BM18" s="234"/>
      <c r="BN18" s="91"/>
      <c r="BO18" s="94"/>
      <c r="BP18" s="70"/>
      <c r="BQ18" s="451">
        <f t="shared" si="13"/>
        <v>0</v>
      </c>
      <c r="BR18" s="372"/>
      <c r="BT18" s="103"/>
      <c r="BU18" s="15">
        <v>11</v>
      </c>
      <c r="BV18" s="91">
        <v>895.4</v>
      </c>
      <c r="BW18" s="279"/>
      <c r="BX18" s="91"/>
      <c r="BY18" s="528"/>
      <c r="BZ18" s="280"/>
      <c r="CA18" s="372">
        <f t="shared" si="5"/>
        <v>0</v>
      </c>
      <c r="CD18" s="205"/>
      <c r="CE18" s="15">
        <v>11</v>
      </c>
      <c r="CF18" s="68">
        <v>864.5</v>
      </c>
      <c r="CG18" s="279"/>
      <c r="CH18" s="68"/>
      <c r="CI18" s="281"/>
      <c r="CJ18" s="280"/>
      <c r="CK18" s="372">
        <f t="shared" si="14"/>
        <v>0</v>
      </c>
      <c r="CN18" s="93"/>
      <c r="CO18" s="15">
        <v>11</v>
      </c>
      <c r="CP18" s="602">
        <v>936.77</v>
      </c>
      <c r="CQ18" s="623"/>
      <c r="CR18" s="602"/>
      <c r="CS18" s="624"/>
      <c r="CT18" s="280"/>
      <c r="CU18" s="377">
        <f t="shared" si="58"/>
        <v>0</v>
      </c>
      <c r="CX18" s="103"/>
      <c r="CY18" s="15">
        <v>11</v>
      </c>
      <c r="CZ18" s="599">
        <v>861.8</v>
      </c>
      <c r="DA18" s="701"/>
      <c r="DB18" s="599"/>
      <c r="DC18" s="755"/>
      <c r="DD18" s="601"/>
      <c r="DE18" s="372">
        <f t="shared" si="15"/>
        <v>0</v>
      </c>
      <c r="DH18" s="103"/>
      <c r="DI18" s="15">
        <v>11</v>
      </c>
      <c r="DJ18" s="599">
        <v>871.3</v>
      </c>
      <c r="DK18" s="623"/>
      <c r="DL18" s="599"/>
      <c r="DM18" s="624"/>
      <c r="DN18" s="625"/>
      <c r="DO18" s="377">
        <f t="shared" si="16"/>
        <v>0</v>
      </c>
      <c r="DR18" s="103"/>
      <c r="DS18" s="15">
        <v>11</v>
      </c>
      <c r="DT18" s="602">
        <v>905.8</v>
      </c>
      <c r="DU18" s="623"/>
      <c r="DV18" s="602"/>
      <c r="DW18" s="624"/>
      <c r="DX18" s="625"/>
      <c r="DY18" s="372">
        <f t="shared" si="17"/>
        <v>0</v>
      </c>
      <c r="EB18" s="103"/>
      <c r="EC18" s="15">
        <v>11</v>
      </c>
      <c r="ED18" s="68">
        <v>931.7</v>
      </c>
      <c r="EE18" s="242"/>
      <c r="EF18" s="68"/>
      <c r="EG18" s="69"/>
      <c r="EH18" s="70"/>
      <c r="EI18" s="372">
        <f t="shared" si="18"/>
        <v>0</v>
      </c>
      <c r="EL18" s="103"/>
      <c r="EM18" s="15">
        <v>11</v>
      </c>
      <c r="EN18" s="68">
        <v>948</v>
      </c>
      <c r="EO18" s="242"/>
      <c r="EP18" s="68"/>
      <c r="EQ18" s="69"/>
      <c r="ER18" s="70"/>
      <c r="ES18" s="372">
        <f t="shared" si="19"/>
        <v>0</v>
      </c>
      <c r="EV18" s="103"/>
      <c r="EW18" s="15">
        <v>11</v>
      </c>
      <c r="EX18" s="599">
        <v>931.22</v>
      </c>
      <c r="EY18" s="701"/>
      <c r="EZ18" s="599"/>
      <c r="FA18" s="600"/>
      <c r="FB18" s="601"/>
      <c r="FC18" s="372">
        <f t="shared" si="20"/>
        <v>0</v>
      </c>
      <c r="FF18" s="103"/>
      <c r="FG18" s="15">
        <v>11</v>
      </c>
      <c r="FH18" s="599">
        <v>931.22</v>
      </c>
      <c r="FI18" s="701"/>
      <c r="FJ18" s="599"/>
      <c r="FK18" s="600"/>
      <c r="FL18" s="601"/>
      <c r="FM18" s="233">
        <f t="shared" si="21"/>
        <v>0</v>
      </c>
      <c r="FP18" s="103"/>
      <c r="FQ18" s="15">
        <v>11</v>
      </c>
      <c r="FR18" s="599">
        <v>885</v>
      </c>
      <c r="FS18" s="234"/>
      <c r="FT18" s="91"/>
      <c r="FU18" s="69"/>
      <c r="FV18" s="70"/>
      <c r="FW18" s="372">
        <f t="shared" si="22"/>
        <v>0</v>
      </c>
      <c r="FX18" s="70"/>
      <c r="FZ18" s="103"/>
      <c r="GA18" s="15">
        <v>11</v>
      </c>
      <c r="GB18" s="341"/>
      <c r="GC18" s="234"/>
      <c r="GD18" s="341"/>
      <c r="GE18" s="94"/>
      <c r="GF18" s="70"/>
      <c r="GG18" s="372">
        <f t="shared" si="23"/>
        <v>0</v>
      </c>
      <c r="GJ18" s="103"/>
      <c r="GK18" s="15">
        <v>11</v>
      </c>
      <c r="GL18" s="91"/>
      <c r="GM18" s="234"/>
      <c r="GN18" s="91"/>
      <c r="GO18" s="94"/>
      <c r="GP18" s="70"/>
      <c r="GQ18" s="372">
        <f t="shared" si="24"/>
        <v>0</v>
      </c>
      <c r="GT18" s="103"/>
      <c r="GU18" s="15">
        <v>11</v>
      </c>
      <c r="GV18" s="91"/>
      <c r="GW18" s="234"/>
      <c r="GX18" s="91"/>
      <c r="GY18" s="94"/>
      <c r="GZ18" s="70"/>
      <c r="HA18" s="372">
        <f t="shared" si="25"/>
        <v>0</v>
      </c>
      <c r="HD18" s="103"/>
      <c r="HE18" s="15">
        <v>11</v>
      </c>
      <c r="HF18" s="91"/>
      <c r="HG18" s="234"/>
      <c r="HH18" s="91"/>
      <c r="HI18" s="755"/>
      <c r="HJ18" s="70"/>
      <c r="HK18" s="372">
        <f t="shared" si="26"/>
        <v>0</v>
      </c>
      <c r="HN18" s="103"/>
      <c r="HO18" s="15">
        <v>11</v>
      </c>
      <c r="HP18" s="91"/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602"/>
      <c r="IA18" s="707"/>
      <c r="IB18" s="602"/>
      <c r="IC18" s="600"/>
      <c r="ID18" s="601"/>
      <c r="IE18" s="372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91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599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600"/>
      <c r="KV18" s="601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99"/>
      <c r="SL18" s="701"/>
      <c r="SM18" s="599"/>
      <c r="SN18" s="755"/>
      <c r="SO18" s="601"/>
      <c r="SP18" s="601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Wholestone</v>
      </c>
      <c r="D19" s="99" t="str">
        <f t="shared" si="67"/>
        <v>PED. 96595527</v>
      </c>
      <c r="E19" s="131">
        <f t="shared" si="67"/>
        <v>45036</v>
      </c>
      <c r="F19" s="85">
        <f t="shared" si="67"/>
        <v>18295.14</v>
      </c>
      <c r="G19" s="72">
        <f t="shared" si="67"/>
        <v>21</v>
      </c>
      <c r="H19" s="48">
        <f t="shared" si="67"/>
        <v>19206.41</v>
      </c>
      <c r="I19" s="102">
        <f t="shared" si="67"/>
        <v>-911.27000000000044</v>
      </c>
      <c r="L19" s="103"/>
      <c r="M19" s="15">
        <v>12</v>
      </c>
      <c r="N19" s="91">
        <v>892.7</v>
      </c>
      <c r="O19" s="1141"/>
      <c r="P19" s="1142"/>
      <c r="Q19" s="1143"/>
      <c r="R19" s="59"/>
      <c r="S19" s="490">
        <f t="shared" si="8"/>
        <v>0</v>
      </c>
      <c r="V19" s="93"/>
      <c r="W19" s="15">
        <v>12</v>
      </c>
      <c r="X19" s="602">
        <v>903.1</v>
      </c>
      <c r="Y19" s="707"/>
      <c r="Z19" s="602"/>
      <c r="AA19" s="600"/>
      <c r="AB19" s="601"/>
      <c r="AC19" s="372">
        <f t="shared" si="9"/>
        <v>0</v>
      </c>
      <c r="AF19" s="103"/>
      <c r="AG19" s="15">
        <v>12</v>
      </c>
      <c r="AH19" s="68">
        <v>894.9</v>
      </c>
      <c r="AI19" s="234"/>
      <c r="AJ19" s="68"/>
      <c r="AK19" s="94"/>
      <c r="AL19" s="70"/>
      <c r="AM19" s="372">
        <f t="shared" si="10"/>
        <v>0</v>
      </c>
      <c r="AP19" s="103"/>
      <c r="AQ19" s="15">
        <v>12</v>
      </c>
      <c r="AR19" s="599">
        <v>929.41</v>
      </c>
      <c r="AS19" s="701"/>
      <c r="AT19" s="599"/>
      <c r="AU19" s="755"/>
      <c r="AV19" s="601"/>
      <c r="AW19" s="372">
        <f t="shared" si="11"/>
        <v>0</v>
      </c>
      <c r="AZ19" s="103"/>
      <c r="BA19" s="15">
        <v>12</v>
      </c>
      <c r="BB19" s="91">
        <v>967.51</v>
      </c>
      <c r="BC19" s="234"/>
      <c r="BD19" s="91"/>
      <c r="BE19" s="94"/>
      <c r="BF19" s="70"/>
      <c r="BG19" s="372">
        <f t="shared" si="12"/>
        <v>0</v>
      </c>
      <c r="BJ19" s="103"/>
      <c r="BK19" s="15">
        <v>12</v>
      </c>
      <c r="BL19" s="91">
        <v>918.5</v>
      </c>
      <c r="BM19" s="234"/>
      <c r="BN19" s="91"/>
      <c r="BO19" s="94"/>
      <c r="BP19" s="70"/>
      <c r="BQ19" s="451">
        <f t="shared" si="13"/>
        <v>0</v>
      </c>
      <c r="BR19" s="372"/>
      <c r="BT19" s="103"/>
      <c r="BU19" s="15">
        <v>12</v>
      </c>
      <c r="BV19" s="91">
        <v>875.4</v>
      </c>
      <c r="BW19" s="279"/>
      <c r="BX19" s="91"/>
      <c r="BY19" s="528"/>
      <c r="BZ19" s="280"/>
      <c r="CA19" s="372">
        <f t="shared" si="5"/>
        <v>0</v>
      </c>
      <c r="CD19" s="205"/>
      <c r="CE19" s="15">
        <v>12</v>
      </c>
      <c r="CF19" s="91">
        <v>879.5</v>
      </c>
      <c r="CG19" s="279"/>
      <c r="CH19" s="91"/>
      <c r="CI19" s="281"/>
      <c r="CJ19" s="280"/>
      <c r="CK19" s="233">
        <f t="shared" si="14"/>
        <v>0</v>
      </c>
      <c r="CN19" s="388"/>
      <c r="CO19" s="15">
        <v>12</v>
      </c>
      <c r="CP19" s="599">
        <v>912.17</v>
      </c>
      <c r="CQ19" s="623"/>
      <c r="CR19" s="599"/>
      <c r="CS19" s="624"/>
      <c r="CT19" s="280"/>
      <c r="CU19" s="377">
        <f t="shared" si="58"/>
        <v>0</v>
      </c>
      <c r="CX19" s="103"/>
      <c r="CY19" s="15">
        <v>12</v>
      </c>
      <c r="CZ19" s="599">
        <v>884.5</v>
      </c>
      <c r="DA19" s="701"/>
      <c r="DB19" s="599"/>
      <c r="DC19" s="755"/>
      <c r="DD19" s="601"/>
      <c r="DE19" s="372">
        <f t="shared" si="15"/>
        <v>0</v>
      </c>
      <c r="DH19" s="103"/>
      <c r="DI19" s="15">
        <v>12</v>
      </c>
      <c r="DJ19" s="599">
        <v>941.2</v>
      </c>
      <c r="DK19" s="623"/>
      <c r="DL19" s="599"/>
      <c r="DM19" s="624"/>
      <c r="DN19" s="625"/>
      <c r="DO19" s="377">
        <f t="shared" si="16"/>
        <v>0</v>
      </c>
      <c r="DR19" s="103"/>
      <c r="DS19" s="15">
        <v>12</v>
      </c>
      <c r="DT19" s="599">
        <v>913.1</v>
      </c>
      <c r="DU19" s="623"/>
      <c r="DV19" s="599"/>
      <c r="DW19" s="624"/>
      <c r="DX19" s="625"/>
      <c r="DY19" s="372">
        <f t="shared" si="17"/>
        <v>0</v>
      </c>
      <c r="EB19" s="103"/>
      <c r="EC19" s="15">
        <v>12</v>
      </c>
      <c r="ED19" s="68">
        <v>905.4</v>
      </c>
      <c r="EE19" s="242"/>
      <c r="EF19" s="68"/>
      <c r="EG19" s="69"/>
      <c r="EH19" s="70"/>
      <c r="EI19" s="372">
        <f t="shared" si="18"/>
        <v>0</v>
      </c>
      <c r="EL19" s="103"/>
      <c r="EM19" s="15">
        <v>12</v>
      </c>
      <c r="EN19" s="68">
        <v>960.7</v>
      </c>
      <c r="EO19" s="242"/>
      <c r="EP19" s="68"/>
      <c r="EQ19" s="69"/>
      <c r="ER19" s="70"/>
      <c r="ES19" s="372">
        <f t="shared" si="19"/>
        <v>0</v>
      </c>
      <c r="EV19" s="103"/>
      <c r="EW19" s="15">
        <v>12</v>
      </c>
      <c r="EX19" s="599">
        <v>946.19</v>
      </c>
      <c r="EY19" s="701"/>
      <c r="EZ19" s="599"/>
      <c r="FA19" s="600"/>
      <c r="FB19" s="601"/>
      <c r="FC19" s="372">
        <f t="shared" si="20"/>
        <v>0</v>
      </c>
      <c r="FF19" s="103"/>
      <c r="FG19" s="15">
        <v>12</v>
      </c>
      <c r="FH19" s="599">
        <v>885.86</v>
      </c>
      <c r="FI19" s="701"/>
      <c r="FJ19" s="599"/>
      <c r="FK19" s="600"/>
      <c r="FL19" s="601"/>
      <c r="FM19" s="233">
        <f t="shared" si="21"/>
        <v>0</v>
      </c>
      <c r="FP19" s="103"/>
      <c r="FQ19" s="15">
        <v>12</v>
      </c>
      <c r="FR19" s="599">
        <v>895.8</v>
      </c>
      <c r="FS19" s="234"/>
      <c r="FT19" s="91"/>
      <c r="FU19" s="69"/>
      <c r="FV19" s="70"/>
      <c r="FW19" s="372">
        <f t="shared" si="22"/>
        <v>0</v>
      </c>
      <c r="FX19" s="70"/>
      <c r="FZ19" s="103"/>
      <c r="GA19" s="15">
        <v>12</v>
      </c>
      <c r="GB19" s="341"/>
      <c r="GC19" s="234"/>
      <c r="GD19" s="341"/>
      <c r="GE19" s="94"/>
      <c r="GF19" s="70"/>
      <c r="GG19" s="372">
        <f t="shared" si="23"/>
        <v>0</v>
      </c>
      <c r="GJ19" s="103"/>
      <c r="GK19" s="15">
        <v>12</v>
      </c>
      <c r="GL19" s="91"/>
      <c r="GM19" s="234"/>
      <c r="GN19" s="91"/>
      <c r="GO19" s="94"/>
      <c r="GP19" s="70"/>
      <c r="GQ19" s="372">
        <f t="shared" si="24"/>
        <v>0</v>
      </c>
      <c r="GT19" s="103"/>
      <c r="GU19" s="15">
        <v>12</v>
      </c>
      <c r="GV19" s="91"/>
      <c r="GW19" s="234"/>
      <c r="GX19" s="91"/>
      <c r="GY19" s="94"/>
      <c r="GZ19" s="70"/>
      <c r="HA19" s="372">
        <f t="shared" si="25"/>
        <v>0</v>
      </c>
      <c r="HD19" s="103"/>
      <c r="HE19" s="15">
        <v>12</v>
      </c>
      <c r="HF19" s="91"/>
      <c r="HG19" s="234"/>
      <c r="HH19" s="91"/>
      <c r="HI19" s="755"/>
      <c r="HJ19" s="70"/>
      <c r="HK19" s="372">
        <f t="shared" si="26"/>
        <v>0</v>
      </c>
      <c r="HN19" s="103"/>
      <c r="HO19" s="15">
        <v>12</v>
      </c>
      <c r="HP19" s="91"/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602"/>
      <c r="IA19" s="707"/>
      <c r="IB19" s="602"/>
      <c r="IC19" s="600"/>
      <c r="ID19" s="601"/>
      <c r="IE19" s="372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91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599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600"/>
      <c r="KV19" s="601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96723826</v>
      </c>
      <c r="E20" s="131">
        <f t="shared" si="68"/>
        <v>45037</v>
      </c>
      <c r="F20" s="85">
        <f t="shared" si="68"/>
        <v>17872.78</v>
      </c>
      <c r="G20" s="72">
        <f t="shared" si="68"/>
        <v>20</v>
      </c>
      <c r="H20" s="48">
        <f t="shared" si="68"/>
        <v>17944.8</v>
      </c>
      <c r="I20" s="102">
        <f t="shared" si="68"/>
        <v>-72.020000000000437</v>
      </c>
      <c r="L20" s="103"/>
      <c r="M20" s="15">
        <v>13</v>
      </c>
      <c r="N20" s="91">
        <v>913.5</v>
      </c>
      <c r="O20" s="234">
        <v>45017</v>
      </c>
      <c r="P20" s="91">
        <v>913.5</v>
      </c>
      <c r="Q20" s="282" t="s">
        <v>373</v>
      </c>
      <c r="R20" s="70">
        <v>41</v>
      </c>
      <c r="S20" s="233">
        <f t="shared" si="8"/>
        <v>37453.5</v>
      </c>
      <c r="V20" s="93"/>
      <c r="W20" s="15">
        <v>13</v>
      </c>
      <c r="X20" s="602">
        <v>907.6</v>
      </c>
      <c r="Y20" s="707"/>
      <c r="Z20" s="602"/>
      <c r="AA20" s="600"/>
      <c r="AB20" s="601"/>
      <c r="AC20" s="372">
        <f t="shared" si="9"/>
        <v>0</v>
      </c>
      <c r="AF20" s="103"/>
      <c r="AG20" s="15">
        <v>13</v>
      </c>
      <c r="AH20" s="91">
        <v>933.9</v>
      </c>
      <c r="AI20" s="234"/>
      <c r="AJ20" s="91"/>
      <c r="AK20" s="94"/>
      <c r="AL20" s="70"/>
      <c r="AM20" s="372">
        <f t="shared" si="10"/>
        <v>0</v>
      </c>
      <c r="AP20" s="103"/>
      <c r="AQ20" s="15">
        <v>13</v>
      </c>
      <c r="AR20" s="599">
        <v>914.89</v>
      </c>
      <c r="AS20" s="701"/>
      <c r="AT20" s="599"/>
      <c r="AU20" s="755"/>
      <c r="AV20" s="601"/>
      <c r="AW20" s="372">
        <f t="shared" si="11"/>
        <v>0</v>
      </c>
      <c r="AZ20" s="103"/>
      <c r="BA20" s="15">
        <v>13</v>
      </c>
      <c r="BB20" s="91">
        <v>948</v>
      </c>
      <c r="BC20" s="234"/>
      <c r="BD20" s="91"/>
      <c r="BE20" s="94"/>
      <c r="BF20" s="70"/>
      <c r="BG20" s="372">
        <f t="shared" si="12"/>
        <v>0</v>
      </c>
      <c r="BJ20" s="103"/>
      <c r="BK20" s="15">
        <v>13</v>
      </c>
      <c r="BL20" s="91">
        <v>930.3</v>
      </c>
      <c r="BM20" s="234"/>
      <c r="BN20" s="91"/>
      <c r="BO20" s="94"/>
      <c r="BP20" s="70"/>
      <c r="BQ20" s="451">
        <f t="shared" si="13"/>
        <v>0</v>
      </c>
      <c r="BR20" s="372"/>
      <c r="BT20" s="103"/>
      <c r="BU20" s="15">
        <v>13</v>
      </c>
      <c r="BV20" s="91">
        <v>909.9</v>
      </c>
      <c r="BW20" s="279"/>
      <c r="BX20" s="91"/>
      <c r="BY20" s="528"/>
      <c r="BZ20" s="280"/>
      <c r="CA20" s="372">
        <f t="shared" si="5"/>
        <v>0</v>
      </c>
      <c r="CD20" s="205"/>
      <c r="CE20" s="15">
        <v>13</v>
      </c>
      <c r="CF20" s="91">
        <v>924.4</v>
      </c>
      <c r="CG20" s="279"/>
      <c r="CH20" s="91"/>
      <c r="CI20" s="281"/>
      <c r="CJ20" s="280"/>
      <c r="CK20" s="233">
        <f t="shared" si="14"/>
        <v>0</v>
      </c>
      <c r="CN20" s="388"/>
      <c r="CO20" s="15">
        <v>13</v>
      </c>
      <c r="CP20" s="599">
        <v>890.85</v>
      </c>
      <c r="CQ20" s="623"/>
      <c r="CR20" s="599"/>
      <c r="CS20" s="624"/>
      <c r="CT20" s="280"/>
      <c r="CU20" s="377">
        <f t="shared" si="58"/>
        <v>0</v>
      </c>
      <c r="CX20" s="103"/>
      <c r="CY20" s="15">
        <v>13</v>
      </c>
      <c r="CZ20" s="599">
        <v>900.8</v>
      </c>
      <c r="DA20" s="701"/>
      <c r="DB20" s="599"/>
      <c r="DC20" s="755"/>
      <c r="DD20" s="601"/>
      <c r="DE20" s="372">
        <f t="shared" si="15"/>
        <v>0</v>
      </c>
      <c r="DH20" s="103"/>
      <c r="DI20" s="15">
        <v>13</v>
      </c>
      <c r="DJ20" s="599">
        <v>915.3</v>
      </c>
      <c r="DK20" s="623"/>
      <c r="DL20" s="599"/>
      <c r="DM20" s="624"/>
      <c r="DN20" s="625"/>
      <c r="DO20" s="377">
        <f t="shared" si="16"/>
        <v>0</v>
      </c>
      <c r="DR20" s="103"/>
      <c r="DS20" s="15">
        <v>13</v>
      </c>
      <c r="DT20" s="599">
        <v>921.7</v>
      </c>
      <c r="DU20" s="623"/>
      <c r="DV20" s="599"/>
      <c r="DW20" s="624"/>
      <c r="DX20" s="625"/>
      <c r="DY20" s="372">
        <f t="shared" si="17"/>
        <v>0</v>
      </c>
      <c r="EB20" s="103"/>
      <c r="EC20" s="15">
        <v>13</v>
      </c>
      <c r="ED20" s="68">
        <v>933.9</v>
      </c>
      <c r="EE20" s="242"/>
      <c r="EF20" s="68"/>
      <c r="EG20" s="69"/>
      <c r="EH20" s="70"/>
      <c r="EI20" s="372">
        <f t="shared" si="18"/>
        <v>0</v>
      </c>
      <c r="EL20" s="103"/>
      <c r="EM20" s="15">
        <v>13</v>
      </c>
      <c r="EN20" s="68">
        <v>928.5</v>
      </c>
      <c r="EO20" s="242"/>
      <c r="EP20" s="68"/>
      <c r="EQ20" s="69"/>
      <c r="ER20" s="70"/>
      <c r="ES20" s="372">
        <f t="shared" si="19"/>
        <v>0</v>
      </c>
      <c r="EV20" s="103"/>
      <c r="EW20" s="15">
        <v>13</v>
      </c>
      <c r="EX20" s="599">
        <v>879.06</v>
      </c>
      <c r="EY20" s="701"/>
      <c r="EZ20" s="599"/>
      <c r="FA20" s="600"/>
      <c r="FB20" s="601"/>
      <c r="FC20" s="372">
        <f t="shared" si="20"/>
        <v>0</v>
      </c>
      <c r="FF20" s="103"/>
      <c r="FG20" s="15">
        <v>13</v>
      </c>
      <c r="FH20" s="599">
        <v>922.15</v>
      </c>
      <c r="FI20" s="701"/>
      <c r="FJ20" s="599"/>
      <c r="FK20" s="600"/>
      <c r="FL20" s="601"/>
      <c r="FM20" s="233">
        <f t="shared" si="21"/>
        <v>0</v>
      </c>
      <c r="FP20" s="103"/>
      <c r="FQ20" s="15">
        <v>13</v>
      </c>
      <c r="FR20" s="599">
        <v>892.2</v>
      </c>
      <c r="FS20" s="234"/>
      <c r="FT20" s="91"/>
      <c r="FU20" s="69"/>
      <c r="FV20" s="70"/>
      <c r="FW20" s="372">
        <f t="shared" si="22"/>
        <v>0</v>
      </c>
      <c r="FX20" s="70"/>
      <c r="FZ20" s="103"/>
      <c r="GA20" s="15">
        <v>13</v>
      </c>
      <c r="GB20" s="341"/>
      <c r="GC20" s="234"/>
      <c r="GD20" s="341"/>
      <c r="GE20" s="94"/>
      <c r="GF20" s="70"/>
      <c r="GG20" s="372">
        <f t="shared" si="23"/>
        <v>0</v>
      </c>
      <c r="GJ20" s="103"/>
      <c r="GK20" s="15">
        <v>13</v>
      </c>
      <c r="GL20" s="91"/>
      <c r="GM20" s="234"/>
      <c r="GN20" s="91"/>
      <c r="GO20" s="94"/>
      <c r="GP20" s="70"/>
      <c r="GQ20" s="372">
        <f t="shared" si="24"/>
        <v>0</v>
      </c>
      <c r="GT20" s="103"/>
      <c r="GU20" s="15">
        <v>13</v>
      </c>
      <c r="GV20" s="91"/>
      <c r="GW20" s="234"/>
      <c r="GX20" s="91"/>
      <c r="GY20" s="94"/>
      <c r="GZ20" s="70"/>
      <c r="HA20" s="372">
        <f t="shared" si="25"/>
        <v>0</v>
      </c>
      <c r="HD20" s="103"/>
      <c r="HE20" s="15">
        <v>13</v>
      </c>
      <c r="HF20" s="91"/>
      <c r="HG20" s="234"/>
      <c r="HH20" s="91"/>
      <c r="HI20" s="755"/>
      <c r="HJ20" s="70"/>
      <c r="HK20" s="233">
        <f t="shared" si="26"/>
        <v>0</v>
      </c>
      <c r="HN20" s="103"/>
      <c r="HO20" s="15">
        <v>13</v>
      </c>
      <c r="HP20" s="91"/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602"/>
      <c r="IA20" s="707"/>
      <c r="IB20" s="602"/>
      <c r="IC20" s="600"/>
      <c r="ID20" s="601"/>
      <c r="IE20" s="372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91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599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600"/>
      <c r="KV20" s="601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9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907.2</v>
      </c>
      <c r="O21" s="234">
        <v>45017</v>
      </c>
      <c r="P21" s="91">
        <v>907.2</v>
      </c>
      <c r="Q21" s="282" t="s">
        <v>371</v>
      </c>
      <c r="R21" s="70">
        <v>41</v>
      </c>
      <c r="S21" s="233">
        <f t="shared" si="8"/>
        <v>37195.200000000004</v>
      </c>
      <c r="V21" s="93"/>
      <c r="W21" s="15">
        <v>14</v>
      </c>
      <c r="X21" s="602">
        <v>877.7</v>
      </c>
      <c r="Y21" s="707"/>
      <c r="Z21" s="602"/>
      <c r="AA21" s="600"/>
      <c r="AB21" s="601"/>
      <c r="AC21" s="372">
        <f t="shared" si="9"/>
        <v>0</v>
      </c>
      <c r="AF21" s="103"/>
      <c r="AG21" s="15">
        <v>14</v>
      </c>
      <c r="AH21" s="91">
        <v>855.9</v>
      </c>
      <c r="AI21" s="234"/>
      <c r="AJ21" s="91"/>
      <c r="AK21" s="94"/>
      <c r="AL21" s="70"/>
      <c r="AM21" s="372">
        <f t="shared" si="10"/>
        <v>0</v>
      </c>
      <c r="AP21" s="103"/>
      <c r="AQ21" s="15">
        <v>14</v>
      </c>
      <c r="AR21" s="599">
        <v>928.95</v>
      </c>
      <c r="AS21" s="701"/>
      <c r="AT21" s="599"/>
      <c r="AU21" s="755"/>
      <c r="AV21" s="601"/>
      <c r="AW21" s="372">
        <f t="shared" si="11"/>
        <v>0</v>
      </c>
      <c r="AZ21" s="103"/>
      <c r="BA21" s="15">
        <v>14</v>
      </c>
      <c r="BB21" s="91">
        <v>943.92</v>
      </c>
      <c r="BC21" s="234"/>
      <c r="BD21" s="91"/>
      <c r="BE21" s="94"/>
      <c r="BF21" s="70"/>
      <c r="BG21" s="372">
        <f t="shared" si="12"/>
        <v>0</v>
      </c>
      <c r="BJ21" s="103"/>
      <c r="BK21" s="15">
        <v>14</v>
      </c>
      <c r="BL21" s="91">
        <v>943</v>
      </c>
      <c r="BM21" s="234"/>
      <c r="BN21" s="91"/>
      <c r="BO21" s="94"/>
      <c r="BP21" s="70"/>
      <c r="BQ21" s="451">
        <f t="shared" si="13"/>
        <v>0</v>
      </c>
      <c r="BR21" s="372"/>
      <c r="BT21" s="103"/>
      <c r="BU21" s="15">
        <v>14</v>
      </c>
      <c r="BV21" s="91">
        <v>887.2</v>
      </c>
      <c r="BW21" s="279"/>
      <c r="BX21" s="91"/>
      <c r="BY21" s="528"/>
      <c r="BZ21" s="280"/>
      <c r="CA21" s="372">
        <f t="shared" si="5"/>
        <v>0</v>
      </c>
      <c r="CD21" s="205"/>
      <c r="CE21" s="15">
        <v>14</v>
      </c>
      <c r="CF21" s="91">
        <v>929.9</v>
      </c>
      <c r="CG21" s="279"/>
      <c r="CH21" s="91"/>
      <c r="CI21" s="281"/>
      <c r="CJ21" s="280"/>
      <c r="CK21" s="233">
        <f t="shared" si="14"/>
        <v>0</v>
      </c>
      <c r="CN21" s="388"/>
      <c r="CO21" s="15">
        <v>14</v>
      </c>
      <c r="CP21" s="599">
        <v>871.24</v>
      </c>
      <c r="CQ21" s="623"/>
      <c r="CR21" s="599"/>
      <c r="CS21" s="624"/>
      <c r="CT21" s="280"/>
      <c r="CU21" s="377">
        <f t="shared" si="58"/>
        <v>0</v>
      </c>
      <c r="CX21" s="103"/>
      <c r="CY21" s="15">
        <v>14</v>
      </c>
      <c r="CZ21" s="599">
        <v>882.7</v>
      </c>
      <c r="DA21" s="701"/>
      <c r="DB21" s="599"/>
      <c r="DC21" s="755"/>
      <c r="DD21" s="601"/>
      <c r="DE21" s="372">
        <f t="shared" si="15"/>
        <v>0</v>
      </c>
      <c r="DH21" s="103"/>
      <c r="DI21" s="15">
        <v>14</v>
      </c>
      <c r="DJ21" s="599">
        <v>885</v>
      </c>
      <c r="DK21" s="623"/>
      <c r="DL21" s="599"/>
      <c r="DM21" s="624"/>
      <c r="DN21" s="625"/>
      <c r="DO21" s="377">
        <f t="shared" si="16"/>
        <v>0</v>
      </c>
      <c r="DR21" s="103"/>
      <c r="DS21" s="15">
        <v>14</v>
      </c>
      <c r="DT21" s="599">
        <v>927.6</v>
      </c>
      <c r="DU21" s="623"/>
      <c r="DV21" s="599"/>
      <c r="DW21" s="624"/>
      <c r="DX21" s="625"/>
      <c r="DY21" s="372">
        <f t="shared" si="17"/>
        <v>0</v>
      </c>
      <c r="EB21" s="103"/>
      <c r="EC21" s="15">
        <v>14</v>
      </c>
      <c r="ED21" s="68">
        <v>933</v>
      </c>
      <c r="EE21" s="242"/>
      <c r="EF21" s="68"/>
      <c r="EG21" s="69"/>
      <c r="EH21" s="70"/>
      <c r="EI21" s="372">
        <f t="shared" si="18"/>
        <v>0</v>
      </c>
      <c r="EL21" s="103"/>
      <c r="EM21" s="15">
        <v>14</v>
      </c>
      <c r="EN21" s="68">
        <v>923.96</v>
      </c>
      <c r="EO21" s="242"/>
      <c r="EP21" s="68"/>
      <c r="EQ21" s="69"/>
      <c r="ER21" s="70"/>
      <c r="ES21" s="372">
        <f t="shared" si="19"/>
        <v>0</v>
      </c>
      <c r="EV21" s="103"/>
      <c r="EW21" s="15">
        <v>14</v>
      </c>
      <c r="EX21" s="599">
        <v>909.45</v>
      </c>
      <c r="EY21" s="701"/>
      <c r="EZ21" s="599"/>
      <c r="FA21" s="600"/>
      <c r="FB21" s="601"/>
      <c r="FC21" s="372">
        <f t="shared" si="20"/>
        <v>0</v>
      </c>
      <c r="FF21" s="103"/>
      <c r="FG21" s="15">
        <v>14</v>
      </c>
      <c r="FH21" s="599">
        <v>903.1</v>
      </c>
      <c r="FI21" s="701"/>
      <c r="FJ21" s="599"/>
      <c r="FK21" s="600"/>
      <c r="FL21" s="601"/>
      <c r="FM21" s="233">
        <f t="shared" si="21"/>
        <v>0</v>
      </c>
      <c r="FP21" s="103"/>
      <c r="FQ21" s="15">
        <v>14</v>
      </c>
      <c r="FR21" s="599">
        <v>877.7</v>
      </c>
      <c r="FS21" s="234"/>
      <c r="FT21" s="91"/>
      <c r="FU21" s="69"/>
      <c r="FV21" s="70"/>
      <c r="FW21" s="372">
        <f t="shared" si="22"/>
        <v>0</v>
      </c>
      <c r="FX21" s="70"/>
      <c r="FZ21" s="103"/>
      <c r="GA21" s="15">
        <v>14</v>
      </c>
      <c r="GB21" s="341"/>
      <c r="GC21" s="234"/>
      <c r="GD21" s="341"/>
      <c r="GE21" s="94"/>
      <c r="GF21" s="70"/>
      <c r="GG21" s="372">
        <f t="shared" si="23"/>
        <v>0</v>
      </c>
      <c r="GJ21" s="103"/>
      <c r="GK21" s="15">
        <v>14</v>
      </c>
      <c r="GL21" s="91"/>
      <c r="GM21" s="234"/>
      <c r="GN21" s="91"/>
      <c r="GO21" s="94"/>
      <c r="GP21" s="70"/>
      <c r="GQ21" s="372">
        <f t="shared" si="24"/>
        <v>0</v>
      </c>
      <c r="GT21" s="103"/>
      <c r="GU21" s="15">
        <v>14</v>
      </c>
      <c r="GV21" s="91"/>
      <c r="GW21" s="234"/>
      <c r="GX21" s="91"/>
      <c r="GY21" s="94"/>
      <c r="GZ21" s="70"/>
      <c r="HA21" s="372">
        <f t="shared" si="25"/>
        <v>0</v>
      </c>
      <c r="HD21" s="103"/>
      <c r="HE21" s="15">
        <v>14</v>
      </c>
      <c r="HF21" s="91"/>
      <c r="HG21" s="234"/>
      <c r="HH21" s="91"/>
      <c r="HI21" s="755"/>
      <c r="HJ21" s="70"/>
      <c r="HK21" s="233">
        <f t="shared" si="26"/>
        <v>0</v>
      </c>
      <c r="HN21" s="103"/>
      <c r="HO21" s="15">
        <v>14</v>
      </c>
      <c r="HP21" s="91"/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602"/>
      <c r="IA21" s="707"/>
      <c r="IB21" s="602"/>
      <c r="IC21" s="600"/>
      <c r="ID21" s="601"/>
      <c r="IE21" s="372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91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599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600"/>
      <c r="KV21" s="601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871.8</v>
      </c>
      <c r="O22" s="1141"/>
      <c r="P22" s="1142"/>
      <c r="Q22" s="1143"/>
      <c r="R22" s="59"/>
      <c r="S22" s="490">
        <f t="shared" si="8"/>
        <v>0</v>
      </c>
      <c r="V22" s="93"/>
      <c r="W22" s="15">
        <v>15</v>
      </c>
      <c r="X22" s="602">
        <v>880.4</v>
      </c>
      <c r="Y22" s="707"/>
      <c r="Z22" s="602"/>
      <c r="AA22" s="600"/>
      <c r="AB22" s="601"/>
      <c r="AC22" s="372">
        <f t="shared" si="9"/>
        <v>0</v>
      </c>
      <c r="AF22" s="103"/>
      <c r="AG22" s="15">
        <v>15</v>
      </c>
      <c r="AH22" s="91">
        <v>865.9</v>
      </c>
      <c r="AI22" s="234"/>
      <c r="AJ22" s="91"/>
      <c r="AK22" s="94"/>
      <c r="AL22" s="70"/>
      <c r="AM22" s="372">
        <f t="shared" si="10"/>
        <v>0</v>
      </c>
      <c r="AP22" s="103"/>
      <c r="AQ22" s="15">
        <v>15</v>
      </c>
      <c r="AR22" s="599">
        <v>923.96</v>
      </c>
      <c r="AS22" s="701"/>
      <c r="AT22" s="599"/>
      <c r="AU22" s="755"/>
      <c r="AV22" s="601"/>
      <c r="AW22" s="372">
        <f t="shared" si="11"/>
        <v>0</v>
      </c>
      <c r="AZ22" s="103"/>
      <c r="BA22" s="15">
        <v>15</v>
      </c>
      <c r="BB22" s="91">
        <v>918.52</v>
      </c>
      <c r="BC22" s="234"/>
      <c r="BD22" s="91"/>
      <c r="BE22" s="94"/>
      <c r="BF22" s="70"/>
      <c r="BG22" s="372">
        <f t="shared" si="12"/>
        <v>0</v>
      </c>
      <c r="BJ22" s="103"/>
      <c r="BK22" s="15">
        <v>15</v>
      </c>
      <c r="BL22" s="91">
        <v>898.6</v>
      </c>
      <c r="BM22" s="234"/>
      <c r="BN22" s="91"/>
      <c r="BO22" s="94"/>
      <c r="BP22" s="70"/>
      <c r="BQ22" s="451">
        <f t="shared" si="13"/>
        <v>0</v>
      </c>
      <c r="BR22" s="372"/>
      <c r="BT22" s="103"/>
      <c r="BU22" s="15">
        <v>15</v>
      </c>
      <c r="BV22" s="91">
        <v>901.7</v>
      </c>
      <c r="BW22" s="279"/>
      <c r="BX22" s="91"/>
      <c r="BY22" s="528"/>
      <c r="BZ22" s="280"/>
      <c r="CA22" s="372">
        <f t="shared" si="5"/>
        <v>0</v>
      </c>
      <c r="CD22" s="205"/>
      <c r="CE22" s="15">
        <v>15</v>
      </c>
      <c r="CF22" s="91">
        <v>886.3</v>
      </c>
      <c r="CG22" s="279"/>
      <c r="CH22" s="91"/>
      <c r="CI22" s="281"/>
      <c r="CJ22" s="280"/>
      <c r="CK22" s="233">
        <f t="shared" si="14"/>
        <v>0</v>
      </c>
      <c r="CN22" s="388"/>
      <c r="CO22" s="15">
        <v>15</v>
      </c>
      <c r="CP22" s="602">
        <v>890.85</v>
      </c>
      <c r="CQ22" s="623"/>
      <c r="CR22" s="602"/>
      <c r="CS22" s="624"/>
      <c r="CT22" s="280"/>
      <c r="CU22" s="377">
        <f t="shared" si="58"/>
        <v>0</v>
      </c>
      <c r="CX22" s="103"/>
      <c r="CY22" s="15">
        <v>15</v>
      </c>
      <c r="CZ22" s="599">
        <v>861.8</v>
      </c>
      <c r="DA22" s="701"/>
      <c r="DB22" s="599"/>
      <c r="DC22" s="755"/>
      <c r="DD22" s="601"/>
      <c r="DE22" s="372">
        <f t="shared" si="15"/>
        <v>0</v>
      </c>
      <c r="DH22" s="103"/>
      <c r="DI22" s="15">
        <v>15</v>
      </c>
      <c r="DJ22" s="599">
        <v>904</v>
      </c>
      <c r="DK22" s="623"/>
      <c r="DL22" s="599"/>
      <c r="DM22" s="624"/>
      <c r="DN22" s="625"/>
      <c r="DO22" s="377">
        <f t="shared" si="16"/>
        <v>0</v>
      </c>
      <c r="DR22" s="103"/>
      <c r="DS22" s="15">
        <v>15</v>
      </c>
      <c r="DT22" s="599">
        <v>901.3</v>
      </c>
      <c r="DU22" s="623"/>
      <c r="DV22" s="599"/>
      <c r="DW22" s="624"/>
      <c r="DX22" s="625"/>
      <c r="DY22" s="372">
        <f t="shared" si="17"/>
        <v>0</v>
      </c>
      <c r="EB22" s="103"/>
      <c r="EC22" s="15">
        <v>15</v>
      </c>
      <c r="ED22" s="68">
        <v>937.6</v>
      </c>
      <c r="EE22" s="242"/>
      <c r="EF22" s="68"/>
      <c r="EG22" s="69"/>
      <c r="EH22" s="70"/>
      <c r="EI22" s="372">
        <f t="shared" si="18"/>
        <v>0</v>
      </c>
      <c r="EL22" s="103"/>
      <c r="EM22" s="15">
        <v>15</v>
      </c>
      <c r="EN22" s="68">
        <v>908.54</v>
      </c>
      <c r="EO22" s="242"/>
      <c r="EP22" s="68"/>
      <c r="EQ22" s="69"/>
      <c r="ER22" s="70"/>
      <c r="ES22" s="372">
        <f t="shared" si="19"/>
        <v>0</v>
      </c>
      <c r="EV22" s="103"/>
      <c r="EW22" s="15">
        <v>15</v>
      </c>
      <c r="EX22" s="599">
        <v>942.11</v>
      </c>
      <c r="EY22" s="701"/>
      <c r="EZ22" s="599"/>
      <c r="FA22" s="600"/>
      <c r="FB22" s="601"/>
      <c r="FC22" s="372">
        <f t="shared" si="20"/>
        <v>0</v>
      </c>
      <c r="FF22" s="103"/>
      <c r="FG22" s="15">
        <v>15</v>
      </c>
      <c r="FH22" s="599">
        <v>919.43</v>
      </c>
      <c r="FI22" s="701"/>
      <c r="FJ22" s="599"/>
      <c r="FK22" s="600"/>
      <c r="FL22" s="601"/>
      <c r="FM22" s="233">
        <f t="shared" si="21"/>
        <v>0</v>
      </c>
      <c r="FP22" s="103"/>
      <c r="FQ22" s="15">
        <v>15</v>
      </c>
      <c r="FR22" s="599">
        <v>921.2</v>
      </c>
      <c r="FS22" s="234"/>
      <c r="FT22" s="91"/>
      <c r="FU22" s="69"/>
      <c r="FV22" s="70"/>
      <c r="FW22" s="372">
        <f t="shared" si="22"/>
        <v>0</v>
      </c>
      <c r="FX22" s="70"/>
      <c r="FZ22" s="103"/>
      <c r="GA22" s="15">
        <v>15</v>
      </c>
      <c r="GB22" s="341"/>
      <c r="GC22" s="234"/>
      <c r="GD22" s="341"/>
      <c r="GE22" s="94"/>
      <c r="GF22" s="70"/>
      <c r="GG22" s="372">
        <f t="shared" si="23"/>
        <v>0</v>
      </c>
      <c r="GJ22" s="103"/>
      <c r="GK22" s="15">
        <v>15</v>
      </c>
      <c r="GL22" s="91"/>
      <c r="GM22" s="234"/>
      <c r="GN22" s="91"/>
      <c r="GO22" s="94"/>
      <c r="GP22" s="70"/>
      <c r="GQ22" s="372">
        <f t="shared" si="24"/>
        <v>0</v>
      </c>
      <c r="GT22" s="103"/>
      <c r="GU22" s="15">
        <v>15</v>
      </c>
      <c r="GV22" s="91"/>
      <c r="GW22" s="234"/>
      <c r="GX22" s="91"/>
      <c r="GY22" s="94"/>
      <c r="GZ22" s="70"/>
      <c r="HA22" s="372">
        <f t="shared" si="25"/>
        <v>0</v>
      </c>
      <c r="HD22" s="103"/>
      <c r="HE22" s="15">
        <v>15</v>
      </c>
      <c r="HF22" s="91"/>
      <c r="HG22" s="234"/>
      <c r="HH22" s="91"/>
      <c r="HI22" s="755"/>
      <c r="HJ22" s="70"/>
      <c r="HK22" s="233">
        <f t="shared" si="26"/>
        <v>0</v>
      </c>
      <c r="HN22" s="103"/>
      <c r="HO22" s="15">
        <v>15</v>
      </c>
      <c r="HP22" s="91"/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602"/>
      <c r="IA22" s="707"/>
      <c r="IB22" s="602"/>
      <c r="IC22" s="600"/>
      <c r="ID22" s="601"/>
      <c r="IE22" s="372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91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599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600"/>
      <c r="KV22" s="601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99"/>
      <c r="OG22" s="755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862.7</v>
      </c>
      <c r="O23" s="234">
        <v>45017</v>
      </c>
      <c r="P23" s="91">
        <v>862.7</v>
      </c>
      <c r="Q23" s="282" t="s">
        <v>373</v>
      </c>
      <c r="R23" s="70">
        <v>41</v>
      </c>
      <c r="S23" s="233">
        <f t="shared" si="8"/>
        <v>35370.700000000004</v>
      </c>
      <c r="V23" s="93"/>
      <c r="W23" s="15">
        <v>16</v>
      </c>
      <c r="X23" s="602">
        <v>908.5</v>
      </c>
      <c r="Y23" s="707"/>
      <c r="Z23" s="602"/>
      <c r="AA23" s="600"/>
      <c r="AB23" s="601"/>
      <c r="AC23" s="372">
        <f t="shared" si="9"/>
        <v>0</v>
      </c>
      <c r="AF23" s="103"/>
      <c r="AG23" s="15">
        <v>16</v>
      </c>
      <c r="AH23" s="91">
        <v>924.9</v>
      </c>
      <c r="AI23" s="234"/>
      <c r="AJ23" s="91"/>
      <c r="AK23" s="94"/>
      <c r="AL23" s="70"/>
      <c r="AM23" s="372">
        <f t="shared" si="10"/>
        <v>0</v>
      </c>
      <c r="AP23" s="103"/>
      <c r="AQ23" s="15">
        <v>16</v>
      </c>
      <c r="AR23" s="599">
        <v>936.66</v>
      </c>
      <c r="AS23" s="701"/>
      <c r="AT23" s="599"/>
      <c r="AU23" s="755"/>
      <c r="AV23" s="601"/>
      <c r="AW23" s="372">
        <f t="shared" si="11"/>
        <v>0</v>
      </c>
      <c r="AZ23" s="103"/>
      <c r="BA23" s="15">
        <v>16</v>
      </c>
      <c r="BB23" s="91">
        <v>952.99</v>
      </c>
      <c r="BC23" s="234"/>
      <c r="BD23" s="91"/>
      <c r="BE23" s="94"/>
      <c r="BF23" s="70"/>
      <c r="BG23" s="372">
        <f t="shared" si="12"/>
        <v>0</v>
      </c>
      <c r="BJ23" s="103"/>
      <c r="BK23" s="15">
        <v>16</v>
      </c>
      <c r="BL23" s="91">
        <v>905.8</v>
      </c>
      <c r="BM23" s="234"/>
      <c r="BN23" s="91"/>
      <c r="BO23" s="94"/>
      <c r="BP23" s="70"/>
      <c r="BQ23" s="451">
        <f t="shared" si="13"/>
        <v>0</v>
      </c>
      <c r="BR23" s="372"/>
      <c r="BT23" s="103"/>
      <c r="BU23" s="15">
        <v>16</v>
      </c>
      <c r="BV23" s="91">
        <v>877.2</v>
      </c>
      <c r="BW23" s="279"/>
      <c r="BX23" s="91"/>
      <c r="BY23" s="528"/>
      <c r="BZ23" s="280"/>
      <c r="CA23" s="372">
        <f t="shared" si="5"/>
        <v>0</v>
      </c>
      <c r="CD23" s="205"/>
      <c r="CE23" s="15">
        <v>16</v>
      </c>
      <c r="CF23" s="91">
        <v>872.3</v>
      </c>
      <c r="CG23" s="279"/>
      <c r="CH23" s="91"/>
      <c r="CI23" s="281"/>
      <c r="CJ23" s="280"/>
      <c r="CK23" s="233">
        <f t="shared" si="14"/>
        <v>0</v>
      </c>
      <c r="CN23" s="388"/>
      <c r="CO23" s="15">
        <v>16</v>
      </c>
      <c r="CP23" s="599">
        <v>910.81</v>
      </c>
      <c r="CQ23" s="623"/>
      <c r="CR23" s="599"/>
      <c r="CS23" s="624"/>
      <c r="CT23" s="280"/>
      <c r="CU23" s="377">
        <f t="shared" si="58"/>
        <v>0</v>
      </c>
      <c r="CX23" s="103"/>
      <c r="CY23" s="15">
        <v>16</v>
      </c>
      <c r="CZ23" s="599">
        <v>912.6</v>
      </c>
      <c r="DA23" s="701"/>
      <c r="DB23" s="599"/>
      <c r="DC23" s="755"/>
      <c r="DD23" s="601"/>
      <c r="DE23" s="372">
        <f t="shared" si="15"/>
        <v>0</v>
      </c>
      <c r="DH23" s="103"/>
      <c r="DI23" s="15">
        <v>16</v>
      </c>
      <c r="DJ23" s="599">
        <v>918.5</v>
      </c>
      <c r="DK23" s="623"/>
      <c r="DL23" s="599"/>
      <c r="DM23" s="624"/>
      <c r="DN23" s="625"/>
      <c r="DO23" s="377">
        <f t="shared" si="16"/>
        <v>0</v>
      </c>
      <c r="DR23" s="103"/>
      <c r="DS23" s="15">
        <v>16</v>
      </c>
      <c r="DT23" s="599">
        <v>914.9</v>
      </c>
      <c r="DU23" s="623"/>
      <c r="DV23" s="599"/>
      <c r="DW23" s="624"/>
      <c r="DX23" s="625"/>
      <c r="DY23" s="372">
        <f t="shared" si="17"/>
        <v>0</v>
      </c>
      <c r="EB23" s="103"/>
      <c r="EC23" s="15">
        <v>16</v>
      </c>
      <c r="ED23" s="68">
        <v>933</v>
      </c>
      <c r="EE23" s="242"/>
      <c r="EF23" s="68"/>
      <c r="EG23" s="69"/>
      <c r="EH23" s="70"/>
      <c r="EI23" s="372">
        <f t="shared" si="18"/>
        <v>0</v>
      </c>
      <c r="EL23" s="103"/>
      <c r="EM23" s="15">
        <v>16</v>
      </c>
      <c r="EN23" s="68">
        <v>946.64</v>
      </c>
      <c r="EO23" s="242"/>
      <c r="EP23" s="68"/>
      <c r="EQ23" s="69"/>
      <c r="ER23" s="70"/>
      <c r="ES23" s="372">
        <f t="shared" si="19"/>
        <v>0</v>
      </c>
      <c r="EV23" s="103"/>
      <c r="EW23" s="15">
        <v>16</v>
      </c>
      <c r="EX23" s="599">
        <v>920.33</v>
      </c>
      <c r="EY23" s="701"/>
      <c r="EZ23" s="599"/>
      <c r="FA23" s="600"/>
      <c r="FB23" s="601"/>
      <c r="FC23" s="372">
        <f t="shared" si="20"/>
        <v>0</v>
      </c>
      <c r="FF23" s="103"/>
      <c r="FG23" s="15">
        <v>16</v>
      </c>
      <c r="FH23" s="599">
        <v>937.12</v>
      </c>
      <c r="FI23" s="701"/>
      <c r="FJ23" s="599"/>
      <c r="FK23" s="600"/>
      <c r="FL23" s="601"/>
      <c r="FM23" s="233">
        <f t="shared" si="21"/>
        <v>0</v>
      </c>
      <c r="FP23" s="103"/>
      <c r="FQ23" s="15">
        <v>16</v>
      </c>
      <c r="FR23" s="599">
        <v>911.7</v>
      </c>
      <c r="FS23" s="234"/>
      <c r="FT23" s="91"/>
      <c r="FU23" s="69"/>
      <c r="FV23" s="70"/>
      <c r="FW23" s="372">
        <f t="shared" si="22"/>
        <v>0</v>
      </c>
      <c r="FX23" s="70"/>
      <c r="FZ23" s="103"/>
      <c r="GA23" s="15">
        <v>16</v>
      </c>
      <c r="GB23" s="341"/>
      <c r="GC23" s="234"/>
      <c r="GD23" s="341"/>
      <c r="GE23" s="94"/>
      <c r="GF23" s="70"/>
      <c r="GG23" s="372">
        <f t="shared" si="23"/>
        <v>0</v>
      </c>
      <c r="GJ23" s="103"/>
      <c r="GK23" s="15">
        <v>16</v>
      </c>
      <c r="GL23" s="91"/>
      <c r="GM23" s="234"/>
      <c r="GN23" s="91"/>
      <c r="GO23" s="94"/>
      <c r="GP23" s="70"/>
      <c r="GQ23" s="372">
        <f t="shared" si="24"/>
        <v>0</v>
      </c>
      <c r="GT23" s="103"/>
      <c r="GU23" s="15">
        <v>16</v>
      </c>
      <c r="GV23" s="91"/>
      <c r="GW23" s="234"/>
      <c r="GX23" s="91"/>
      <c r="GY23" s="94"/>
      <c r="GZ23" s="70"/>
      <c r="HA23" s="372">
        <f t="shared" si="25"/>
        <v>0</v>
      </c>
      <c r="HD23" s="103"/>
      <c r="HE23" s="15">
        <v>16</v>
      </c>
      <c r="HF23" s="91"/>
      <c r="HG23" s="234"/>
      <c r="HH23" s="91"/>
      <c r="HI23" s="755"/>
      <c r="HJ23" s="70"/>
      <c r="HK23" s="233">
        <f t="shared" si="26"/>
        <v>0</v>
      </c>
      <c r="HN23" s="103"/>
      <c r="HO23" s="15">
        <v>16</v>
      </c>
      <c r="HP23" s="91"/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602"/>
      <c r="IA23" s="707"/>
      <c r="IB23" s="602"/>
      <c r="IC23" s="600"/>
      <c r="ID23" s="601"/>
      <c r="IE23" s="372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91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599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600"/>
      <c r="KV23" s="601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920.8</v>
      </c>
      <c r="O24" s="234">
        <v>45017</v>
      </c>
      <c r="P24" s="91">
        <v>920.8</v>
      </c>
      <c r="Q24" s="282" t="s">
        <v>373</v>
      </c>
      <c r="R24" s="70">
        <v>41</v>
      </c>
      <c r="S24" s="233">
        <f t="shared" si="8"/>
        <v>37752.799999999996</v>
      </c>
      <c r="V24" s="93"/>
      <c r="W24" s="15">
        <v>17</v>
      </c>
      <c r="X24" s="602">
        <v>905.8</v>
      </c>
      <c r="Y24" s="707"/>
      <c r="Z24" s="602"/>
      <c r="AA24" s="600"/>
      <c r="AB24" s="601"/>
      <c r="AC24" s="372">
        <f t="shared" si="9"/>
        <v>0</v>
      </c>
      <c r="AF24" s="103"/>
      <c r="AG24" s="15">
        <v>17</v>
      </c>
      <c r="AH24" s="91">
        <v>856.9</v>
      </c>
      <c r="AI24" s="234"/>
      <c r="AJ24" s="91"/>
      <c r="AK24" s="94"/>
      <c r="AL24" s="70"/>
      <c r="AM24" s="372">
        <f t="shared" si="10"/>
        <v>0</v>
      </c>
      <c r="AP24" s="103"/>
      <c r="AQ24" s="15">
        <v>17</v>
      </c>
      <c r="AR24" s="599">
        <v>930.31</v>
      </c>
      <c r="AS24" s="701"/>
      <c r="AT24" s="599"/>
      <c r="AU24" s="755"/>
      <c r="AV24" s="601"/>
      <c r="AW24" s="372">
        <f t="shared" si="11"/>
        <v>0</v>
      </c>
      <c r="AZ24" s="103"/>
      <c r="BA24" s="15">
        <v>17</v>
      </c>
      <c r="BB24" s="91">
        <v>942.56</v>
      </c>
      <c r="BC24" s="234"/>
      <c r="BD24" s="91"/>
      <c r="BE24" s="94"/>
      <c r="BF24" s="70"/>
      <c r="BG24" s="372">
        <f t="shared" si="12"/>
        <v>0</v>
      </c>
      <c r="BJ24" s="103"/>
      <c r="BK24" s="15">
        <v>17</v>
      </c>
      <c r="BL24" s="91">
        <v>919.4</v>
      </c>
      <c r="BM24" s="234"/>
      <c r="BN24" s="91"/>
      <c r="BO24" s="94"/>
      <c r="BP24" s="70"/>
      <c r="BQ24" s="451">
        <f t="shared" si="13"/>
        <v>0</v>
      </c>
      <c r="BR24" s="372"/>
      <c r="BT24" s="103"/>
      <c r="BU24" s="15">
        <v>17</v>
      </c>
      <c r="BV24" s="91">
        <v>895.4</v>
      </c>
      <c r="BW24" s="279"/>
      <c r="BX24" s="91"/>
      <c r="BY24" s="528"/>
      <c r="BZ24" s="280"/>
      <c r="CA24" s="372">
        <f t="shared" si="5"/>
        <v>0</v>
      </c>
      <c r="CD24" s="205"/>
      <c r="CE24" s="15">
        <v>17</v>
      </c>
      <c r="CF24" s="91">
        <v>871.3</v>
      </c>
      <c r="CG24" s="279"/>
      <c r="CH24" s="91"/>
      <c r="CI24" s="281"/>
      <c r="CJ24" s="280"/>
      <c r="CK24" s="233">
        <f t="shared" si="14"/>
        <v>0</v>
      </c>
      <c r="CN24" s="388"/>
      <c r="CO24" s="15">
        <v>17</v>
      </c>
      <c r="CP24" s="599">
        <v>865.45</v>
      </c>
      <c r="CQ24" s="623"/>
      <c r="CR24" s="599"/>
      <c r="CS24" s="624"/>
      <c r="CT24" s="280"/>
      <c r="CU24" s="377">
        <f t="shared" si="58"/>
        <v>0</v>
      </c>
      <c r="CX24" s="103"/>
      <c r="CY24" s="15">
        <v>17</v>
      </c>
      <c r="CZ24" s="599">
        <v>861.8</v>
      </c>
      <c r="DA24" s="701"/>
      <c r="DB24" s="599"/>
      <c r="DC24" s="755"/>
      <c r="DD24" s="601"/>
      <c r="DE24" s="372">
        <f t="shared" si="15"/>
        <v>0</v>
      </c>
      <c r="DH24" s="103"/>
      <c r="DI24" s="15">
        <v>17</v>
      </c>
      <c r="DJ24" s="599">
        <v>910.8</v>
      </c>
      <c r="DK24" s="623"/>
      <c r="DL24" s="599"/>
      <c r="DM24" s="624"/>
      <c r="DN24" s="625"/>
      <c r="DO24" s="377">
        <f t="shared" si="16"/>
        <v>0</v>
      </c>
      <c r="DR24" s="103"/>
      <c r="DS24" s="15">
        <v>17</v>
      </c>
      <c r="DT24" s="599">
        <v>904.5</v>
      </c>
      <c r="DU24" s="623"/>
      <c r="DV24" s="599"/>
      <c r="DW24" s="624"/>
      <c r="DX24" s="625"/>
      <c r="DY24" s="372">
        <f t="shared" si="17"/>
        <v>0</v>
      </c>
      <c r="EB24" s="103"/>
      <c r="EC24" s="15">
        <v>17</v>
      </c>
      <c r="ED24" s="68">
        <v>898.6</v>
      </c>
      <c r="EE24" s="242"/>
      <c r="EF24" s="68"/>
      <c r="EG24" s="69"/>
      <c r="EH24" s="70"/>
      <c r="EI24" s="372">
        <f t="shared" si="18"/>
        <v>0</v>
      </c>
      <c r="EL24" s="103"/>
      <c r="EM24" s="15">
        <v>17</v>
      </c>
      <c r="EN24" s="68">
        <v>909.9</v>
      </c>
      <c r="EO24" s="242"/>
      <c r="EP24" s="68"/>
      <c r="EQ24" s="69"/>
      <c r="ER24" s="70"/>
      <c r="ES24" s="372">
        <f t="shared" si="19"/>
        <v>0</v>
      </c>
      <c r="EV24" s="103"/>
      <c r="EW24" s="15">
        <v>17</v>
      </c>
      <c r="EX24" s="599">
        <v>950.72</v>
      </c>
      <c r="EY24" s="701"/>
      <c r="EZ24" s="599"/>
      <c r="FA24" s="600"/>
      <c r="FB24" s="601"/>
      <c r="FC24" s="372">
        <f t="shared" si="20"/>
        <v>0</v>
      </c>
      <c r="FF24" s="103"/>
      <c r="FG24" s="15">
        <v>17</v>
      </c>
      <c r="FH24" s="599">
        <v>915.35</v>
      </c>
      <c r="FI24" s="701"/>
      <c r="FJ24" s="599"/>
      <c r="FK24" s="600"/>
      <c r="FL24" s="601"/>
      <c r="FM24" s="233">
        <f t="shared" si="21"/>
        <v>0</v>
      </c>
      <c r="FP24" s="103"/>
      <c r="FQ24" s="15">
        <v>17</v>
      </c>
      <c r="FR24" s="599">
        <v>912.6</v>
      </c>
      <c r="FS24" s="234"/>
      <c r="FT24" s="91"/>
      <c r="FU24" s="69"/>
      <c r="FV24" s="70"/>
      <c r="FW24" s="372">
        <f t="shared" si="22"/>
        <v>0</v>
      </c>
      <c r="FX24" s="70"/>
      <c r="FZ24" s="103"/>
      <c r="GA24" s="15">
        <v>17</v>
      </c>
      <c r="GB24" s="341"/>
      <c r="GC24" s="234"/>
      <c r="GD24" s="341"/>
      <c r="GE24" s="94"/>
      <c r="GF24" s="70"/>
      <c r="GG24" s="372">
        <f t="shared" si="23"/>
        <v>0</v>
      </c>
      <c r="GJ24" s="103"/>
      <c r="GK24" s="15">
        <v>17</v>
      </c>
      <c r="GL24" s="91"/>
      <c r="GM24" s="234"/>
      <c r="GN24" s="91"/>
      <c r="GO24" s="94"/>
      <c r="GP24" s="70"/>
      <c r="GQ24" s="372">
        <f t="shared" si="24"/>
        <v>0</v>
      </c>
      <c r="GT24" s="103"/>
      <c r="GU24" s="15">
        <v>17</v>
      </c>
      <c r="GV24" s="91"/>
      <c r="GW24" s="234"/>
      <c r="GX24" s="91"/>
      <c r="GY24" s="94"/>
      <c r="GZ24" s="70"/>
      <c r="HA24" s="372">
        <f t="shared" si="25"/>
        <v>0</v>
      </c>
      <c r="HD24" s="103"/>
      <c r="HE24" s="15">
        <v>17</v>
      </c>
      <c r="HF24" s="91"/>
      <c r="HG24" s="234"/>
      <c r="HH24" s="91"/>
      <c r="HI24" s="755"/>
      <c r="HJ24" s="70"/>
      <c r="HK24" s="233">
        <f t="shared" si="26"/>
        <v>0</v>
      </c>
      <c r="HN24" s="103"/>
      <c r="HO24" s="15">
        <v>17</v>
      </c>
      <c r="HP24" s="91"/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602"/>
      <c r="IA24" s="707"/>
      <c r="IB24" s="602"/>
      <c r="IC24" s="600"/>
      <c r="ID24" s="601"/>
      <c r="IE24" s="372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9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599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600"/>
      <c r="KV24" s="601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205"/>
      <c r="M25" s="15">
        <v>18</v>
      </c>
      <c r="N25" s="91">
        <v>922.6</v>
      </c>
      <c r="O25" s="234">
        <v>45017</v>
      </c>
      <c r="P25" s="91">
        <v>922.6</v>
      </c>
      <c r="Q25" s="282" t="s">
        <v>373</v>
      </c>
      <c r="R25" s="70">
        <v>41</v>
      </c>
      <c r="S25" s="233">
        <f t="shared" si="8"/>
        <v>37826.6</v>
      </c>
      <c r="V25" s="93"/>
      <c r="W25" s="15">
        <v>18</v>
      </c>
      <c r="X25" s="602">
        <v>919.4</v>
      </c>
      <c r="Y25" s="707"/>
      <c r="Z25" s="602"/>
      <c r="AA25" s="600"/>
      <c r="AB25" s="601"/>
      <c r="AC25" s="372">
        <f t="shared" si="9"/>
        <v>0</v>
      </c>
      <c r="AF25" s="93"/>
      <c r="AG25" s="15">
        <v>18</v>
      </c>
      <c r="AH25" s="91">
        <v>889.5</v>
      </c>
      <c r="AI25" s="234"/>
      <c r="AJ25" s="91"/>
      <c r="AK25" s="94"/>
      <c r="AL25" s="70"/>
      <c r="AM25" s="372">
        <f t="shared" si="10"/>
        <v>0</v>
      </c>
      <c r="AP25" s="93"/>
      <c r="AQ25" s="15">
        <v>18</v>
      </c>
      <c r="AR25" s="599">
        <v>918.97</v>
      </c>
      <c r="AS25" s="701"/>
      <c r="AT25" s="599"/>
      <c r="AU25" s="755"/>
      <c r="AV25" s="601"/>
      <c r="AW25" s="372">
        <f t="shared" si="11"/>
        <v>0</v>
      </c>
      <c r="AZ25" s="93"/>
      <c r="BA25" s="15">
        <v>18</v>
      </c>
      <c r="BB25" s="91">
        <v>949.36</v>
      </c>
      <c r="BC25" s="234"/>
      <c r="BD25" s="91"/>
      <c r="BE25" s="94"/>
      <c r="BF25" s="70"/>
      <c r="BG25" s="372">
        <f t="shared" si="12"/>
        <v>0</v>
      </c>
      <c r="BJ25" s="93"/>
      <c r="BK25" s="15">
        <v>18</v>
      </c>
      <c r="BL25" s="91">
        <v>931.2</v>
      </c>
      <c r="BM25" s="234"/>
      <c r="BN25" s="91"/>
      <c r="BO25" s="94"/>
      <c r="BP25" s="70"/>
      <c r="BQ25" s="451">
        <f t="shared" si="13"/>
        <v>0</v>
      </c>
      <c r="BR25" s="372"/>
      <c r="BT25" s="103"/>
      <c r="BU25" s="15">
        <v>18</v>
      </c>
      <c r="BV25" s="91">
        <v>902.6</v>
      </c>
      <c r="BW25" s="279"/>
      <c r="BX25" s="91"/>
      <c r="BY25" s="528"/>
      <c r="BZ25" s="280"/>
      <c r="CA25" s="372">
        <f t="shared" si="5"/>
        <v>0</v>
      </c>
      <c r="CD25" s="205"/>
      <c r="CE25" s="15">
        <v>18</v>
      </c>
      <c r="CF25" s="91">
        <v>895.4</v>
      </c>
      <c r="CG25" s="279"/>
      <c r="CH25" s="91"/>
      <c r="CI25" s="281"/>
      <c r="CJ25" s="280"/>
      <c r="CK25" s="372">
        <f t="shared" si="14"/>
        <v>0</v>
      </c>
      <c r="CN25" s="388"/>
      <c r="CO25" s="15">
        <v>18</v>
      </c>
      <c r="CP25" s="599">
        <v>867.26</v>
      </c>
      <c r="CQ25" s="623"/>
      <c r="CR25" s="599"/>
      <c r="CS25" s="624"/>
      <c r="CT25" s="280"/>
      <c r="CU25" s="377">
        <f t="shared" si="58"/>
        <v>0</v>
      </c>
      <c r="CX25" s="93"/>
      <c r="CY25" s="15">
        <v>18</v>
      </c>
      <c r="CZ25" s="599">
        <v>934.4</v>
      </c>
      <c r="DA25" s="701"/>
      <c r="DB25" s="599"/>
      <c r="DC25" s="755"/>
      <c r="DD25" s="601"/>
      <c r="DE25" s="372">
        <f t="shared" si="15"/>
        <v>0</v>
      </c>
      <c r="DH25" s="93"/>
      <c r="DI25" s="15">
        <v>18</v>
      </c>
      <c r="DJ25" s="599">
        <v>878.2</v>
      </c>
      <c r="DK25" s="623"/>
      <c r="DL25" s="599"/>
      <c r="DM25" s="624"/>
      <c r="DN25" s="625"/>
      <c r="DO25" s="377">
        <f t="shared" si="16"/>
        <v>0</v>
      </c>
      <c r="DR25" s="93"/>
      <c r="DS25" s="15">
        <v>18</v>
      </c>
      <c r="DT25" s="599">
        <v>918.1</v>
      </c>
      <c r="DU25" s="623"/>
      <c r="DV25" s="599"/>
      <c r="DW25" s="624"/>
      <c r="DX25" s="625"/>
      <c r="DY25" s="372">
        <f t="shared" si="17"/>
        <v>0</v>
      </c>
      <c r="EB25" s="93"/>
      <c r="EC25" s="15">
        <v>18</v>
      </c>
      <c r="ED25" s="68">
        <v>930.8</v>
      </c>
      <c r="EE25" s="242"/>
      <c r="EF25" s="68"/>
      <c r="EG25" s="69"/>
      <c r="EH25" s="70"/>
      <c r="EI25" s="372">
        <f t="shared" si="18"/>
        <v>0</v>
      </c>
      <c r="EL25" s="93"/>
      <c r="EM25" s="15">
        <v>18</v>
      </c>
      <c r="EN25" s="68">
        <v>938.02</v>
      </c>
      <c r="EO25" s="242"/>
      <c r="EP25" s="68"/>
      <c r="EQ25" s="69"/>
      <c r="ER25" s="70"/>
      <c r="ES25" s="372">
        <f t="shared" si="19"/>
        <v>0</v>
      </c>
      <c r="EV25" s="93"/>
      <c r="EW25" s="15">
        <v>18</v>
      </c>
      <c r="EX25" s="599">
        <v>959.54</v>
      </c>
      <c r="EY25" s="701"/>
      <c r="EZ25" s="599"/>
      <c r="FA25" s="600"/>
      <c r="FB25" s="601"/>
      <c r="FC25" s="372">
        <f t="shared" si="20"/>
        <v>0</v>
      </c>
      <c r="FF25" s="93"/>
      <c r="FG25" s="15">
        <v>18</v>
      </c>
      <c r="FH25" s="599">
        <v>942.11</v>
      </c>
      <c r="FI25" s="701"/>
      <c r="FJ25" s="599"/>
      <c r="FK25" s="600"/>
      <c r="FL25" s="601"/>
      <c r="FM25" s="233">
        <f t="shared" si="21"/>
        <v>0</v>
      </c>
      <c r="FP25" s="93"/>
      <c r="FQ25" s="15">
        <v>18</v>
      </c>
      <c r="FR25" s="599">
        <v>886.3</v>
      </c>
      <c r="FS25" s="234"/>
      <c r="FT25" s="91"/>
      <c r="FU25" s="69"/>
      <c r="FV25" s="70"/>
      <c r="FW25" s="372">
        <f t="shared" si="22"/>
        <v>0</v>
      </c>
      <c r="FX25" s="70"/>
      <c r="FZ25" s="93"/>
      <c r="GA25" s="15">
        <v>18</v>
      </c>
      <c r="GB25" s="341"/>
      <c r="GC25" s="234"/>
      <c r="GD25" s="341"/>
      <c r="GE25" s="94"/>
      <c r="GF25" s="70"/>
      <c r="GG25" s="372">
        <f t="shared" si="23"/>
        <v>0</v>
      </c>
      <c r="GJ25" s="93"/>
      <c r="GK25" s="15">
        <v>18</v>
      </c>
      <c r="GL25" s="91"/>
      <c r="GM25" s="234"/>
      <c r="GN25" s="91"/>
      <c r="GO25" s="94"/>
      <c r="GP25" s="70"/>
      <c r="GQ25" s="372">
        <f t="shared" si="24"/>
        <v>0</v>
      </c>
      <c r="GT25" s="93"/>
      <c r="GU25" s="15">
        <v>18</v>
      </c>
      <c r="GV25" s="91"/>
      <c r="GW25" s="234"/>
      <c r="GX25" s="91"/>
      <c r="GY25" s="94"/>
      <c r="GZ25" s="70"/>
      <c r="HA25" s="372">
        <f t="shared" si="25"/>
        <v>0</v>
      </c>
      <c r="HD25" s="93"/>
      <c r="HE25" s="15">
        <v>18</v>
      </c>
      <c r="HF25" s="91"/>
      <c r="HG25" s="234"/>
      <c r="HH25" s="91"/>
      <c r="HI25" s="755"/>
      <c r="HJ25" s="70"/>
      <c r="HK25" s="233">
        <f t="shared" si="26"/>
        <v>0</v>
      </c>
      <c r="HN25" s="205"/>
      <c r="HO25" s="15">
        <v>18</v>
      </c>
      <c r="HP25" s="91"/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602"/>
      <c r="IA25" s="707"/>
      <c r="IB25" s="602"/>
      <c r="IC25" s="600"/>
      <c r="ID25" s="601"/>
      <c r="IE25" s="372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91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599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600"/>
      <c r="KV25" s="601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924.4</v>
      </c>
      <c r="O26" s="234">
        <v>45017</v>
      </c>
      <c r="P26" s="91">
        <v>924.4</v>
      </c>
      <c r="Q26" s="282" t="s">
        <v>373</v>
      </c>
      <c r="R26" s="70">
        <v>41</v>
      </c>
      <c r="S26" s="233">
        <f t="shared" si="8"/>
        <v>37900.400000000001</v>
      </c>
      <c r="V26" s="93"/>
      <c r="W26" s="15">
        <v>19</v>
      </c>
      <c r="X26" s="602">
        <v>873.2</v>
      </c>
      <c r="Y26" s="707"/>
      <c r="Z26" s="602"/>
      <c r="AA26" s="600"/>
      <c r="AB26" s="601"/>
      <c r="AC26" s="372">
        <f t="shared" si="9"/>
        <v>0</v>
      </c>
      <c r="AF26" s="103"/>
      <c r="AG26" s="15">
        <v>19</v>
      </c>
      <c r="AH26" s="91">
        <v>904.9</v>
      </c>
      <c r="AI26" s="234"/>
      <c r="AJ26" s="91"/>
      <c r="AK26" s="94"/>
      <c r="AL26" s="70"/>
      <c r="AM26" s="372">
        <f t="shared" si="10"/>
        <v>0</v>
      </c>
      <c r="AP26" s="103"/>
      <c r="AQ26" s="15">
        <v>19</v>
      </c>
      <c r="AR26" s="599">
        <v>947.55</v>
      </c>
      <c r="AS26" s="701"/>
      <c r="AT26" s="599"/>
      <c r="AU26" s="755"/>
      <c r="AV26" s="601"/>
      <c r="AW26" s="372">
        <f t="shared" si="11"/>
        <v>0</v>
      </c>
      <c r="AZ26" s="103"/>
      <c r="BA26" s="15">
        <v>19</v>
      </c>
      <c r="BB26" s="91">
        <v>941.2</v>
      </c>
      <c r="BC26" s="234"/>
      <c r="BD26" s="91"/>
      <c r="BE26" s="94"/>
      <c r="BF26" s="70"/>
      <c r="BG26" s="372">
        <f t="shared" si="12"/>
        <v>0</v>
      </c>
      <c r="BJ26" s="103"/>
      <c r="BK26" s="15">
        <v>19</v>
      </c>
      <c r="BL26" s="91">
        <v>944.8</v>
      </c>
      <c r="BM26" s="234"/>
      <c r="BN26" s="91"/>
      <c r="BO26" s="94"/>
      <c r="BP26" s="70"/>
      <c r="BQ26" s="451">
        <f t="shared" si="13"/>
        <v>0</v>
      </c>
      <c r="BR26" s="372"/>
      <c r="BT26" s="103"/>
      <c r="BU26" s="15">
        <v>19</v>
      </c>
      <c r="BV26" s="91">
        <v>902.6</v>
      </c>
      <c r="BW26" s="279"/>
      <c r="BX26" s="91"/>
      <c r="BY26" s="528"/>
      <c r="BZ26" s="280"/>
      <c r="CA26" s="372">
        <f t="shared" si="5"/>
        <v>0</v>
      </c>
      <c r="CD26" s="205"/>
      <c r="CE26" s="15">
        <v>19</v>
      </c>
      <c r="CF26" s="91">
        <v>929</v>
      </c>
      <c r="CG26" s="279"/>
      <c r="CH26" s="91"/>
      <c r="CI26" s="281"/>
      <c r="CJ26" s="280"/>
      <c r="CK26" s="372">
        <f t="shared" si="14"/>
        <v>0</v>
      </c>
      <c r="CN26" s="388"/>
      <c r="CO26" s="15">
        <v>19</v>
      </c>
      <c r="CP26" s="599">
        <v>882.69</v>
      </c>
      <c r="CQ26" s="623"/>
      <c r="CR26" s="599"/>
      <c r="CS26" s="624"/>
      <c r="CT26" s="280"/>
      <c r="CU26" s="377">
        <f t="shared" si="58"/>
        <v>0</v>
      </c>
      <c r="CX26" s="103"/>
      <c r="CY26" s="15">
        <v>19</v>
      </c>
      <c r="CZ26" s="599">
        <v>907.2</v>
      </c>
      <c r="DA26" s="701"/>
      <c r="DB26" s="599"/>
      <c r="DC26" s="755"/>
      <c r="DD26" s="601"/>
      <c r="DE26" s="372">
        <f t="shared" si="15"/>
        <v>0</v>
      </c>
      <c r="DH26" s="103"/>
      <c r="DI26" s="15">
        <v>19</v>
      </c>
      <c r="DJ26" s="599">
        <v>915.8</v>
      </c>
      <c r="DK26" s="623"/>
      <c r="DL26" s="599"/>
      <c r="DM26" s="624"/>
      <c r="DN26" s="625"/>
      <c r="DO26" s="377">
        <f t="shared" si="16"/>
        <v>0</v>
      </c>
      <c r="DR26" s="103"/>
      <c r="DS26" s="15">
        <v>19</v>
      </c>
      <c r="DT26" s="599">
        <v>888.1</v>
      </c>
      <c r="DU26" s="623"/>
      <c r="DV26" s="599"/>
      <c r="DW26" s="624"/>
      <c r="DX26" s="625"/>
      <c r="DY26" s="372">
        <f t="shared" si="17"/>
        <v>0</v>
      </c>
      <c r="EB26" s="103"/>
      <c r="EC26" s="15">
        <v>19</v>
      </c>
      <c r="ED26" s="68">
        <v>934.8</v>
      </c>
      <c r="EE26" s="242"/>
      <c r="EF26" s="68"/>
      <c r="EG26" s="69"/>
      <c r="EH26" s="70"/>
      <c r="EI26" s="372">
        <f t="shared" si="18"/>
        <v>0</v>
      </c>
      <c r="EL26" s="103"/>
      <c r="EM26" s="15">
        <v>19</v>
      </c>
      <c r="EN26" s="68">
        <v>954.81</v>
      </c>
      <c r="EO26" s="242"/>
      <c r="EP26" s="68"/>
      <c r="EQ26" s="69"/>
      <c r="ER26" s="70"/>
      <c r="ES26" s="372">
        <f t="shared" si="19"/>
        <v>0</v>
      </c>
      <c r="EV26" s="93"/>
      <c r="EW26" s="15">
        <v>19</v>
      </c>
      <c r="EX26" s="599">
        <v>963.43</v>
      </c>
      <c r="EY26" s="701"/>
      <c r="EZ26" s="599"/>
      <c r="FA26" s="600"/>
      <c r="FB26" s="601"/>
      <c r="FC26" s="372">
        <f t="shared" si="20"/>
        <v>0</v>
      </c>
      <c r="FF26" s="93"/>
      <c r="FG26" s="15">
        <v>19</v>
      </c>
      <c r="FH26" s="599">
        <v>906.27</v>
      </c>
      <c r="FI26" s="701"/>
      <c r="FJ26" s="599"/>
      <c r="FK26" s="600"/>
      <c r="FL26" s="601"/>
      <c r="FM26" s="233">
        <f t="shared" si="21"/>
        <v>0</v>
      </c>
      <c r="FP26" s="103"/>
      <c r="FQ26" s="15">
        <v>19</v>
      </c>
      <c r="FR26" s="599">
        <v>880</v>
      </c>
      <c r="FS26" s="234"/>
      <c r="FT26" s="91"/>
      <c r="FU26" s="69"/>
      <c r="FV26" s="70"/>
      <c r="FW26" s="372">
        <f t="shared" si="22"/>
        <v>0</v>
      </c>
      <c r="FX26" s="70"/>
      <c r="FZ26" s="103"/>
      <c r="GA26" s="15">
        <v>19</v>
      </c>
      <c r="GB26" s="341"/>
      <c r="GC26" s="234"/>
      <c r="GD26" s="341"/>
      <c r="GE26" s="94"/>
      <c r="GF26" s="70"/>
      <c r="GG26" s="372">
        <f t="shared" si="23"/>
        <v>0</v>
      </c>
      <c r="GJ26" s="103"/>
      <c r="GK26" s="15">
        <v>19</v>
      </c>
      <c r="GL26" s="91"/>
      <c r="GM26" s="234"/>
      <c r="GN26" s="91"/>
      <c r="GO26" s="94"/>
      <c r="GP26" s="70"/>
      <c r="GQ26" s="372">
        <f t="shared" si="24"/>
        <v>0</v>
      </c>
      <c r="GT26" s="103"/>
      <c r="GU26" s="15">
        <v>19</v>
      </c>
      <c r="GV26" s="91"/>
      <c r="GW26" s="234"/>
      <c r="GX26" s="91"/>
      <c r="GY26" s="94"/>
      <c r="GZ26" s="70"/>
      <c r="HA26" s="372">
        <f t="shared" si="25"/>
        <v>0</v>
      </c>
      <c r="HD26" s="103"/>
      <c r="HE26" s="15">
        <v>19</v>
      </c>
      <c r="HF26" s="91"/>
      <c r="HG26" s="234"/>
      <c r="HH26" s="91"/>
      <c r="HI26" s="755"/>
      <c r="HJ26" s="70"/>
      <c r="HK26" s="233">
        <f t="shared" si="26"/>
        <v>0</v>
      </c>
      <c r="HN26" s="205"/>
      <c r="HO26" s="15">
        <v>19</v>
      </c>
      <c r="HP26" s="91"/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602"/>
      <c r="IA26" s="707"/>
      <c r="IB26" s="602"/>
      <c r="IC26" s="600"/>
      <c r="ID26" s="601"/>
      <c r="IE26" s="372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91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599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600"/>
      <c r="KV26" s="601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889</v>
      </c>
      <c r="O27" s="234">
        <v>45017</v>
      </c>
      <c r="P27" s="91">
        <v>889</v>
      </c>
      <c r="Q27" s="282" t="s">
        <v>373</v>
      </c>
      <c r="R27" s="70">
        <v>41</v>
      </c>
      <c r="S27" s="233">
        <f t="shared" si="8"/>
        <v>36449</v>
      </c>
      <c r="V27" s="93"/>
      <c r="W27" s="15">
        <v>20</v>
      </c>
      <c r="X27" s="602">
        <v>915.8</v>
      </c>
      <c r="Y27" s="707"/>
      <c r="Z27" s="602"/>
      <c r="AA27" s="600"/>
      <c r="AB27" s="601"/>
      <c r="AC27" s="372">
        <f t="shared" si="9"/>
        <v>0</v>
      </c>
      <c r="AF27" s="103"/>
      <c r="AG27" s="15">
        <v>20</v>
      </c>
      <c r="AH27" s="91">
        <v>924.9</v>
      </c>
      <c r="AI27" s="234"/>
      <c r="AJ27" s="91"/>
      <c r="AK27" s="94"/>
      <c r="AL27" s="70"/>
      <c r="AM27" s="372">
        <f t="shared" si="10"/>
        <v>0</v>
      </c>
      <c r="AP27" s="103"/>
      <c r="AQ27" s="15">
        <v>20</v>
      </c>
      <c r="AR27" s="599">
        <v>905.37</v>
      </c>
      <c r="AS27" s="701"/>
      <c r="AT27" s="599"/>
      <c r="AU27" s="755"/>
      <c r="AV27" s="601"/>
      <c r="AW27" s="372">
        <f t="shared" si="11"/>
        <v>0</v>
      </c>
      <c r="AZ27" s="103"/>
      <c r="BA27" s="15">
        <v>20</v>
      </c>
      <c r="BB27" s="91">
        <v>957.53</v>
      </c>
      <c r="BC27" s="234"/>
      <c r="BD27" s="91"/>
      <c r="BE27" s="94"/>
      <c r="BF27" s="70"/>
      <c r="BG27" s="372">
        <f t="shared" si="12"/>
        <v>0</v>
      </c>
      <c r="BJ27" s="103"/>
      <c r="BK27" s="15">
        <v>20</v>
      </c>
      <c r="BL27" s="91">
        <v>931.2</v>
      </c>
      <c r="BM27" s="234"/>
      <c r="BN27" s="91"/>
      <c r="BO27" s="94"/>
      <c r="BP27" s="70"/>
      <c r="BQ27" s="451">
        <f t="shared" si="13"/>
        <v>0</v>
      </c>
      <c r="BR27" s="372"/>
      <c r="BT27" s="103"/>
      <c r="BU27" s="15">
        <v>20</v>
      </c>
      <c r="BV27" s="91">
        <v>879.1</v>
      </c>
      <c r="BW27" s="279"/>
      <c r="BX27" s="91"/>
      <c r="BY27" s="528"/>
      <c r="BZ27" s="280"/>
      <c r="CA27" s="372">
        <f t="shared" si="5"/>
        <v>0</v>
      </c>
      <c r="CD27" s="205"/>
      <c r="CE27" s="15">
        <v>20</v>
      </c>
      <c r="CF27" s="91">
        <v>900.4</v>
      </c>
      <c r="CG27" s="279"/>
      <c r="CH27" s="91"/>
      <c r="CI27" s="281"/>
      <c r="CJ27" s="280"/>
      <c r="CK27" s="372">
        <f t="shared" si="14"/>
        <v>0</v>
      </c>
      <c r="CN27" s="388"/>
      <c r="CO27" s="15">
        <v>20</v>
      </c>
      <c r="CP27" s="599">
        <v>875.68</v>
      </c>
      <c r="CQ27" s="623"/>
      <c r="CR27" s="599"/>
      <c r="CS27" s="624"/>
      <c r="CT27" s="280"/>
      <c r="CU27" s="377">
        <f t="shared" si="58"/>
        <v>0</v>
      </c>
      <c r="CX27" s="103"/>
      <c r="CY27" s="15">
        <v>20</v>
      </c>
      <c r="CZ27" s="599">
        <v>924.4</v>
      </c>
      <c r="DA27" s="701"/>
      <c r="DB27" s="599"/>
      <c r="DC27" s="755"/>
      <c r="DD27" s="601"/>
      <c r="DE27" s="372">
        <f t="shared" si="15"/>
        <v>0</v>
      </c>
      <c r="DH27" s="103"/>
      <c r="DI27" s="15">
        <v>20</v>
      </c>
      <c r="DJ27" s="599">
        <v>894.5</v>
      </c>
      <c r="DK27" s="623"/>
      <c r="DL27" s="599"/>
      <c r="DM27" s="624"/>
      <c r="DN27" s="625"/>
      <c r="DO27" s="377">
        <f t="shared" si="16"/>
        <v>0</v>
      </c>
      <c r="DR27" s="103"/>
      <c r="DS27" s="15">
        <v>20</v>
      </c>
      <c r="DT27" s="599">
        <v>924</v>
      </c>
      <c r="DU27" s="623"/>
      <c r="DV27" s="599"/>
      <c r="DW27" s="624"/>
      <c r="DX27" s="625"/>
      <c r="DY27" s="372">
        <f t="shared" si="17"/>
        <v>0</v>
      </c>
      <c r="EB27" s="103"/>
      <c r="EC27" s="15">
        <v>20</v>
      </c>
      <c r="ED27" s="68">
        <v>906.3</v>
      </c>
      <c r="EE27" s="242"/>
      <c r="EF27" s="68"/>
      <c r="EG27" s="69"/>
      <c r="EH27" s="70"/>
      <c r="EI27" s="372">
        <f t="shared" si="18"/>
        <v>0</v>
      </c>
      <c r="EL27" s="103"/>
      <c r="EM27" s="15">
        <v>20</v>
      </c>
      <c r="EN27" s="68">
        <v>929.86</v>
      </c>
      <c r="EO27" s="242"/>
      <c r="EP27" s="68"/>
      <c r="EQ27" s="69"/>
      <c r="ER27" s="70"/>
      <c r="ES27" s="372">
        <f t="shared" si="19"/>
        <v>0</v>
      </c>
      <c r="EV27" s="93"/>
      <c r="EW27" s="15">
        <v>20</v>
      </c>
      <c r="EX27" s="599">
        <v>971.59</v>
      </c>
      <c r="EY27" s="701"/>
      <c r="EZ27" s="599"/>
      <c r="FA27" s="600"/>
      <c r="FB27" s="601"/>
      <c r="FC27" s="372">
        <f t="shared" si="20"/>
        <v>0</v>
      </c>
      <c r="FF27" s="93"/>
      <c r="FG27" s="15">
        <v>20</v>
      </c>
      <c r="FH27" s="599">
        <v>927.14</v>
      </c>
      <c r="FI27" s="701"/>
      <c r="FJ27" s="599"/>
      <c r="FK27" s="600"/>
      <c r="FL27" s="601"/>
      <c r="FM27" s="233">
        <f t="shared" si="21"/>
        <v>0</v>
      </c>
      <c r="FP27" s="103"/>
      <c r="FQ27" s="15">
        <v>20</v>
      </c>
      <c r="FR27" s="599">
        <v>921.7</v>
      </c>
      <c r="FS27" s="234"/>
      <c r="FT27" s="91"/>
      <c r="FU27" s="69"/>
      <c r="FV27" s="70"/>
      <c r="FW27" s="372">
        <f t="shared" si="22"/>
        <v>0</v>
      </c>
      <c r="FX27" s="70"/>
      <c r="FZ27" s="103"/>
      <c r="GA27" s="15">
        <v>20</v>
      </c>
      <c r="GB27" s="341"/>
      <c r="GC27" s="234"/>
      <c r="GD27" s="341"/>
      <c r="GE27" s="94"/>
      <c r="GF27" s="70"/>
      <c r="GG27" s="372">
        <f t="shared" si="23"/>
        <v>0</v>
      </c>
      <c r="GJ27" s="103"/>
      <c r="GK27" s="15">
        <v>20</v>
      </c>
      <c r="GL27" s="91"/>
      <c r="GM27" s="234"/>
      <c r="GN27" s="91"/>
      <c r="GO27" s="94"/>
      <c r="GP27" s="70"/>
      <c r="GQ27" s="372">
        <f t="shared" si="24"/>
        <v>0</v>
      </c>
      <c r="GT27" s="103"/>
      <c r="GU27" s="15">
        <v>20</v>
      </c>
      <c r="GV27" s="91"/>
      <c r="GW27" s="234"/>
      <c r="GX27" s="91"/>
      <c r="GY27" s="94"/>
      <c r="GZ27" s="70"/>
      <c r="HA27" s="372">
        <f t="shared" si="25"/>
        <v>0</v>
      </c>
      <c r="HD27" s="103"/>
      <c r="HE27" s="15">
        <v>20</v>
      </c>
      <c r="HF27" s="91"/>
      <c r="HG27" s="234"/>
      <c r="HH27" s="91"/>
      <c r="HI27" s="755"/>
      <c r="HJ27" s="70"/>
      <c r="HK27" s="233">
        <f t="shared" si="26"/>
        <v>0</v>
      </c>
      <c r="HN27" s="205"/>
      <c r="HO27" s="15">
        <v>20</v>
      </c>
      <c r="HP27" s="91"/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602"/>
      <c r="IA27" s="707"/>
      <c r="IB27" s="602"/>
      <c r="IC27" s="600"/>
      <c r="ID27" s="601"/>
      <c r="IE27" s="372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91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599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600"/>
      <c r="KV27" s="601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905.4</v>
      </c>
      <c r="O28" s="1141"/>
      <c r="P28" s="1142"/>
      <c r="Q28" s="1143"/>
      <c r="R28" s="59"/>
      <c r="S28" s="492">
        <f t="shared" si="8"/>
        <v>0</v>
      </c>
      <c r="V28" s="93"/>
      <c r="W28" s="15">
        <v>21</v>
      </c>
      <c r="X28" s="602">
        <v>942.1</v>
      </c>
      <c r="Y28" s="707"/>
      <c r="Z28" s="602"/>
      <c r="AA28" s="600"/>
      <c r="AB28" s="601"/>
      <c r="AC28" s="372">
        <f t="shared" si="9"/>
        <v>0</v>
      </c>
      <c r="AF28" s="103"/>
      <c r="AG28" s="15">
        <v>21</v>
      </c>
      <c r="AH28" s="91">
        <v>864.1</v>
      </c>
      <c r="AI28" s="234"/>
      <c r="AJ28" s="91"/>
      <c r="AK28" s="94"/>
      <c r="AL28" s="70"/>
      <c r="AM28" s="372">
        <f t="shared" si="10"/>
        <v>0</v>
      </c>
      <c r="AP28" s="103"/>
      <c r="AQ28" s="15">
        <v>21</v>
      </c>
      <c r="AR28" s="599"/>
      <c r="AS28" s="701"/>
      <c r="AT28" s="599"/>
      <c r="AU28" s="755"/>
      <c r="AV28" s="601"/>
      <c r="AW28" s="372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>
        <v>940.3</v>
      </c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>
        <v>862.7</v>
      </c>
      <c r="BW28" s="279"/>
      <c r="BX28" s="91"/>
      <c r="BY28" s="528"/>
      <c r="BZ28" s="280"/>
      <c r="CA28" s="372">
        <f t="shared" si="5"/>
        <v>0</v>
      </c>
      <c r="CD28" s="459"/>
      <c r="CE28" s="15">
        <v>21</v>
      </c>
      <c r="CF28" s="91">
        <v>880.4</v>
      </c>
      <c r="CG28" s="279"/>
      <c r="CH28" s="91"/>
      <c r="CI28" s="281"/>
      <c r="CJ28" s="280"/>
      <c r="CK28" s="372">
        <f t="shared" si="14"/>
        <v>0</v>
      </c>
      <c r="CN28" s="388"/>
      <c r="CO28" s="15">
        <v>21</v>
      </c>
      <c r="CP28" s="91"/>
      <c r="CQ28" s="623"/>
      <c r="CR28" s="91"/>
      <c r="CS28" s="624"/>
      <c r="CT28" s="280"/>
      <c r="CU28" s="377">
        <f t="shared" si="58"/>
        <v>0</v>
      </c>
      <c r="CX28" s="103"/>
      <c r="CY28" s="15">
        <v>21</v>
      </c>
      <c r="CZ28" s="599">
        <v>897.2</v>
      </c>
      <c r="DA28" s="701"/>
      <c r="DB28" s="599"/>
      <c r="DC28" s="755"/>
      <c r="DD28" s="601"/>
      <c r="DE28" s="372">
        <f t="shared" si="15"/>
        <v>0</v>
      </c>
      <c r="DH28" s="103"/>
      <c r="DI28" s="15">
        <v>21</v>
      </c>
      <c r="DJ28" s="599">
        <v>907.2</v>
      </c>
      <c r="DK28" s="623"/>
      <c r="DL28" s="599"/>
      <c r="DM28" s="624"/>
      <c r="DN28" s="625"/>
      <c r="DO28" s="377">
        <f t="shared" si="16"/>
        <v>0</v>
      </c>
      <c r="DR28" s="103"/>
      <c r="DS28" s="15">
        <v>21</v>
      </c>
      <c r="DT28" s="599">
        <v>933.9</v>
      </c>
      <c r="DU28" s="623"/>
      <c r="DV28" s="599"/>
      <c r="DW28" s="624"/>
      <c r="DX28" s="625"/>
      <c r="DY28" s="372">
        <f t="shared" si="17"/>
        <v>0</v>
      </c>
      <c r="EB28" s="103"/>
      <c r="EC28" s="15">
        <v>21</v>
      </c>
      <c r="ED28" s="68">
        <v>918.1</v>
      </c>
      <c r="EE28" s="242"/>
      <c r="EF28" s="68"/>
      <c r="EG28" s="69"/>
      <c r="EH28" s="70"/>
      <c r="EI28" s="372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599"/>
      <c r="EY28" s="701"/>
      <c r="EZ28" s="599"/>
      <c r="FA28" s="600"/>
      <c r="FB28" s="601"/>
      <c r="FC28" s="372">
        <f t="shared" si="20"/>
        <v>0</v>
      </c>
      <c r="FF28" s="93"/>
      <c r="FG28" s="15">
        <v>21</v>
      </c>
      <c r="FH28" s="599">
        <v>940.75</v>
      </c>
      <c r="FI28" s="701"/>
      <c r="FJ28" s="599"/>
      <c r="FK28" s="600"/>
      <c r="FL28" s="601"/>
      <c r="FM28" s="233">
        <f t="shared" si="21"/>
        <v>0</v>
      </c>
      <c r="FP28" s="103"/>
      <c r="FQ28" s="15">
        <v>21</v>
      </c>
      <c r="FR28" s="91"/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72">
        <f t="shared" si="23"/>
        <v>0</v>
      </c>
      <c r="GJ28" s="103"/>
      <c r="GK28" s="15">
        <v>21</v>
      </c>
      <c r="GL28" s="91"/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/>
      <c r="GW28" s="234"/>
      <c r="GX28" s="91"/>
      <c r="GY28" s="94"/>
      <c r="GZ28" s="70"/>
      <c r="HA28" s="372">
        <f t="shared" si="25"/>
        <v>0</v>
      </c>
      <c r="HD28" s="103"/>
      <c r="HE28" s="15">
        <v>21</v>
      </c>
      <c r="HF28" s="91"/>
      <c r="HG28" s="234"/>
      <c r="HH28" s="599"/>
      <c r="HI28" s="755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602"/>
      <c r="IA28" s="707"/>
      <c r="IB28" s="602"/>
      <c r="IC28" s="600"/>
      <c r="ID28" s="601"/>
      <c r="IE28" s="372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6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599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02"/>
      <c r="KU28" s="600"/>
      <c r="KV28" s="601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372">
        <f t="shared" si="8"/>
        <v>0</v>
      </c>
      <c r="V29" s="103"/>
      <c r="W29" s="15"/>
      <c r="X29" s="68"/>
      <c r="Y29" s="242"/>
      <c r="Z29" s="602"/>
      <c r="AA29" s="600"/>
      <c r="AB29" s="601"/>
      <c r="AC29" s="372">
        <f>SUM(AC8:AC28)</f>
        <v>0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599"/>
      <c r="AS29" s="701"/>
      <c r="AT29" s="599"/>
      <c r="AU29" s="755"/>
      <c r="AV29" s="601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599"/>
      <c r="DU29" s="701"/>
      <c r="DV29" s="599"/>
      <c r="DW29" s="755"/>
      <c r="DX29" s="601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0</v>
      </c>
      <c r="EV29" s="93"/>
      <c r="EW29" s="15">
        <v>22</v>
      </c>
      <c r="EX29" s="599"/>
      <c r="EY29" s="701"/>
      <c r="EZ29" s="599"/>
      <c r="FA29" s="600"/>
      <c r="FB29" s="601"/>
      <c r="FC29" s="372">
        <f t="shared" si="20"/>
        <v>0</v>
      </c>
      <c r="FF29" s="93"/>
      <c r="FG29" s="15">
        <v>22</v>
      </c>
      <c r="FH29" s="599"/>
      <c r="FI29" s="701"/>
      <c r="FJ29" s="599"/>
      <c r="FK29" s="600"/>
      <c r="FL29" s="601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0</v>
      </c>
      <c r="HD29" s="103"/>
      <c r="HE29" s="15"/>
      <c r="HF29" s="91"/>
      <c r="HG29" s="234"/>
      <c r="HH29" s="599"/>
      <c r="HI29" s="755"/>
      <c r="HJ29" s="70"/>
      <c r="HK29" s="372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2"/>
      <c r="IA29" s="707"/>
      <c r="IB29" s="602"/>
      <c r="IC29" s="600"/>
      <c r="ID29" s="601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599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602"/>
      <c r="KU29" s="600"/>
      <c r="KV29" s="601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09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72">
        <f>SUM(S8:S29)</f>
        <v>516034.2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0</v>
      </c>
      <c r="AP30" s="103"/>
      <c r="AQ30" s="15"/>
      <c r="AR30" s="91"/>
      <c r="AS30" s="234"/>
      <c r="AT30" s="91"/>
      <c r="AU30" s="94"/>
      <c r="AV30" s="70"/>
      <c r="AW30" s="372">
        <f>SUM(AW8:AW29)</f>
        <v>0</v>
      </c>
      <c r="AZ30" s="103"/>
      <c r="BA30" s="15"/>
      <c r="BB30" s="91"/>
      <c r="BC30" s="234"/>
      <c r="BD30" s="91"/>
      <c r="BE30" s="94"/>
      <c r="BF30" s="70"/>
      <c r="BG30" s="372">
        <f>SUM(BG8:BG29)</f>
        <v>0</v>
      </c>
      <c r="BJ30" s="103"/>
      <c r="BK30" s="15"/>
      <c r="BL30" s="91"/>
      <c r="BM30" s="234"/>
      <c r="BN30" s="91"/>
      <c r="BO30" s="94"/>
      <c r="BP30" s="70"/>
      <c r="BQ30" s="372">
        <f>SUM(BQ8:BQ29)</f>
        <v>0</v>
      </c>
      <c r="BT30" s="103"/>
      <c r="BU30" s="15"/>
      <c r="BV30" s="68"/>
      <c r="BW30" s="78"/>
      <c r="BX30" s="68"/>
      <c r="BY30" s="94"/>
      <c r="BZ30" s="70"/>
      <c r="CA30" s="372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0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0</v>
      </c>
      <c r="DH30" s="103"/>
      <c r="DI30" s="15"/>
      <c r="DJ30" s="68"/>
      <c r="DK30" s="234"/>
      <c r="DL30" s="68"/>
      <c r="DM30" s="94"/>
      <c r="DN30" s="70"/>
      <c r="DO30" s="372">
        <f>SUM(DO8:DO29)</f>
        <v>0</v>
      </c>
      <c r="DR30" s="103"/>
      <c r="DS30" s="15"/>
      <c r="DT30" s="68"/>
      <c r="DU30" s="234"/>
      <c r="DV30" s="68"/>
      <c r="DW30" s="94"/>
      <c r="DX30" s="70"/>
      <c r="DY30" s="372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0</v>
      </c>
      <c r="FF30" s="93"/>
      <c r="FG30" s="15"/>
      <c r="FH30" s="599"/>
      <c r="FI30" s="701"/>
      <c r="FJ30" s="633"/>
      <c r="FK30" s="600"/>
      <c r="FL30" s="601"/>
      <c r="FM30" s="372">
        <f>SUM(FM8:FM29)</f>
        <v>0</v>
      </c>
      <c r="FP30" s="103"/>
      <c r="FQ30" s="15"/>
      <c r="FR30" s="91"/>
      <c r="FS30" s="234"/>
      <c r="FT30" s="91"/>
      <c r="FU30" s="69"/>
      <c r="FV30" s="70"/>
      <c r="FW30" s="372">
        <f>SUM(FW8:FW29)</f>
        <v>0</v>
      </c>
      <c r="FZ30" s="103"/>
      <c r="GA30" s="15"/>
      <c r="GB30" s="341"/>
      <c r="GC30" s="234"/>
      <c r="GD30" s="68"/>
      <c r="GE30" s="94"/>
      <c r="GF30" s="70"/>
      <c r="GG30" s="372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0</v>
      </c>
      <c r="HX30" s="103"/>
      <c r="HY30" s="15"/>
      <c r="HZ30" s="68"/>
      <c r="IA30" s="242"/>
      <c r="IB30" s="102"/>
      <c r="IC30" s="69"/>
      <c r="ID30" s="70"/>
      <c r="IE30" s="372">
        <f>SUM(IE8:IE29)</f>
        <v>0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09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6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18"/>
      <c r="GK31" s="52"/>
      <c r="GL31" s="300"/>
      <c r="GM31" s="301"/>
      <c r="GN31" s="302"/>
      <c r="GO31" s="303"/>
      <c r="GP31" s="304"/>
      <c r="GQ31" s="379"/>
      <c r="GT31" s="1073"/>
      <c r="GU31" s="52"/>
      <c r="GV31" s="300"/>
      <c r="GW31" s="301"/>
      <c r="GX31" s="302"/>
      <c r="GY31" s="303"/>
      <c r="GZ31" s="304"/>
      <c r="HA31" s="379"/>
      <c r="HD31" s="1073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18896.7</v>
      </c>
      <c r="P32" s="102">
        <f>SUM(P8:P31)</f>
        <v>12586.199999999999</v>
      </c>
      <c r="S32" s="372"/>
      <c r="X32" s="102">
        <f>SUM(X8:X31)</f>
        <v>19036.599999999999</v>
      </c>
      <c r="Z32" s="102">
        <f>SUM(Z8:Z31)</f>
        <v>0</v>
      </c>
      <c r="AH32" s="102">
        <f>SUM(AH8:AH31)</f>
        <v>18828.899999999998</v>
      </c>
      <c r="AJ32" s="102">
        <f>SUM(AJ8:AJ31)</f>
        <v>0</v>
      </c>
      <c r="AM32" s="372"/>
      <c r="AR32" s="85">
        <f>SUM(AR8:AR31)</f>
        <v>18637.549999999996</v>
      </c>
      <c r="AT32" s="102">
        <f>SUM(AT8:AT31)</f>
        <v>0</v>
      </c>
      <c r="AZ32" s="74"/>
      <c r="BB32" s="85">
        <f>SUM(BB8:BB31)</f>
        <v>18907</v>
      </c>
      <c r="BD32" s="102">
        <f>SUM(BD8:BD31)</f>
        <v>0</v>
      </c>
      <c r="BL32" s="85">
        <f>SUM(BL8:BL31)</f>
        <v>19443.799999999996</v>
      </c>
      <c r="BN32" s="102">
        <f>SUM(BN8:BN31)</f>
        <v>0</v>
      </c>
      <c r="BV32" s="102">
        <f>SUM(BV8:BV31)</f>
        <v>18755.599999999999</v>
      </c>
      <c r="BX32" s="102">
        <f>SUM(BX8:BX31)</f>
        <v>0</v>
      </c>
      <c r="CE32" s="15"/>
      <c r="CF32" s="102">
        <f>SUM(CF8:CF31)</f>
        <v>18860.2</v>
      </c>
      <c r="CH32" s="102">
        <f>SUM(CH8:CH31)</f>
        <v>0</v>
      </c>
      <c r="CP32" s="102">
        <f>SUM(CP8:CP31)</f>
        <v>17941.090000000004</v>
      </c>
      <c r="CR32" s="102">
        <f>SUM(CR8:CR31)</f>
        <v>0</v>
      </c>
      <c r="CZ32" s="102">
        <f>SUM(CZ8:CZ31)</f>
        <v>18921</v>
      </c>
      <c r="DB32" s="102">
        <f>SUM(DB8:DB31)</f>
        <v>0</v>
      </c>
      <c r="DJ32" s="102">
        <f>SUM(DJ8:DJ31)</f>
        <v>19014</v>
      </c>
      <c r="DL32" s="102">
        <f>SUM(DL8:DL31)</f>
        <v>0</v>
      </c>
      <c r="DT32" s="102">
        <f>SUM(DT8:DT31)</f>
        <v>19239.999999999996</v>
      </c>
      <c r="DV32" s="102">
        <f>SUM(DV8:DV31)</f>
        <v>0</v>
      </c>
      <c r="ED32" s="102">
        <f>SUM(ED8:ED31)</f>
        <v>19367.399999999998</v>
      </c>
      <c r="EF32" s="102">
        <f>SUM(EF8:EF31)</f>
        <v>0</v>
      </c>
      <c r="EN32" s="102">
        <f>SUM(EN8:EN31)</f>
        <v>18674.29</v>
      </c>
      <c r="EP32" s="102">
        <f>SUM(EP8:EP31)</f>
        <v>0</v>
      </c>
      <c r="EX32" s="102">
        <f>SUM(EX8:EX31)</f>
        <v>18774.3</v>
      </c>
      <c r="EZ32" s="102">
        <f>SUM(EZ8:EZ31)</f>
        <v>0</v>
      </c>
      <c r="FH32" s="128">
        <f>SUM(FH8:FH31)</f>
        <v>19206.410000000003</v>
      </c>
      <c r="FJ32" s="102">
        <f>SUM(FJ8:FJ31)</f>
        <v>0</v>
      </c>
      <c r="FR32" s="102">
        <f>SUM(FR8:FR31)</f>
        <v>17944.800000000003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134" t="s">
        <v>21</v>
      </c>
      <c r="O33" s="1135"/>
      <c r="P33" s="137">
        <f>N32-P32</f>
        <v>6310.5000000000018</v>
      </c>
      <c r="S33" s="372"/>
      <c r="X33" s="756" t="s">
        <v>21</v>
      </c>
      <c r="Y33" s="757"/>
      <c r="Z33" s="208">
        <f>AA5-Z32</f>
        <v>19036.599999999999</v>
      </c>
      <c r="AA33" s="934"/>
      <c r="AB33" s="934"/>
      <c r="AH33" s="250" t="s">
        <v>21</v>
      </c>
      <c r="AI33" s="251"/>
      <c r="AJ33" s="208">
        <f>AK5-AJ32</f>
        <v>18828.900000000001</v>
      </c>
      <c r="AM33" s="372"/>
      <c r="AR33" s="250" t="s">
        <v>21</v>
      </c>
      <c r="AS33" s="251"/>
      <c r="AT33" s="137">
        <f>AU5-AT32</f>
        <v>18637.55</v>
      </c>
      <c r="AZ33" s="74"/>
      <c r="BB33" s="250" t="s">
        <v>21</v>
      </c>
      <c r="BC33" s="251"/>
      <c r="BD33" s="137">
        <f>BE5-BD32</f>
        <v>18907</v>
      </c>
      <c r="BL33" s="946" t="s">
        <v>21</v>
      </c>
      <c r="BM33" s="947"/>
      <c r="BN33" s="137">
        <f>BO5-BN32</f>
        <v>19443.8</v>
      </c>
      <c r="BV33" s="250" t="s">
        <v>21</v>
      </c>
      <c r="BW33" s="251"/>
      <c r="BX33" s="137">
        <f>BV32-BX32</f>
        <v>18755.599999999999</v>
      </c>
      <c r="CE33" s="15"/>
      <c r="CF33" s="250" t="s">
        <v>21</v>
      </c>
      <c r="CG33" s="251"/>
      <c r="CH33" s="137">
        <f>CF32-CH32</f>
        <v>18860.2</v>
      </c>
      <c r="CP33" s="250" t="s">
        <v>21</v>
      </c>
      <c r="CQ33" s="251"/>
      <c r="CR33" s="137">
        <f>CP32-CR32</f>
        <v>17941.090000000004</v>
      </c>
      <c r="CZ33" s="250" t="s">
        <v>21</v>
      </c>
      <c r="DA33" s="251"/>
      <c r="DB33" s="137">
        <f>CZ32-DB32</f>
        <v>18921</v>
      </c>
      <c r="DJ33" s="250" t="s">
        <v>21</v>
      </c>
      <c r="DK33" s="251"/>
      <c r="DL33" s="137">
        <f>DJ32-DL32</f>
        <v>19014</v>
      </c>
      <c r="DT33" s="250" t="s">
        <v>21</v>
      </c>
      <c r="DU33" s="251"/>
      <c r="DV33" s="137">
        <f>DT32-DV32</f>
        <v>19239.999999999996</v>
      </c>
      <c r="ED33" s="250" t="s">
        <v>21</v>
      </c>
      <c r="EE33" s="251"/>
      <c r="EF33" s="137">
        <f>ED32-EF32</f>
        <v>19367.399999999998</v>
      </c>
      <c r="EN33" s="250" t="s">
        <v>21</v>
      </c>
      <c r="EO33" s="251"/>
      <c r="EP33" s="137">
        <f>EN32-EP32</f>
        <v>18674.29</v>
      </c>
      <c r="EX33" s="250" t="s">
        <v>21</v>
      </c>
      <c r="EY33" s="251"/>
      <c r="EZ33" s="208">
        <f>EX32-EZ32</f>
        <v>18774.3</v>
      </c>
      <c r="FH33" s="250" t="s">
        <v>21</v>
      </c>
      <c r="FI33" s="251"/>
      <c r="FJ33" s="208">
        <f>FH32-FJ32</f>
        <v>19206.410000000003</v>
      </c>
      <c r="FR33" s="250" t="s">
        <v>21</v>
      </c>
      <c r="FS33" s="251"/>
      <c r="FT33" s="137">
        <f>FR32-FT32</f>
        <v>17944.800000000003</v>
      </c>
      <c r="GB33" s="916" t="s">
        <v>21</v>
      </c>
      <c r="GC33" s="917"/>
      <c r="GD33" s="137">
        <f>GB32-GD32</f>
        <v>0</v>
      </c>
      <c r="GL33" s="916" t="s">
        <v>21</v>
      </c>
      <c r="GM33" s="917"/>
      <c r="GN33" s="137">
        <f>GL32-GN32</f>
        <v>0</v>
      </c>
      <c r="GV33" s="1071" t="s">
        <v>21</v>
      </c>
      <c r="GW33" s="1072"/>
      <c r="GX33" s="137">
        <f>GV32-GX32</f>
        <v>0</v>
      </c>
      <c r="HF33" s="1071" t="s">
        <v>21</v>
      </c>
      <c r="HG33" s="1072"/>
      <c r="HH33" s="137">
        <f>HF32-HH32</f>
        <v>0</v>
      </c>
      <c r="HP33" s="1071" t="s">
        <v>21</v>
      </c>
      <c r="HQ33" s="1072"/>
      <c r="HR33" s="137">
        <f>HP32-HR32</f>
        <v>0</v>
      </c>
      <c r="HZ33" s="1071" t="s">
        <v>21</v>
      </c>
      <c r="IA33" s="1072"/>
      <c r="IB33" s="137">
        <f>IC5-IB32</f>
        <v>0</v>
      </c>
      <c r="IJ33" s="916" t="s">
        <v>21</v>
      </c>
      <c r="IK33" s="917"/>
      <c r="IL33" s="137">
        <f>IM5-IL32</f>
        <v>0</v>
      </c>
      <c r="IT33" s="916" t="s">
        <v>21</v>
      </c>
      <c r="IU33" s="917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289" t="s">
        <v>21</v>
      </c>
      <c r="SB33" s="1290"/>
      <c r="SC33" s="137">
        <f>SUM(SD5-SC32)</f>
        <v>0</v>
      </c>
      <c r="SK33" s="1289" t="s">
        <v>21</v>
      </c>
      <c r="SL33" s="1290"/>
      <c r="SM33" s="137">
        <f>SUM(SN5-SM32)</f>
        <v>0</v>
      </c>
      <c r="SU33" s="1289" t="s">
        <v>21</v>
      </c>
      <c r="SV33" s="1290"/>
      <c r="SW33" s="208">
        <f>SUM(SX5-SW32)</f>
        <v>0</v>
      </c>
      <c r="TE33" s="1289" t="s">
        <v>21</v>
      </c>
      <c r="TF33" s="1290"/>
      <c r="TG33" s="137">
        <f>SUM(TH5-TG32)</f>
        <v>0</v>
      </c>
      <c r="TO33" s="1289" t="s">
        <v>21</v>
      </c>
      <c r="TP33" s="1290"/>
      <c r="TQ33" s="137">
        <f>SUM(TR5-TQ32)</f>
        <v>0</v>
      </c>
      <c r="TY33" s="1289" t="s">
        <v>21</v>
      </c>
      <c r="TZ33" s="1290"/>
      <c r="UA33" s="137">
        <f>SUM(UB5-UA32)</f>
        <v>0</v>
      </c>
      <c r="UH33" s="1289" t="s">
        <v>21</v>
      </c>
      <c r="UI33" s="1290"/>
      <c r="UJ33" s="137">
        <f>SUM(UK5-UJ32)</f>
        <v>0</v>
      </c>
      <c r="UQ33" s="1289" t="s">
        <v>21</v>
      </c>
      <c r="UR33" s="1290"/>
      <c r="US33" s="137">
        <f>SUM(UT5-US32)</f>
        <v>0</v>
      </c>
      <c r="UZ33" s="1289" t="s">
        <v>21</v>
      </c>
      <c r="VA33" s="1290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289" t="s">
        <v>21</v>
      </c>
      <c r="WB33" s="1290"/>
      <c r="WC33" s="137">
        <f>WD5-WC32</f>
        <v>-22</v>
      </c>
      <c r="WJ33" s="1289" t="s">
        <v>21</v>
      </c>
      <c r="WK33" s="1290"/>
      <c r="WL33" s="137">
        <f>WM5-WL32</f>
        <v>-22</v>
      </c>
      <c r="WS33" s="1289" t="s">
        <v>21</v>
      </c>
      <c r="WT33" s="1290"/>
      <c r="WU33" s="137">
        <f>WV5-WU32</f>
        <v>-22</v>
      </c>
      <c r="XB33" s="1289" t="s">
        <v>21</v>
      </c>
      <c r="XC33" s="1290"/>
      <c r="XD33" s="137">
        <f>XE5-XD32</f>
        <v>-22</v>
      </c>
      <c r="XK33" s="1289" t="s">
        <v>21</v>
      </c>
      <c r="XL33" s="1290"/>
      <c r="XM33" s="137">
        <f>XN5-XM32</f>
        <v>-22</v>
      </c>
      <c r="XT33" s="1289" t="s">
        <v>21</v>
      </c>
      <c r="XU33" s="1290"/>
      <c r="XV33" s="137">
        <f>XW5-XV32</f>
        <v>-22</v>
      </c>
      <c r="YC33" s="1289" t="s">
        <v>21</v>
      </c>
      <c r="YD33" s="1290"/>
      <c r="YE33" s="137">
        <f>YF5-YE32</f>
        <v>-22</v>
      </c>
      <c r="YL33" s="1289" t="s">
        <v>21</v>
      </c>
      <c r="YM33" s="1290"/>
      <c r="YN33" s="137">
        <f>YO5-YN32</f>
        <v>-22</v>
      </c>
      <c r="YU33" s="1289" t="s">
        <v>21</v>
      </c>
      <c r="YV33" s="1290"/>
      <c r="YW33" s="137">
        <f>YX5-YW32</f>
        <v>-22</v>
      </c>
      <c r="ZD33" s="1289" t="s">
        <v>21</v>
      </c>
      <c r="ZE33" s="1290"/>
      <c r="ZF33" s="137">
        <f>ZG5-ZF32</f>
        <v>-22</v>
      </c>
      <c r="ZM33" s="1289" t="s">
        <v>21</v>
      </c>
      <c r="ZN33" s="1290"/>
      <c r="ZO33" s="137">
        <f>ZP5-ZO32</f>
        <v>-22</v>
      </c>
      <c r="ZV33" s="1289" t="s">
        <v>21</v>
      </c>
      <c r="ZW33" s="1290"/>
      <c r="ZX33" s="137">
        <f>ZY5-ZX32</f>
        <v>-22</v>
      </c>
      <c r="AAE33" s="1289" t="s">
        <v>21</v>
      </c>
      <c r="AAF33" s="1290"/>
      <c r="AAG33" s="137">
        <f>AAH5-AAG32</f>
        <v>-22</v>
      </c>
      <c r="AAN33" s="1289" t="s">
        <v>21</v>
      </c>
      <c r="AAO33" s="1290"/>
      <c r="AAP33" s="137">
        <f>AAQ5-AAP32</f>
        <v>-22</v>
      </c>
      <c r="AAW33" s="1289" t="s">
        <v>21</v>
      </c>
      <c r="AAX33" s="1290"/>
      <c r="AAY33" s="137">
        <f>AAZ5-AAY32</f>
        <v>-22</v>
      </c>
      <c r="ABF33" s="1289" t="s">
        <v>21</v>
      </c>
      <c r="ABG33" s="1290"/>
      <c r="ABH33" s="137">
        <f>ABH32-ABF32</f>
        <v>22</v>
      </c>
      <c r="ABO33" s="1289" t="s">
        <v>21</v>
      </c>
      <c r="ABP33" s="1290"/>
      <c r="ABQ33" s="137">
        <f>ABR5-ABQ32</f>
        <v>-22</v>
      </c>
      <c r="ABX33" s="1289" t="s">
        <v>21</v>
      </c>
      <c r="ABY33" s="1290"/>
      <c r="ABZ33" s="137">
        <f>ACA5-ABZ32</f>
        <v>-22</v>
      </c>
      <c r="ACG33" s="1289" t="s">
        <v>21</v>
      </c>
      <c r="ACH33" s="1290"/>
      <c r="ACI33" s="137">
        <f>ACJ5-ACI32</f>
        <v>-22</v>
      </c>
      <c r="ACP33" s="1289" t="s">
        <v>21</v>
      </c>
      <c r="ACQ33" s="1290"/>
      <c r="ACR33" s="137">
        <f>ACS5-ACR32</f>
        <v>-22</v>
      </c>
      <c r="ACY33" s="1289" t="s">
        <v>21</v>
      </c>
      <c r="ACZ33" s="1290"/>
      <c r="ADA33" s="137">
        <f>ADB5-ADA32</f>
        <v>-22</v>
      </c>
      <c r="ADH33" s="1289" t="s">
        <v>21</v>
      </c>
      <c r="ADI33" s="1290"/>
      <c r="ADJ33" s="137">
        <f>ADK5-ADJ32</f>
        <v>-22</v>
      </c>
      <c r="ADQ33" s="1289" t="s">
        <v>21</v>
      </c>
      <c r="ADR33" s="1290"/>
      <c r="ADS33" s="137">
        <f>ADT5-ADS32</f>
        <v>-22</v>
      </c>
      <c r="ADZ33" s="1289" t="s">
        <v>21</v>
      </c>
      <c r="AEA33" s="1290"/>
      <c r="AEB33" s="137">
        <f>AEC5-AEB32</f>
        <v>-22</v>
      </c>
      <c r="AEI33" s="1289" t="s">
        <v>21</v>
      </c>
      <c r="AEJ33" s="1290"/>
      <c r="AEK33" s="137">
        <f>AEL5-AEK32</f>
        <v>-22</v>
      </c>
      <c r="AER33" s="1289" t="s">
        <v>21</v>
      </c>
      <c r="AES33" s="1290"/>
      <c r="AET33" s="137">
        <f>AEU5-AET32</f>
        <v>-22</v>
      </c>
      <c r="AFA33" s="1289" t="s">
        <v>21</v>
      </c>
      <c r="AFB33" s="129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136" t="s">
        <v>4</v>
      </c>
      <c r="O34" s="1137"/>
      <c r="P34" s="49">
        <v>0</v>
      </c>
      <c r="S34" s="372"/>
      <c r="X34" s="758" t="s">
        <v>4</v>
      </c>
      <c r="Y34" s="759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48" t="s">
        <v>4</v>
      </c>
      <c r="BM34" s="949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18" t="s">
        <v>4</v>
      </c>
      <c r="GC34" s="919"/>
      <c r="GD34" s="49"/>
      <c r="GL34" s="918" t="s">
        <v>4</v>
      </c>
      <c r="GM34" s="919"/>
      <c r="GN34" s="49"/>
      <c r="GV34" s="1073" t="s">
        <v>4</v>
      </c>
      <c r="GW34" s="1074"/>
      <c r="GX34" s="49"/>
      <c r="HF34" s="1073" t="s">
        <v>4</v>
      </c>
      <c r="HG34" s="1074"/>
      <c r="HH34" s="49"/>
      <c r="HP34" s="1073" t="s">
        <v>4</v>
      </c>
      <c r="HQ34" s="1074"/>
      <c r="HR34" s="49">
        <v>0</v>
      </c>
      <c r="HZ34" s="1073" t="s">
        <v>4</v>
      </c>
      <c r="IA34" s="1074"/>
      <c r="IB34" s="49"/>
      <c r="IJ34" s="918" t="s">
        <v>4</v>
      </c>
      <c r="IK34" s="919"/>
      <c r="IL34" s="49"/>
      <c r="IT34" s="918" t="s">
        <v>4</v>
      </c>
      <c r="IU34" s="919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291" t="s">
        <v>4</v>
      </c>
      <c r="SB34" s="1292"/>
      <c r="SC34" s="49"/>
      <c r="SK34" s="1291" t="s">
        <v>4</v>
      </c>
      <c r="SL34" s="1292"/>
      <c r="SM34" s="49"/>
      <c r="SU34" s="1291" t="s">
        <v>4</v>
      </c>
      <c r="SV34" s="1292"/>
      <c r="SW34" s="49"/>
      <c r="TE34" s="1291" t="s">
        <v>4</v>
      </c>
      <c r="TF34" s="1292"/>
      <c r="TG34" s="49"/>
      <c r="TO34" s="1291" t="s">
        <v>4</v>
      </c>
      <c r="TP34" s="1292"/>
      <c r="TQ34" s="49"/>
      <c r="TY34" s="1291" t="s">
        <v>4</v>
      </c>
      <c r="TZ34" s="1292"/>
      <c r="UA34" s="49"/>
      <c r="UH34" s="1291" t="s">
        <v>4</v>
      </c>
      <c r="UI34" s="1292"/>
      <c r="UJ34" s="49"/>
      <c r="UQ34" s="1291" t="s">
        <v>4</v>
      </c>
      <c r="UR34" s="1292"/>
      <c r="US34" s="49"/>
      <c r="UZ34" s="1291" t="s">
        <v>4</v>
      </c>
      <c r="VA34" s="1292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291" t="s">
        <v>4</v>
      </c>
      <c r="WB34" s="1292"/>
      <c r="WC34" s="49"/>
      <c r="WJ34" s="1291" t="s">
        <v>4</v>
      </c>
      <c r="WK34" s="1292"/>
      <c r="WL34" s="49"/>
      <c r="WS34" s="1291" t="s">
        <v>4</v>
      </c>
      <c r="WT34" s="1292"/>
      <c r="WU34" s="49"/>
      <c r="XB34" s="1291" t="s">
        <v>4</v>
      </c>
      <c r="XC34" s="1292"/>
      <c r="XD34" s="49"/>
      <c r="XK34" s="1291" t="s">
        <v>4</v>
      </c>
      <c r="XL34" s="1292"/>
      <c r="XM34" s="49"/>
      <c r="XT34" s="1291" t="s">
        <v>4</v>
      </c>
      <c r="XU34" s="1292"/>
      <c r="XV34" s="49"/>
      <c r="YC34" s="1291" t="s">
        <v>4</v>
      </c>
      <c r="YD34" s="1292"/>
      <c r="YE34" s="49"/>
      <c r="YL34" s="1291" t="s">
        <v>4</v>
      </c>
      <c r="YM34" s="1292"/>
      <c r="YN34" s="49"/>
      <c r="YU34" s="1291" t="s">
        <v>4</v>
      </c>
      <c r="YV34" s="1292"/>
      <c r="YW34" s="49"/>
      <c r="ZD34" s="1291" t="s">
        <v>4</v>
      </c>
      <c r="ZE34" s="1292"/>
      <c r="ZF34" s="49"/>
      <c r="ZM34" s="1291" t="s">
        <v>4</v>
      </c>
      <c r="ZN34" s="1292"/>
      <c r="ZO34" s="49"/>
      <c r="ZV34" s="1291" t="s">
        <v>4</v>
      </c>
      <c r="ZW34" s="1292"/>
      <c r="ZX34" s="49"/>
      <c r="AAE34" s="1291" t="s">
        <v>4</v>
      </c>
      <c r="AAF34" s="1292"/>
      <c r="AAG34" s="49"/>
      <c r="AAN34" s="1291" t="s">
        <v>4</v>
      </c>
      <c r="AAO34" s="1292"/>
      <c r="AAP34" s="49"/>
      <c r="AAW34" s="1291" t="s">
        <v>4</v>
      </c>
      <c r="AAX34" s="1292"/>
      <c r="AAY34" s="49"/>
      <c r="ABF34" s="1291" t="s">
        <v>4</v>
      </c>
      <c r="ABG34" s="1292"/>
      <c r="ABH34" s="49"/>
      <c r="ABO34" s="1291" t="s">
        <v>4</v>
      </c>
      <c r="ABP34" s="1292"/>
      <c r="ABQ34" s="49"/>
      <c r="ABX34" s="1291" t="s">
        <v>4</v>
      </c>
      <c r="ABY34" s="1292"/>
      <c r="ABZ34" s="49"/>
      <c r="ACG34" s="1291" t="s">
        <v>4</v>
      </c>
      <c r="ACH34" s="1292"/>
      <c r="ACI34" s="49"/>
      <c r="ACP34" s="1291" t="s">
        <v>4</v>
      </c>
      <c r="ACQ34" s="1292"/>
      <c r="ACR34" s="49"/>
      <c r="ACY34" s="1291" t="s">
        <v>4</v>
      </c>
      <c r="ACZ34" s="1292"/>
      <c r="ADA34" s="49"/>
      <c r="ADH34" s="1291" t="s">
        <v>4</v>
      </c>
      <c r="ADI34" s="1292"/>
      <c r="ADJ34" s="49"/>
      <c r="ADQ34" s="1291" t="s">
        <v>4</v>
      </c>
      <c r="ADR34" s="1292"/>
      <c r="ADS34" s="49"/>
      <c r="ADZ34" s="1291" t="s">
        <v>4</v>
      </c>
      <c r="AEA34" s="1292"/>
      <c r="AEB34" s="49"/>
      <c r="AEI34" s="1291" t="s">
        <v>4</v>
      </c>
      <c r="AEJ34" s="1292"/>
      <c r="AEK34" s="49"/>
      <c r="AER34" s="1291" t="s">
        <v>4</v>
      </c>
      <c r="AES34" s="1292"/>
      <c r="AET34" s="49"/>
      <c r="AFA34" s="1291" t="s">
        <v>4</v>
      </c>
      <c r="AFB34" s="129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72"/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72"/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302"/>
      <c r="B1" s="1302"/>
      <c r="C1" s="1302"/>
      <c r="D1" s="1302"/>
      <c r="E1" s="1302"/>
      <c r="F1" s="1302"/>
      <c r="G1" s="130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306" t="s">
        <v>244</v>
      </c>
      <c r="B5" s="1320" t="s">
        <v>245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306"/>
      <c r="B6" s="1321"/>
      <c r="C6" s="124"/>
      <c r="D6" s="145"/>
      <c r="E6" s="85"/>
      <c r="F6" s="72"/>
    </row>
    <row r="7" spans="1:11" ht="17.25" thickTop="1" thickBot="1" x14ac:dyDescent="0.3">
      <c r="A7" s="321"/>
      <c r="B7" s="9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73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993">
        <f>E4+E5+E6-F8</f>
        <v>0</v>
      </c>
      <c r="J8" s="432">
        <f>H8*F8</f>
        <v>0</v>
      </c>
    </row>
    <row r="9" spans="1:11" ht="15.75" x14ac:dyDescent="0.25">
      <c r="B9" s="731">
        <f>B8-C9</f>
        <v>0</v>
      </c>
      <c r="C9" s="15"/>
      <c r="D9" s="68">
        <v>0</v>
      </c>
      <c r="E9" s="234"/>
      <c r="F9" s="633">
        <f t="shared" si="0"/>
        <v>0</v>
      </c>
      <c r="G9" s="600"/>
      <c r="H9" s="601"/>
      <c r="I9" s="634">
        <f>I8-F9</f>
        <v>0</v>
      </c>
      <c r="J9" s="635">
        <f t="shared" ref="J9:J39" si="1">H9*F9</f>
        <v>0</v>
      </c>
    </row>
    <row r="10" spans="1:11" ht="15.75" x14ac:dyDescent="0.25">
      <c r="B10" s="731">
        <f t="shared" ref="B10:B39" si="2">B9-C10</f>
        <v>0</v>
      </c>
      <c r="C10" s="15"/>
      <c r="D10" s="68">
        <v>0</v>
      </c>
      <c r="E10" s="234"/>
      <c r="F10" s="633">
        <f t="shared" si="0"/>
        <v>0</v>
      </c>
      <c r="G10" s="600"/>
      <c r="H10" s="601"/>
      <c r="I10" s="634">
        <f t="shared" ref="I10:I38" si="3">I9-F10</f>
        <v>0</v>
      </c>
      <c r="J10" s="635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33">
        <f t="shared" si="0"/>
        <v>0</v>
      </c>
      <c r="G11" s="600"/>
      <c r="H11" s="601"/>
      <c r="I11" s="634">
        <f t="shared" si="3"/>
        <v>0</v>
      </c>
      <c r="J11" s="635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33">
        <f t="shared" si="0"/>
        <v>0</v>
      </c>
      <c r="G12" s="600"/>
      <c r="H12" s="601"/>
      <c r="I12" s="634">
        <f t="shared" si="3"/>
        <v>0</v>
      </c>
      <c r="J12" s="635">
        <f t="shared" si="1"/>
        <v>0</v>
      </c>
      <c r="K12" s="631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33">
        <f t="shared" si="0"/>
        <v>0</v>
      </c>
      <c r="G13" s="600"/>
      <c r="H13" s="601"/>
      <c r="I13" s="634">
        <f t="shared" si="3"/>
        <v>0</v>
      </c>
      <c r="J13" s="635">
        <f t="shared" si="1"/>
        <v>0</v>
      </c>
      <c r="K13" s="631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33">
        <f t="shared" si="0"/>
        <v>0</v>
      </c>
      <c r="G14" s="600"/>
      <c r="H14" s="601"/>
      <c r="I14" s="634">
        <f t="shared" si="3"/>
        <v>0</v>
      </c>
      <c r="J14" s="635">
        <f t="shared" si="1"/>
        <v>0</v>
      </c>
      <c r="K14" s="631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33">
        <f t="shared" si="0"/>
        <v>0</v>
      </c>
      <c r="G15" s="600"/>
      <c r="H15" s="601"/>
      <c r="I15" s="634">
        <f t="shared" si="3"/>
        <v>0</v>
      </c>
      <c r="J15" s="635">
        <f t="shared" si="1"/>
        <v>0</v>
      </c>
      <c r="K15" s="631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33">
        <f>D16</f>
        <v>0</v>
      </c>
      <c r="G16" s="600"/>
      <c r="H16" s="601"/>
      <c r="I16" s="634">
        <f t="shared" si="3"/>
        <v>0</v>
      </c>
      <c r="J16" s="635">
        <f t="shared" si="1"/>
        <v>0</v>
      </c>
      <c r="K16" s="631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33">
        <f>D17</f>
        <v>0</v>
      </c>
      <c r="G17" s="600"/>
      <c r="H17" s="601"/>
      <c r="I17" s="634">
        <f t="shared" si="3"/>
        <v>0</v>
      </c>
      <c r="J17" s="635">
        <f t="shared" si="1"/>
        <v>0</v>
      </c>
      <c r="K17" s="631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33">
        <f t="shared" ref="F18:F39" si="4">D18</f>
        <v>0</v>
      </c>
      <c r="G18" s="600"/>
      <c r="H18" s="601"/>
      <c r="I18" s="634">
        <f t="shared" si="3"/>
        <v>0</v>
      </c>
      <c r="J18" s="635">
        <f t="shared" si="1"/>
        <v>0</v>
      </c>
      <c r="K18" s="631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33">
        <f t="shared" si="4"/>
        <v>0</v>
      </c>
      <c r="G19" s="600"/>
      <c r="H19" s="601"/>
      <c r="I19" s="634">
        <f t="shared" si="3"/>
        <v>0</v>
      </c>
      <c r="J19" s="635">
        <f t="shared" si="1"/>
        <v>0</v>
      </c>
      <c r="K19" s="631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33">
        <f t="shared" si="4"/>
        <v>0</v>
      </c>
      <c r="G20" s="600"/>
      <c r="H20" s="601"/>
      <c r="I20" s="634">
        <f t="shared" si="3"/>
        <v>0</v>
      </c>
      <c r="J20" s="635">
        <f t="shared" si="1"/>
        <v>0</v>
      </c>
      <c r="K20" s="631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33">
        <f t="shared" si="4"/>
        <v>0</v>
      </c>
      <c r="G21" s="600"/>
      <c r="H21" s="601"/>
      <c r="I21" s="634">
        <f t="shared" si="3"/>
        <v>0</v>
      </c>
      <c r="J21" s="635">
        <f t="shared" si="1"/>
        <v>0</v>
      </c>
      <c r="K21" s="631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4">
        <f t="shared" si="3"/>
        <v>0</v>
      </c>
      <c r="J22" s="433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4">
        <f t="shared" si="3"/>
        <v>0</v>
      </c>
      <c r="J23" s="433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4">
        <f t="shared" si="3"/>
        <v>0</v>
      </c>
      <c r="J24" s="433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4">
        <f t="shared" si="3"/>
        <v>0</v>
      </c>
      <c r="J25" s="433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4">
        <f t="shared" si="3"/>
        <v>0</v>
      </c>
      <c r="J26" s="433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4">
        <f t="shared" si="3"/>
        <v>0</v>
      </c>
      <c r="J27" s="433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4">
        <f t="shared" si="3"/>
        <v>0</v>
      </c>
      <c r="J28" s="433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4">
        <f t="shared" si="3"/>
        <v>0</v>
      </c>
      <c r="J29" s="433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4">
        <f t="shared" si="3"/>
        <v>0</v>
      </c>
      <c r="J30" s="433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4">
        <f t="shared" si="3"/>
        <v>0</v>
      </c>
      <c r="J31" s="433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4">
        <f t="shared" si="3"/>
        <v>0</v>
      </c>
      <c r="J32" s="433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4">
        <f t="shared" si="3"/>
        <v>0</v>
      </c>
      <c r="J33" s="433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4">
        <f t="shared" si="3"/>
        <v>0</v>
      </c>
      <c r="J34" s="433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4">
        <f t="shared" si="3"/>
        <v>0</v>
      </c>
      <c r="J35" s="433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4">
        <f t="shared" si="3"/>
        <v>0</v>
      </c>
      <c r="J36" s="433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4">
        <f t="shared" si="3"/>
        <v>0</v>
      </c>
      <c r="J37" s="433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4">
        <f t="shared" si="3"/>
        <v>0</v>
      </c>
      <c r="J38" s="433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30"/>
      <c r="J39" s="431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89" t="s">
        <v>21</v>
      </c>
      <c r="E42" s="1290"/>
      <c r="F42" s="137">
        <f>E4+E5-F40+E6</f>
        <v>0</v>
      </c>
    </row>
    <row r="43" spans="1:10" ht="15.75" thickBot="1" x14ac:dyDescent="0.3">
      <c r="A43" s="121"/>
      <c r="D43" s="998" t="s">
        <v>4</v>
      </c>
      <c r="E43" s="99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I20" sqref="I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25" t="s">
        <v>386</v>
      </c>
      <c r="B1" s="1325"/>
      <c r="C1" s="1325"/>
      <c r="D1" s="1325"/>
      <c r="E1" s="1325"/>
      <c r="F1" s="1325"/>
      <c r="G1" s="1325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944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313" t="s">
        <v>216</v>
      </c>
      <c r="B5" s="1326" t="s">
        <v>231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800</v>
      </c>
      <c r="H5" s="134">
        <f>E5-G5+E4+E6+E7</f>
        <v>1200</v>
      </c>
      <c r="I5" s="375"/>
    </row>
    <row r="6" spans="1:10" x14ac:dyDescent="0.25">
      <c r="A6" s="1313"/>
      <c r="B6" s="1326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26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233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233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234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171</v>
      </c>
      <c r="H12" s="70">
        <v>47</v>
      </c>
      <c r="I12" s="233">
        <f t="shared" si="3"/>
        <v>1420</v>
      </c>
      <c r="J12" s="59">
        <f t="shared" si="1"/>
        <v>940</v>
      </c>
    </row>
    <row r="13" spans="1:10" x14ac:dyDescent="0.25">
      <c r="A13" s="74"/>
      <c r="B13" s="682">
        <f t="shared" si="2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240</v>
      </c>
      <c r="H13" s="70">
        <v>47</v>
      </c>
      <c r="I13" s="1133">
        <f t="shared" si="3"/>
        <v>1410</v>
      </c>
      <c r="J13" s="59">
        <f t="shared" si="1"/>
        <v>470</v>
      </c>
    </row>
    <row r="14" spans="1:10" x14ac:dyDescent="0.25">
      <c r="A14" s="74"/>
      <c r="B14" s="174">
        <f t="shared" si="2"/>
        <v>139</v>
      </c>
      <c r="C14" s="15">
        <v>2</v>
      </c>
      <c r="D14" s="498">
        <v>20</v>
      </c>
      <c r="E14" s="976">
        <v>44993</v>
      </c>
      <c r="F14" s="638">
        <f t="shared" si="0"/>
        <v>20</v>
      </c>
      <c r="G14" s="318" t="s">
        <v>264</v>
      </c>
      <c r="H14" s="319">
        <v>48</v>
      </c>
      <c r="I14" s="233">
        <f t="shared" si="3"/>
        <v>1390</v>
      </c>
      <c r="J14" s="59">
        <f t="shared" si="1"/>
        <v>960</v>
      </c>
    </row>
    <row r="15" spans="1:10" x14ac:dyDescent="0.25">
      <c r="A15" s="74"/>
      <c r="B15" s="174">
        <f t="shared" si="2"/>
        <v>137</v>
      </c>
      <c r="C15" s="15">
        <v>2</v>
      </c>
      <c r="D15" s="498">
        <v>20</v>
      </c>
      <c r="E15" s="976">
        <v>44998</v>
      </c>
      <c r="F15" s="638">
        <f t="shared" si="0"/>
        <v>20</v>
      </c>
      <c r="G15" s="318" t="s">
        <v>279</v>
      </c>
      <c r="H15" s="319">
        <v>48</v>
      </c>
      <c r="I15" s="233">
        <f t="shared" si="3"/>
        <v>1370</v>
      </c>
      <c r="J15" s="59">
        <f t="shared" si="1"/>
        <v>960</v>
      </c>
    </row>
    <row r="16" spans="1:10" x14ac:dyDescent="0.25">
      <c r="A16" s="74"/>
      <c r="B16" s="174">
        <f t="shared" si="2"/>
        <v>136</v>
      </c>
      <c r="C16" s="15">
        <v>1</v>
      </c>
      <c r="D16" s="498">
        <v>10</v>
      </c>
      <c r="E16" s="976">
        <v>45001</v>
      </c>
      <c r="F16" s="638">
        <f t="shared" si="0"/>
        <v>10</v>
      </c>
      <c r="G16" s="318" t="s">
        <v>286</v>
      </c>
      <c r="H16" s="319">
        <v>48</v>
      </c>
      <c r="I16" s="233">
        <f t="shared" si="3"/>
        <v>1360</v>
      </c>
      <c r="J16" s="59">
        <f t="shared" si="1"/>
        <v>480</v>
      </c>
    </row>
    <row r="17" spans="1:10" x14ac:dyDescent="0.25">
      <c r="A17" s="74"/>
      <c r="B17" s="174">
        <f t="shared" si="2"/>
        <v>126</v>
      </c>
      <c r="C17" s="15">
        <v>10</v>
      </c>
      <c r="D17" s="498">
        <v>100</v>
      </c>
      <c r="E17" s="976">
        <v>45001</v>
      </c>
      <c r="F17" s="638">
        <f t="shared" si="0"/>
        <v>100</v>
      </c>
      <c r="G17" s="318" t="s">
        <v>293</v>
      </c>
      <c r="H17" s="319">
        <v>48</v>
      </c>
      <c r="I17" s="233">
        <f t="shared" si="3"/>
        <v>1260</v>
      </c>
      <c r="J17" s="59">
        <f t="shared" si="1"/>
        <v>4800</v>
      </c>
    </row>
    <row r="18" spans="1:10" x14ac:dyDescent="0.25">
      <c r="A18" s="74"/>
      <c r="B18" s="174">
        <f t="shared" si="2"/>
        <v>124</v>
      </c>
      <c r="C18" s="15">
        <v>2</v>
      </c>
      <c r="D18" s="498">
        <v>20</v>
      </c>
      <c r="E18" s="976">
        <v>45003</v>
      </c>
      <c r="F18" s="638">
        <f t="shared" si="0"/>
        <v>20</v>
      </c>
      <c r="G18" s="318" t="s">
        <v>304</v>
      </c>
      <c r="H18" s="319">
        <v>48</v>
      </c>
      <c r="I18" s="233">
        <f t="shared" si="3"/>
        <v>1240</v>
      </c>
      <c r="J18" s="59">
        <f t="shared" si="1"/>
        <v>960</v>
      </c>
    </row>
    <row r="19" spans="1:10" x14ac:dyDescent="0.25">
      <c r="A19" s="74"/>
      <c r="B19" s="174">
        <f t="shared" si="2"/>
        <v>123</v>
      </c>
      <c r="C19" s="15">
        <v>1</v>
      </c>
      <c r="D19" s="498">
        <v>10</v>
      </c>
      <c r="E19" s="976">
        <v>45003</v>
      </c>
      <c r="F19" s="638">
        <f t="shared" si="0"/>
        <v>10</v>
      </c>
      <c r="G19" s="318" t="s">
        <v>307</v>
      </c>
      <c r="H19" s="319">
        <v>48</v>
      </c>
      <c r="I19" s="233">
        <f t="shared" si="3"/>
        <v>1230</v>
      </c>
      <c r="J19" s="59">
        <f t="shared" si="1"/>
        <v>480</v>
      </c>
    </row>
    <row r="20" spans="1:10" x14ac:dyDescent="0.25">
      <c r="A20" s="74"/>
      <c r="B20" s="682">
        <f t="shared" si="2"/>
        <v>120</v>
      </c>
      <c r="C20" s="15">
        <v>3</v>
      </c>
      <c r="D20" s="498">
        <v>30</v>
      </c>
      <c r="E20" s="976">
        <v>44993</v>
      </c>
      <c r="F20" s="638">
        <f t="shared" si="0"/>
        <v>30</v>
      </c>
      <c r="G20" s="318" t="s">
        <v>174</v>
      </c>
      <c r="H20" s="319">
        <v>48</v>
      </c>
      <c r="I20" s="1133">
        <f t="shared" si="3"/>
        <v>1200</v>
      </c>
      <c r="J20" s="59">
        <f t="shared" si="1"/>
        <v>1440</v>
      </c>
    </row>
    <row r="21" spans="1:10" x14ac:dyDescent="0.25">
      <c r="A21" s="74"/>
      <c r="B21" s="174">
        <f t="shared" si="2"/>
        <v>120</v>
      </c>
      <c r="C21" s="15"/>
      <c r="D21" s="498">
        <v>0</v>
      </c>
      <c r="E21" s="976"/>
      <c r="F21" s="638">
        <f t="shared" si="0"/>
        <v>0</v>
      </c>
      <c r="G21" s="318"/>
      <c r="H21" s="319"/>
      <c r="I21" s="233">
        <f t="shared" si="3"/>
        <v>1200</v>
      </c>
      <c r="J21" s="59">
        <f t="shared" si="1"/>
        <v>0</v>
      </c>
    </row>
    <row r="22" spans="1:10" x14ac:dyDescent="0.25">
      <c r="A22" s="74"/>
      <c r="B22" s="174">
        <f t="shared" si="2"/>
        <v>120</v>
      </c>
      <c r="C22" s="15"/>
      <c r="D22" s="498">
        <v>0</v>
      </c>
      <c r="E22" s="976"/>
      <c r="F22" s="638">
        <f t="shared" si="0"/>
        <v>0</v>
      </c>
      <c r="G22" s="318"/>
      <c r="H22" s="319"/>
      <c r="I22" s="233">
        <f t="shared" si="3"/>
        <v>1200</v>
      </c>
      <c r="J22" s="59">
        <f t="shared" si="1"/>
        <v>0</v>
      </c>
    </row>
    <row r="23" spans="1:10" x14ac:dyDescent="0.25">
      <c r="A23" s="19"/>
      <c r="B23" s="174">
        <f t="shared" si="2"/>
        <v>120</v>
      </c>
      <c r="C23" s="72"/>
      <c r="D23" s="498">
        <v>0</v>
      </c>
      <c r="E23" s="977"/>
      <c r="F23" s="638">
        <f t="shared" si="0"/>
        <v>0</v>
      </c>
      <c r="G23" s="318"/>
      <c r="H23" s="319"/>
      <c r="I23" s="233">
        <f t="shared" si="3"/>
        <v>1200</v>
      </c>
      <c r="J23" s="59">
        <f t="shared" si="1"/>
        <v>0</v>
      </c>
    </row>
    <row r="24" spans="1:10" x14ac:dyDescent="0.25">
      <c r="A24" s="19"/>
      <c r="B24" s="174">
        <f t="shared" si="2"/>
        <v>120</v>
      </c>
      <c r="C24" s="72"/>
      <c r="D24" s="498">
        <v>0</v>
      </c>
      <c r="E24" s="977"/>
      <c r="F24" s="638">
        <f t="shared" si="0"/>
        <v>0</v>
      </c>
      <c r="G24" s="318"/>
      <c r="H24" s="319"/>
      <c r="I24" s="233">
        <f t="shared" si="3"/>
        <v>1200</v>
      </c>
      <c r="J24" s="59">
        <f t="shared" si="1"/>
        <v>0</v>
      </c>
    </row>
    <row r="25" spans="1:10" x14ac:dyDescent="0.25">
      <c r="A25" s="19"/>
      <c r="B25" s="174">
        <f t="shared" si="2"/>
        <v>120</v>
      </c>
      <c r="C25" s="72"/>
      <c r="D25" s="498">
        <v>0</v>
      </c>
      <c r="E25" s="977"/>
      <c r="F25" s="638">
        <f t="shared" si="0"/>
        <v>0</v>
      </c>
      <c r="G25" s="318"/>
      <c r="H25" s="319"/>
      <c r="I25" s="233">
        <f t="shared" si="3"/>
        <v>1200</v>
      </c>
      <c r="J25" s="59">
        <f t="shared" si="1"/>
        <v>0</v>
      </c>
    </row>
    <row r="26" spans="1:10" x14ac:dyDescent="0.25">
      <c r="A26" s="19"/>
      <c r="B26" s="174">
        <f t="shared" si="2"/>
        <v>120</v>
      </c>
      <c r="C26" s="15"/>
      <c r="D26" s="498">
        <v>0</v>
      </c>
      <c r="E26" s="977"/>
      <c r="F26" s="638">
        <f t="shared" si="0"/>
        <v>0</v>
      </c>
      <c r="G26" s="318"/>
      <c r="H26" s="319"/>
      <c r="I26" s="233">
        <f t="shared" si="3"/>
        <v>1200</v>
      </c>
      <c r="J26" s="59">
        <f t="shared" si="1"/>
        <v>0</v>
      </c>
    </row>
    <row r="27" spans="1:10" x14ac:dyDescent="0.25">
      <c r="A27" s="19"/>
      <c r="B27" s="174">
        <f t="shared" si="2"/>
        <v>120</v>
      </c>
      <c r="C27" s="15"/>
      <c r="D27" s="498">
        <v>0</v>
      </c>
      <c r="E27" s="977"/>
      <c r="F27" s="638">
        <f t="shared" si="0"/>
        <v>0</v>
      </c>
      <c r="G27" s="318"/>
      <c r="H27" s="319"/>
      <c r="I27" s="233">
        <f t="shared" si="3"/>
        <v>1200</v>
      </c>
      <c r="J27" s="59">
        <f t="shared" si="1"/>
        <v>0</v>
      </c>
    </row>
    <row r="28" spans="1:10" x14ac:dyDescent="0.25">
      <c r="B28" s="174">
        <f t="shared" si="2"/>
        <v>120</v>
      </c>
      <c r="C28" s="15"/>
      <c r="D28" s="498">
        <v>0</v>
      </c>
      <c r="E28" s="977"/>
      <c r="F28" s="638">
        <f t="shared" si="0"/>
        <v>0</v>
      </c>
      <c r="G28" s="318"/>
      <c r="H28" s="319"/>
      <c r="I28" s="233">
        <f t="shared" si="3"/>
        <v>1200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120</v>
      </c>
      <c r="C29" s="37"/>
      <c r="D29" s="146">
        <v>0</v>
      </c>
      <c r="E29" s="236"/>
      <c r="F29" s="509">
        <f t="shared" si="0"/>
        <v>0</v>
      </c>
      <c r="G29" s="135"/>
      <c r="H29" s="190"/>
      <c r="I29" s="978"/>
      <c r="J29" s="59">
        <f>SUM(J9:J28)</f>
        <v>37810</v>
      </c>
    </row>
    <row r="30" spans="1:10" ht="15.75" thickTop="1" x14ac:dyDescent="0.25">
      <c r="A30" s="47">
        <f>SUM(A29:A29)</f>
        <v>0</v>
      </c>
      <c r="C30" s="72"/>
      <c r="D30" s="102">
        <f>SUM(D9:D29)</f>
        <v>800</v>
      </c>
      <c r="E30" s="130"/>
      <c r="F30" s="102">
        <f>SUM(F9:F29)</f>
        <v>800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89" t="s">
        <v>21</v>
      </c>
      <c r="E32" s="1290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93" t="s">
        <v>164</v>
      </c>
      <c r="B1" s="1293"/>
      <c r="C1" s="1293"/>
      <c r="D1" s="1293"/>
      <c r="E1" s="1293"/>
      <c r="F1" s="1293"/>
      <c r="G1" s="1293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4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313"/>
      <c r="B5" s="1327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313"/>
      <c r="B6" s="1327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8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8"/>
      <c r="F25" s="91">
        <f t="shared" si="0"/>
        <v>0</v>
      </c>
      <c r="G25" s="516"/>
      <c r="H25" s="517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8"/>
      <c r="F26" s="91">
        <f t="shared" si="0"/>
        <v>0</v>
      </c>
      <c r="G26" s="516"/>
      <c r="H26" s="517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8"/>
      <c r="F27" s="91">
        <f t="shared" si="0"/>
        <v>0</v>
      </c>
      <c r="G27" s="516"/>
      <c r="H27" s="517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89" t="s">
        <v>21</v>
      </c>
      <c r="E32" s="1290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02"/>
      <c r="B1" s="1302"/>
      <c r="C1" s="1302"/>
      <c r="D1" s="1302"/>
      <c r="E1" s="1302"/>
      <c r="F1" s="1302"/>
      <c r="G1" s="13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3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1"/>
      <c r="F10" s="633">
        <f t="shared" si="0"/>
        <v>0</v>
      </c>
      <c r="G10" s="600"/>
      <c r="H10" s="601"/>
      <c r="I10" s="856">
        <f>I9-F10</f>
        <v>0</v>
      </c>
    </row>
    <row r="11" spans="1:9" x14ac:dyDescent="0.25">
      <c r="B11" s="393">
        <f>B10-C11</f>
        <v>0</v>
      </c>
      <c r="C11" s="72"/>
      <c r="D11" s="68"/>
      <c r="E11" s="701"/>
      <c r="F11" s="633">
        <f t="shared" si="0"/>
        <v>0</v>
      </c>
      <c r="G11" s="600"/>
      <c r="H11" s="601"/>
      <c r="I11" s="856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1"/>
      <c r="F12" s="633">
        <f t="shared" si="0"/>
        <v>0</v>
      </c>
      <c r="G12" s="600"/>
      <c r="H12" s="601"/>
      <c r="I12" s="856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1"/>
      <c r="F13" s="633">
        <f t="shared" si="0"/>
        <v>0</v>
      </c>
      <c r="G13" s="600"/>
      <c r="H13" s="601"/>
      <c r="I13" s="856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1"/>
      <c r="F14" s="633">
        <f t="shared" si="0"/>
        <v>0</v>
      </c>
      <c r="G14" s="600"/>
      <c r="H14" s="601"/>
      <c r="I14" s="856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89" t="s">
        <v>21</v>
      </c>
      <c r="E29" s="1290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pane ySplit="8" topLeftCell="A12" activePane="bottomLeft" state="frozen"/>
      <selection pane="bottomLeft" activeCell="F38" sqref="F3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25" t="s">
        <v>387</v>
      </c>
      <c r="B1" s="1325"/>
      <c r="C1" s="1325"/>
      <c r="D1" s="1325"/>
      <c r="E1" s="1325"/>
      <c r="F1" s="1325"/>
      <c r="G1" s="1325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4"/>
      <c r="C4" s="233"/>
      <c r="D4" s="130"/>
      <c r="E4" s="363"/>
      <c r="F4" s="72"/>
      <c r="G4" s="940"/>
      <c r="H4" s="144"/>
      <c r="I4" s="378"/>
    </row>
    <row r="5" spans="1:10" ht="14.25" customHeight="1" x14ac:dyDescent="0.25">
      <c r="A5" s="1313" t="s">
        <v>216</v>
      </c>
      <c r="B5" s="1327" t="s">
        <v>230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1190</v>
      </c>
      <c r="H5" s="134">
        <f>E5-G5+E4+E6+E7</f>
        <v>810</v>
      </c>
      <c r="I5" s="375"/>
    </row>
    <row r="6" spans="1:10" x14ac:dyDescent="0.25">
      <c r="A6" s="1313"/>
      <c r="B6" s="1327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233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233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234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144</v>
      </c>
      <c r="C12" s="15"/>
      <c r="D12" s="498"/>
      <c r="E12" s="976"/>
      <c r="F12" s="638">
        <f t="shared" si="0"/>
        <v>0</v>
      </c>
      <c r="G12" s="318"/>
      <c r="H12" s="319"/>
      <c r="I12" s="979">
        <f t="shared" si="3"/>
        <v>1440</v>
      </c>
      <c r="J12" s="59">
        <f t="shared" si="1"/>
        <v>0</v>
      </c>
    </row>
    <row r="13" spans="1:10" x14ac:dyDescent="0.25">
      <c r="A13" s="74"/>
      <c r="B13" s="174">
        <f t="shared" si="2"/>
        <v>136</v>
      </c>
      <c r="C13" s="15">
        <v>8</v>
      </c>
      <c r="D13" s="498">
        <v>80</v>
      </c>
      <c r="E13" s="976">
        <v>44993</v>
      </c>
      <c r="F13" s="638">
        <f t="shared" si="0"/>
        <v>80</v>
      </c>
      <c r="G13" s="318" t="s">
        <v>264</v>
      </c>
      <c r="H13" s="319">
        <v>52</v>
      </c>
      <c r="I13" s="979">
        <f t="shared" si="3"/>
        <v>1360</v>
      </c>
      <c r="J13" s="59">
        <f t="shared" si="1"/>
        <v>4160</v>
      </c>
    </row>
    <row r="14" spans="1:10" x14ac:dyDescent="0.25">
      <c r="A14" s="74"/>
      <c r="B14" s="174">
        <f t="shared" si="2"/>
        <v>126</v>
      </c>
      <c r="C14" s="15">
        <v>10</v>
      </c>
      <c r="D14" s="498">
        <v>100</v>
      </c>
      <c r="E14" s="976">
        <v>44996</v>
      </c>
      <c r="F14" s="638">
        <f t="shared" si="0"/>
        <v>100</v>
      </c>
      <c r="G14" s="318" t="s">
        <v>177</v>
      </c>
      <c r="H14" s="319">
        <v>48</v>
      </c>
      <c r="I14" s="979">
        <f t="shared" si="3"/>
        <v>1260</v>
      </c>
      <c r="J14" s="59">
        <f t="shared" si="1"/>
        <v>4800</v>
      </c>
    </row>
    <row r="15" spans="1:10" x14ac:dyDescent="0.25">
      <c r="A15" s="74"/>
      <c r="B15" s="174">
        <f t="shared" si="2"/>
        <v>116</v>
      </c>
      <c r="C15" s="15">
        <v>10</v>
      </c>
      <c r="D15" s="498">
        <v>100</v>
      </c>
      <c r="E15" s="976">
        <v>44996</v>
      </c>
      <c r="F15" s="638">
        <f t="shared" si="0"/>
        <v>100</v>
      </c>
      <c r="G15" s="318" t="s">
        <v>276</v>
      </c>
      <c r="H15" s="319">
        <v>48</v>
      </c>
      <c r="I15" s="979">
        <f t="shared" si="3"/>
        <v>1160</v>
      </c>
      <c r="J15" s="59">
        <f t="shared" si="1"/>
        <v>4800</v>
      </c>
    </row>
    <row r="16" spans="1:10" x14ac:dyDescent="0.25">
      <c r="A16" s="74"/>
      <c r="B16" s="174">
        <f t="shared" si="2"/>
        <v>115</v>
      </c>
      <c r="C16" s="15">
        <v>1</v>
      </c>
      <c r="D16" s="498">
        <f>10*C16</f>
        <v>10</v>
      </c>
      <c r="E16" s="976">
        <v>44998</v>
      </c>
      <c r="F16" s="638">
        <f t="shared" si="0"/>
        <v>10</v>
      </c>
      <c r="G16" s="318" t="s">
        <v>279</v>
      </c>
      <c r="H16" s="319">
        <v>48</v>
      </c>
      <c r="I16" s="979">
        <f t="shared" si="3"/>
        <v>1150</v>
      </c>
      <c r="J16" s="59">
        <f t="shared" si="1"/>
        <v>480</v>
      </c>
    </row>
    <row r="17" spans="1:10" x14ac:dyDescent="0.25">
      <c r="A17" s="74"/>
      <c r="B17" s="174">
        <f t="shared" si="2"/>
        <v>105</v>
      </c>
      <c r="C17" s="15">
        <v>10</v>
      </c>
      <c r="D17" s="498">
        <f t="shared" ref="D17:D28" si="4">10*C17</f>
        <v>100</v>
      </c>
      <c r="E17" s="976">
        <v>44998</v>
      </c>
      <c r="F17" s="638">
        <f t="shared" si="0"/>
        <v>100</v>
      </c>
      <c r="G17" s="318" t="s">
        <v>283</v>
      </c>
      <c r="H17" s="319">
        <v>48</v>
      </c>
      <c r="I17" s="979">
        <f t="shared" si="3"/>
        <v>1050</v>
      </c>
      <c r="J17" s="59">
        <f t="shared" si="1"/>
        <v>4800</v>
      </c>
    </row>
    <row r="18" spans="1:10" x14ac:dyDescent="0.25">
      <c r="A18" s="74"/>
      <c r="B18" s="174">
        <f t="shared" si="2"/>
        <v>95</v>
      </c>
      <c r="C18" s="15">
        <v>10</v>
      </c>
      <c r="D18" s="498">
        <f t="shared" si="4"/>
        <v>100</v>
      </c>
      <c r="E18" s="976">
        <v>45002</v>
      </c>
      <c r="F18" s="638">
        <f t="shared" si="0"/>
        <v>100</v>
      </c>
      <c r="G18" s="318" t="s">
        <v>302</v>
      </c>
      <c r="H18" s="319">
        <v>48</v>
      </c>
      <c r="I18" s="979">
        <f t="shared" si="3"/>
        <v>950</v>
      </c>
      <c r="J18" s="59">
        <f t="shared" si="1"/>
        <v>4800</v>
      </c>
    </row>
    <row r="19" spans="1:10" x14ac:dyDescent="0.25">
      <c r="A19" s="74"/>
      <c r="B19" s="174">
        <f t="shared" si="2"/>
        <v>89</v>
      </c>
      <c r="C19" s="15">
        <v>6</v>
      </c>
      <c r="D19" s="498">
        <f t="shared" si="4"/>
        <v>60</v>
      </c>
      <c r="E19" s="976">
        <v>45012</v>
      </c>
      <c r="F19" s="638">
        <f t="shared" si="0"/>
        <v>60</v>
      </c>
      <c r="G19" s="318" t="s">
        <v>348</v>
      </c>
      <c r="H19" s="319">
        <v>48</v>
      </c>
      <c r="I19" s="979">
        <f t="shared" si="3"/>
        <v>890</v>
      </c>
      <c r="J19" s="59">
        <f t="shared" si="1"/>
        <v>2880</v>
      </c>
    </row>
    <row r="20" spans="1:10" x14ac:dyDescent="0.25">
      <c r="A20" s="74"/>
      <c r="B20" s="174">
        <f t="shared" si="2"/>
        <v>86</v>
      </c>
      <c r="C20" s="15">
        <v>3</v>
      </c>
      <c r="D20" s="498">
        <f t="shared" si="4"/>
        <v>30</v>
      </c>
      <c r="E20" s="976">
        <v>45013</v>
      </c>
      <c r="F20" s="638">
        <f t="shared" si="0"/>
        <v>30</v>
      </c>
      <c r="G20" s="318" t="s">
        <v>349</v>
      </c>
      <c r="H20" s="319">
        <v>48</v>
      </c>
      <c r="I20" s="979">
        <f t="shared" si="3"/>
        <v>860</v>
      </c>
      <c r="J20" s="59">
        <f t="shared" si="1"/>
        <v>1440</v>
      </c>
    </row>
    <row r="21" spans="1:10" x14ac:dyDescent="0.25">
      <c r="A21" s="74"/>
      <c r="B21" s="682">
        <f t="shared" si="2"/>
        <v>81</v>
      </c>
      <c r="C21" s="15">
        <v>5</v>
      </c>
      <c r="D21" s="498">
        <f t="shared" si="4"/>
        <v>50</v>
      </c>
      <c r="E21" s="976">
        <v>45017</v>
      </c>
      <c r="F21" s="638">
        <f t="shared" si="0"/>
        <v>50</v>
      </c>
      <c r="G21" s="318" t="s">
        <v>374</v>
      </c>
      <c r="H21" s="319">
        <v>48</v>
      </c>
      <c r="I21" s="1147">
        <f t="shared" si="3"/>
        <v>810</v>
      </c>
      <c r="J21" s="59">
        <f t="shared" si="1"/>
        <v>2400</v>
      </c>
    </row>
    <row r="22" spans="1:10" x14ac:dyDescent="0.25">
      <c r="A22" s="74"/>
      <c r="B22" s="174">
        <f t="shared" si="2"/>
        <v>81</v>
      </c>
      <c r="C22" s="15"/>
      <c r="D22" s="498">
        <f t="shared" si="4"/>
        <v>0</v>
      </c>
      <c r="E22" s="976"/>
      <c r="F22" s="638">
        <f t="shared" si="0"/>
        <v>0</v>
      </c>
      <c r="G22" s="318"/>
      <c r="H22" s="319"/>
      <c r="I22" s="979">
        <f t="shared" si="3"/>
        <v>810</v>
      </c>
      <c r="J22" s="59">
        <f t="shared" si="1"/>
        <v>0</v>
      </c>
    </row>
    <row r="23" spans="1:10" x14ac:dyDescent="0.25">
      <c r="A23" s="19"/>
      <c r="B23" s="174">
        <f t="shared" si="2"/>
        <v>81</v>
      </c>
      <c r="C23" s="72"/>
      <c r="D23" s="498">
        <f t="shared" si="4"/>
        <v>0</v>
      </c>
      <c r="E23" s="977"/>
      <c r="F23" s="638">
        <f t="shared" si="0"/>
        <v>0</v>
      </c>
      <c r="G23" s="318"/>
      <c r="H23" s="319"/>
      <c r="I23" s="979">
        <f t="shared" si="3"/>
        <v>810</v>
      </c>
      <c r="J23" s="59">
        <f t="shared" si="1"/>
        <v>0</v>
      </c>
    </row>
    <row r="24" spans="1:10" x14ac:dyDescent="0.25">
      <c r="A24" s="19"/>
      <c r="B24" s="174">
        <f t="shared" si="2"/>
        <v>81</v>
      </c>
      <c r="C24" s="72"/>
      <c r="D24" s="498">
        <f t="shared" si="4"/>
        <v>0</v>
      </c>
      <c r="E24" s="977"/>
      <c r="F24" s="638">
        <f t="shared" si="0"/>
        <v>0</v>
      </c>
      <c r="G24" s="318"/>
      <c r="H24" s="319"/>
      <c r="I24" s="979">
        <f t="shared" si="3"/>
        <v>810</v>
      </c>
      <c r="J24" s="59">
        <f t="shared" si="1"/>
        <v>0</v>
      </c>
    </row>
    <row r="25" spans="1:10" x14ac:dyDescent="0.25">
      <c r="A25" s="19"/>
      <c r="B25" s="174">
        <f t="shared" si="2"/>
        <v>81</v>
      </c>
      <c r="C25" s="72"/>
      <c r="D25" s="498">
        <f t="shared" si="4"/>
        <v>0</v>
      </c>
      <c r="E25" s="977"/>
      <c r="F25" s="638">
        <f t="shared" si="0"/>
        <v>0</v>
      </c>
      <c r="G25" s="318"/>
      <c r="H25" s="319"/>
      <c r="I25" s="979">
        <f t="shared" si="3"/>
        <v>810</v>
      </c>
      <c r="J25" s="59">
        <f t="shared" si="1"/>
        <v>0</v>
      </c>
    </row>
    <row r="26" spans="1:10" x14ac:dyDescent="0.25">
      <c r="A26" s="19"/>
      <c r="B26" s="174">
        <f t="shared" si="2"/>
        <v>81</v>
      </c>
      <c r="C26" s="15"/>
      <c r="D26" s="498">
        <f t="shared" si="4"/>
        <v>0</v>
      </c>
      <c r="E26" s="977"/>
      <c r="F26" s="638">
        <f t="shared" si="0"/>
        <v>0</v>
      </c>
      <c r="G26" s="318"/>
      <c r="H26" s="319"/>
      <c r="I26" s="979">
        <f t="shared" si="3"/>
        <v>810</v>
      </c>
      <c r="J26" s="59">
        <f t="shared" si="1"/>
        <v>0</v>
      </c>
    </row>
    <row r="27" spans="1:10" x14ac:dyDescent="0.25">
      <c r="A27" s="19"/>
      <c r="B27" s="174">
        <f t="shared" si="2"/>
        <v>81</v>
      </c>
      <c r="C27" s="15"/>
      <c r="D27" s="498">
        <f t="shared" si="4"/>
        <v>0</v>
      </c>
      <c r="E27" s="518"/>
      <c r="F27" s="91">
        <f t="shared" si="0"/>
        <v>0</v>
      </c>
      <c r="G27" s="516"/>
      <c r="H27" s="517"/>
      <c r="I27" s="233">
        <f t="shared" si="3"/>
        <v>810</v>
      </c>
      <c r="J27" s="59">
        <f t="shared" si="1"/>
        <v>0</v>
      </c>
    </row>
    <row r="28" spans="1:10" x14ac:dyDescent="0.25">
      <c r="B28" s="174">
        <f t="shared" si="2"/>
        <v>81</v>
      </c>
      <c r="C28" s="15"/>
      <c r="D28" s="498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810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81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56880</v>
      </c>
    </row>
    <row r="30" spans="1:10" ht="15.75" thickTop="1" x14ac:dyDescent="0.25">
      <c r="A30" s="47">
        <f>SUM(A29:A29)</f>
        <v>0</v>
      </c>
      <c r="C30" s="72"/>
      <c r="D30" s="102">
        <f>SUM(D9:D29)</f>
        <v>1190</v>
      </c>
      <c r="E30" s="130"/>
      <c r="F30" s="102">
        <f>SUM(F9:F29)</f>
        <v>1190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89" t="s">
        <v>21</v>
      </c>
      <c r="E32" s="1290"/>
      <c r="F32" s="137">
        <f>G5-F30</f>
        <v>0</v>
      </c>
    </row>
    <row r="33" spans="1:6" ht="15.75" thickBot="1" x14ac:dyDescent="0.3">
      <c r="A33" s="121"/>
      <c r="D33" s="936" t="s">
        <v>4</v>
      </c>
      <c r="E33" s="937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I20" sqref="I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25" t="s">
        <v>388</v>
      </c>
      <c r="B1" s="1325"/>
      <c r="C1" s="1325"/>
      <c r="D1" s="1325"/>
      <c r="E1" s="1325"/>
      <c r="F1" s="1325"/>
      <c r="G1" s="1325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328" t="s">
        <v>232</v>
      </c>
      <c r="C4" s="233"/>
      <c r="D4" s="130"/>
      <c r="E4" s="363"/>
      <c r="F4" s="72"/>
      <c r="G4" s="940"/>
      <c r="H4" s="144"/>
      <c r="I4" s="378"/>
    </row>
    <row r="5" spans="1:10" ht="14.25" customHeight="1" x14ac:dyDescent="0.25">
      <c r="A5" s="1313" t="s">
        <v>216</v>
      </c>
      <c r="B5" s="1328"/>
      <c r="C5" s="371">
        <v>465</v>
      </c>
      <c r="D5" s="130">
        <v>44988</v>
      </c>
      <c r="E5" s="85">
        <v>1000</v>
      </c>
      <c r="F5" s="72">
        <v>100</v>
      </c>
      <c r="G5" s="48">
        <f>F30</f>
        <v>650</v>
      </c>
      <c r="H5" s="134">
        <f>E5-G5+E4+E6+E7</f>
        <v>350</v>
      </c>
      <c r="I5" s="375"/>
    </row>
    <row r="6" spans="1:10" x14ac:dyDescent="0.25">
      <c r="A6" s="1313"/>
      <c r="B6" s="1328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28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233</v>
      </c>
      <c r="H9" s="70">
        <v>51</v>
      </c>
      <c r="I9" s="233">
        <f>E4+E5+E6-F9+E7</f>
        <v>900</v>
      </c>
      <c r="J9" s="59">
        <f>H9*F9</f>
        <v>5100</v>
      </c>
    </row>
    <row r="10" spans="1:10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233</v>
      </c>
      <c r="H10" s="70">
        <v>51</v>
      </c>
      <c r="I10" s="233">
        <f>I9-F10</f>
        <v>850</v>
      </c>
      <c r="J10" s="59">
        <f t="shared" ref="J10:J28" si="1">H10*F10</f>
        <v>2550</v>
      </c>
    </row>
    <row r="11" spans="1:10" x14ac:dyDescent="0.25">
      <c r="A11" s="74"/>
      <c r="B11" s="174">
        <f t="shared" ref="B11:B29" si="2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234</v>
      </c>
      <c r="H11" s="70">
        <v>51</v>
      </c>
      <c r="I11" s="233">
        <f t="shared" ref="I11:I28" si="3">I10-F11</f>
        <v>840</v>
      </c>
      <c r="J11" s="59">
        <f t="shared" si="1"/>
        <v>510</v>
      </c>
    </row>
    <row r="12" spans="1:10" x14ac:dyDescent="0.25">
      <c r="A12" s="60"/>
      <c r="B12" s="174">
        <f t="shared" si="2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240</v>
      </c>
      <c r="H12" s="70">
        <v>51</v>
      </c>
      <c r="I12" s="233">
        <f t="shared" si="3"/>
        <v>830</v>
      </c>
      <c r="J12" s="59">
        <f t="shared" si="1"/>
        <v>510</v>
      </c>
    </row>
    <row r="13" spans="1:10" x14ac:dyDescent="0.25">
      <c r="A13" s="74"/>
      <c r="B13" s="174">
        <f t="shared" si="2"/>
        <v>53</v>
      </c>
      <c r="C13" s="15">
        <v>30</v>
      </c>
      <c r="D13" s="498">
        <v>300</v>
      </c>
      <c r="E13" s="976">
        <v>44996</v>
      </c>
      <c r="F13" s="638">
        <f t="shared" si="0"/>
        <v>300</v>
      </c>
      <c r="G13" s="318" t="s">
        <v>273</v>
      </c>
      <c r="H13" s="319">
        <v>52</v>
      </c>
      <c r="I13" s="979">
        <f t="shared" si="3"/>
        <v>530</v>
      </c>
      <c r="J13" s="59">
        <f t="shared" si="1"/>
        <v>15600</v>
      </c>
    </row>
    <row r="14" spans="1:10" x14ac:dyDescent="0.25">
      <c r="A14" s="74"/>
      <c r="B14" s="174">
        <f t="shared" si="2"/>
        <v>50</v>
      </c>
      <c r="C14" s="15">
        <v>3</v>
      </c>
      <c r="D14" s="498">
        <v>30</v>
      </c>
      <c r="E14" s="976">
        <v>44996</v>
      </c>
      <c r="F14" s="638">
        <f t="shared" si="0"/>
        <v>30</v>
      </c>
      <c r="G14" s="318" t="s">
        <v>177</v>
      </c>
      <c r="H14" s="319">
        <v>52</v>
      </c>
      <c r="I14" s="979">
        <f t="shared" si="3"/>
        <v>500</v>
      </c>
      <c r="J14" s="59">
        <f t="shared" si="1"/>
        <v>1560</v>
      </c>
    </row>
    <row r="15" spans="1:10" x14ac:dyDescent="0.25">
      <c r="A15" s="74"/>
      <c r="B15" s="174">
        <f t="shared" si="2"/>
        <v>47</v>
      </c>
      <c r="C15" s="15">
        <v>3</v>
      </c>
      <c r="D15" s="498">
        <f>10*C15</f>
        <v>30</v>
      </c>
      <c r="E15" s="976">
        <v>44999</v>
      </c>
      <c r="F15" s="638">
        <f t="shared" si="0"/>
        <v>30</v>
      </c>
      <c r="G15" s="318" t="s">
        <v>285</v>
      </c>
      <c r="H15" s="319">
        <v>52</v>
      </c>
      <c r="I15" s="979">
        <f t="shared" si="3"/>
        <v>470</v>
      </c>
      <c r="J15" s="59">
        <f t="shared" si="1"/>
        <v>1560</v>
      </c>
    </row>
    <row r="16" spans="1:10" x14ac:dyDescent="0.25">
      <c r="A16" s="74"/>
      <c r="B16" s="174">
        <f t="shared" si="2"/>
        <v>45</v>
      </c>
      <c r="C16" s="15">
        <v>2</v>
      </c>
      <c r="D16" s="498">
        <f t="shared" ref="D16:D29" si="4">10*C16</f>
        <v>20</v>
      </c>
      <c r="E16" s="976">
        <v>45002</v>
      </c>
      <c r="F16" s="638">
        <f t="shared" si="0"/>
        <v>20</v>
      </c>
      <c r="G16" s="318" t="s">
        <v>302</v>
      </c>
      <c r="H16" s="319">
        <v>52</v>
      </c>
      <c r="I16" s="979">
        <f t="shared" si="3"/>
        <v>450</v>
      </c>
      <c r="J16" s="59">
        <f t="shared" si="1"/>
        <v>1040</v>
      </c>
    </row>
    <row r="17" spans="1:10" x14ac:dyDescent="0.25">
      <c r="A17" s="74"/>
      <c r="B17" s="174">
        <f t="shared" si="2"/>
        <v>42</v>
      </c>
      <c r="C17" s="15">
        <v>3</v>
      </c>
      <c r="D17" s="498">
        <f t="shared" si="4"/>
        <v>30</v>
      </c>
      <c r="E17" s="976">
        <v>45003</v>
      </c>
      <c r="F17" s="638">
        <f t="shared" si="0"/>
        <v>30</v>
      </c>
      <c r="G17" s="318" t="s">
        <v>306</v>
      </c>
      <c r="H17" s="319">
        <v>52</v>
      </c>
      <c r="I17" s="979">
        <f t="shared" si="3"/>
        <v>420</v>
      </c>
      <c r="J17" s="59">
        <f t="shared" si="1"/>
        <v>1560</v>
      </c>
    </row>
    <row r="18" spans="1:10" x14ac:dyDescent="0.25">
      <c r="A18" s="74"/>
      <c r="B18" s="174">
        <f t="shared" si="2"/>
        <v>41</v>
      </c>
      <c r="C18" s="15">
        <v>1</v>
      </c>
      <c r="D18" s="498">
        <f t="shared" si="4"/>
        <v>10</v>
      </c>
      <c r="E18" s="976">
        <v>45003</v>
      </c>
      <c r="F18" s="638">
        <f t="shared" si="0"/>
        <v>10</v>
      </c>
      <c r="G18" s="318" t="s">
        <v>311</v>
      </c>
      <c r="H18" s="319">
        <v>52</v>
      </c>
      <c r="I18" s="979">
        <f t="shared" si="3"/>
        <v>410</v>
      </c>
      <c r="J18" s="59">
        <f t="shared" si="1"/>
        <v>520</v>
      </c>
    </row>
    <row r="19" spans="1:10" x14ac:dyDescent="0.25">
      <c r="A19" s="74"/>
      <c r="B19" s="174">
        <f t="shared" si="2"/>
        <v>36</v>
      </c>
      <c r="C19" s="15">
        <v>5</v>
      </c>
      <c r="D19" s="498">
        <f t="shared" si="4"/>
        <v>50</v>
      </c>
      <c r="E19" s="976">
        <v>45007</v>
      </c>
      <c r="F19" s="638">
        <f t="shared" si="0"/>
        <v>50</v>
      </c>
      <c r="G19" s="318" t="s">
        <v>323</v>
      </c>
      <c r="H19" s="319">
        <v>52</v>
      </c>
      <c r="I19" s="979">
        <f t="shared" si="3"/>
        <v>360</v>
      </c>
      <c r="J19" s="59">
        <f t="shared" si="1"/>
        <v>2600</v>
      </c>
    </row>
    <row r="20" spans="1:10" x14ac:dyDescent="0.25">
      <c r="A20" s="74"/>
      <c r="B20" s="682">
        <f t="shared" si="2"/>
        <v>35</v>
      </c>
      <c r="C20" s="15">
        <v>1</v>
      </c>
      <c r="D20" s="498">
        <f t="shared" si="4"/>
        <v>10</v>
      </c>
      <c r="E20" s="976">
        <v>45010</v>
      </c>
      <c r="F20" s="638">
        <f t="shared" si="0"/>
        <v>10</v>
      </c>
      <c r="G20" s="318" t="s">
        <v>338</v>
      </c>
      <c r="H20" s="319">
        <v>52</v>
      </c>
      <c r="I20" s="1147">
        <f t="shared" si="3"/>
        <v>350</v>
      </c>
      <c r="J20" s="59">
        <f t="shared" si="1"/>
        <v>520</v>
      </c>
    </row>
    <row r="21" spans="1:10" x14ac:dyDescent="0.25">
      <c r="A21" s="74"/>
      <c r="B21" s="174">
        <f t="shared" si="2"/>
        <v>35</v>
      </c>
      <c r="C21" s="15"/>
      <c r="D21" s="498">
        <f t="shared" si="4"/>
        <v>0</v>
      </c>
      <c r="E21" s="976"/>
      <c r="F21" s="638">
        <f t="shared" si="0"/>
        <v>0</v>
      </c>
      <c r="G21" s="318"/>
      <c r="H21" s="319"/>
      <c r="I21" s="979">
        <f t="shared" si="3"/>
        <v>350</v>
      </c>
      <c r="J21" s="59">
        <f t="shared" si="1"/>
        <v>0</v>
      </c>
    </row>
    <row r="22" spans="1:10" x14ac:dyDescent="0.25">
      <c r="A22" s="74"/>
      <c r="B22" s="174">
        <f t="shared" si="2"/>
        <v>35</v>
      </c>
      <c r="C22" s="15"/>
      <c r="D22" s="498">
        <f t="shared" si="4"/>
        <v>0</v>
      </c>
      <c r="E22" s="976"/>
      <c r="F22" s="638">
        <f t="shared" si="0"/>
        <v>0</v>
      </c>
      <c r="G22" s="318"/>
      <c r="H22" s="319"/>
      <c r="I22" s="979">
        <f t="shared" si="3"/>
        <v>350</v>
      </c>
      <c r="J22" s="59">
        <f t="shared" si="1"/>
        <v>0</v>
      </c>
    </row>
    <row r="23" spans="1:10" x14ac:dyDescent="0.25">
      <c r="A23" s="19"/>
      <c r="B23" s="174">
        <f t="shared" si="2"/>
        <v>35</v>
      </c>
      <c r="C23" s="72"/>
      <c r="D23" s="498">
        <f t="shared" si="4"/>
        <v>0</v>
      </c>
      <c r="E23" s="977"/>
      <c r="F23" s="638">
        <f t="shared" si="0"/>
        <v>0</v>
      </c>
      <c r="G23" s="318"/>
      <c r="H23" s="319"/>
      <c r="I23" s="979">
        <f t="shared" si="3"/>
        <v>350</v>
      </c>
      <c r="J23" s="59">
        <f t="shared" si="1"/>
        <v>0</v>
      </c>
    </row>
    <row r="24" spans="1:10" x14ac:dyDescent="0.25">
      <c r="A24" s="19"/>
      <c r="B24" s="174">
        <f t="shared" si="2"/>
        <v>35</v>
      </c>
      <c r="C24" s="72"/>
      <c r="D24" s="498">
        <f t="shared" si="4"/>
        <v>0</v>
      </c>
      <c r="E24" s="977"/>
      <c r="F24" s="638">
        <f t="shared" si="0"/>
        <v>0</v>
      </c>
      <c r="G24" s="318"/>
      <c r="H24" s="319"/>
      <c r="I24" s="979">
        <f t="shared" si="3"/>
        <v>350</v>
      </c>
      <c r="J24" s="59">
        <f t="shared" si="1"/>
        <v>0</v>
      </c>
    </row>
    <row r="25" spans="1:10" x14ac:dyDescent="0.25">
      <c r="A25" s="19"/>
      <c r="B25" s="174">
        <f t="shared" si="2"/>
        <v>35</v>
      </c>
      <c r="C25" s="72"/>
      <c r="D25" s="498">
        <f t="shared" si="4"/>
        <v>0</v>
      </c>
      <c r="E25" s="977"/>
      <c r="F25" s="638">
        <f t="shared" si="0"/>
        <v>0</v>
      </c>
      <c r="G25" s="318"/>
      <c r="H25" s="319"/>
      <c r="I25" s="979">
        <f t="shared" si="3"/>
        <v>350</v>
      </c>
      <c r="J25" s="59">
        <f t="shared" si="1"/>
        <v>0</v>
      </c>
    </row>
    <row r="26" spans="1:10" x14ac:dyDescent="0.25">
      <c r="A26" s="19"/>
      <c r="B26" s="174">
        <f t="shared" si="2"/>
        <v>35</v>
      </c>
      <c r="C26" s="15"/>
      <c r="D26" s="498">
        <f t="shared" si="4"/>
        <v>0</v>
      </c>
      <c r="E26" s="518"/>
      <c r="F26" s="91">
        <f t="shared" si="0"/>
        <v>0</v>
      </c>
      <c r="G26" s="516"/>
      <c r="H26" s="517"/>
      <c r="I26" s="233">
        <f t="shared" si="3"/>
        <v>350</v>
      </c>
      <c r="J26" s="59">
        <f t="shared" si="1"/>
        <v>0</v>
      </c>
    </row>
    <row r="27" spans="1:10" x14ac:dyDescent="0.25">
      <c r="A27" s="19"/>
      <c r="B27" s="174">
        <f t="shared" si="2"/>
        <v>35</v>
      </c>
      <c r="C27" s="15"/>
      <c r="D27" s="498">
        <f t="shared" si="4"/>
        <v>0</v>
      </c>
      <c r="E27" s="518"/>
      <c r="F27" s="91">
        <f t="shared" si="0"/>
        <v>0</v>
      </c>
      <c r="G27" s="516"/>
      <c r="H27" s="517"/>
      <c r="I27" s="233">
        <f t="shared" si="3"/>
        <v>350</v>
      </c>
      <c r="J27" s="59">
        <f t="shared" si="1"/>
        <v>0</v>
      </c>
    </row>
    <row r="28" spans="1:10" x14ac:dyDescent="0.25">
      <c r="B28" s="174">
        <f t="shared" si="2"/>
        <v>35</v>
      </c>
      <c r="C28" s="15"/>
      <c r="D28" s="498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350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</v>
      </c>
      <c r="C29" s="37"/>
      <c r="D29" s="498">
        <f t="shared" si="4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33630</v>
      </c>
    </row>
    <row r="30" spans="1:10" ht="15.75" thickTop="1" x14ac:dyDescent="0.25">
      <c r="A30" s="47">
        <f>SUM(A29:A29)</f>
        <v>0</v>
      </c>
      <c r="C30" s="72"/>
      <c r="D30" s="102">
        <f>SUM(D9:D29)</f>
        <v>650</v>
      </c>
      <c r="E30" s="130"/>
      <c r="F30" s="102">
        <f>SUM(F9:F29)</f>
        <v>650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89" t="s">
        <v>21</v>
      </c>
      <c r="E32" s="1290"/>
      <c r="F32" s="137">
        <f>G5-F30</f>
        <v>0</v>
      </c>
    </row>
    <row r="33" spans="1:6" ht="15.75" thickBot="1" x14ac:dyDescent="0.3">
      <c r="A33" s="121"/>
      <c r="D33" s="936" t="s">
        <v>4</v>
      </c>
      <c r="E33" s="937"/>
      <c r="F33" s="49">
        <v>0</v>
      </c>
    </row>
    <row r="34" spans="1:6" x14ac:dyDescent="0.25">
      <c r="B34" s="176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F8" sqref="F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02" t="s">
        <v>404</v>
      </c>
      <c r="B1" s="1302"/>
      <c r="C1" s="1302"/>
      <c r="D1" s="1302"/>
      <c r="E1" s="1302"/>
      <c r="F1" s="1302"/>
      <c r="G1" s="13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74" t="s">
        <v>405</v>
      </c>
      <c r="B5" s="1329" t="s">
        <v>444</v>
      </c>
      <c r="C5" s="152">
        <v>24.8</v>
      </c>
      <c r="D5" s="145">
        <v>45021</v>
      </c>
      <c r="E5" s="128">
        <v>4605.75</v>
      </c>
      <c r="F5" s="72">
        <v>5</v>
      </c>
      <c r="G5" s="87">
        <f>F30</f>
        <v>0</v>
      </c>
      <c r="H5" s="150">
        <f>E5-G5+E6</f>
        <v>6335.75</v>
      </c>
    </row>
    <row r="6" spans="1:10" ht="15.75" x14ac:dyDescent="0.25">
      <c r="A6" s="216"/>
      <c r="B6" s="1329"/>
      <c r="C6" s="152">
        <v>24.8</v>
      </c>
      <c r="D6" s="145">
        <v>45036</v>
      </c>
      <c r="E6" s="128">
        <v>1730</v>
      </c>
      <c r="F6" s="72">
        <v>2</v>
      </c>
      <c r="G6" s="328"/>
    </row>
    <row r="7" spans="1:10" ht="15.75" thickBot="1" x14ac:dyDescent="0.3">
      <c r="B7" s="1330"/>
      <c r="C7" s="152">
        <v>24.8</v>
      </c>
      <c r="D7" s="145">
        <v>45038</v>
      </c>
      <c r="E7" s="128">
        <v>892.21</v>
      </c>
      <c r="F7" s="72">
        <v>1</v>
      </c>
    </row>
    <row r="8" spans="1:10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</row>
    <row r="9" spans="1:10" ht="15.75" thickTop="1" x14ac:dyDescent="0.25">
      <c r="A9" s="54" t="s">
        <v>32</v>
      </c>
      <c r="B9" s="88"/>
      <c r="C9" s="401"/>
      <c r="D9" s="402"/>
      <c r="E9" s="403"/>
      <c r="F9" s="404">
        <f>D9</f>
        <v>0</v>
      </c>
      <c r="G9" s="69"/>
      <c r="H9" s="70"/>
      <c r="I9" s="128">
        <f>E5+E6+E4+E7-F9</f>
        <v>7227.96</v>
      </c>
      <c r="J9" s="59">
        <f>H9*F9</f>
        <v>0</v>
      </c>
    </row>
    <row r="10" spans="1:10" x14ac:dyDescent="0.25">
      <c r="B10" s="88"/>
      <c r="C10" s="325"/>
      <c r="D10" s="326"/>
      <c r="E10" s="753"/>
      <c r="F10" s="636">
        <f>D10</f>
        <v>0</v>
      </c>
      <c r="G10" s="600"/>
      <c r="H10" s="601"/>
      <c r="I10" s="597">
        <f>I9-F10</f>
        <v>7227.96</v>
      </c>
      <c r="J10" s="632">
        <f t="shared" ref="J10:J28" si="0">H10*F10</f>
        <v>0</v>
      </c>
    </row>
    <row r="11" spans="1:10" x14ac:dyDescent="0.25">
      <c r="B11" s="88"/>
      <c r="C11" s="325"/>
      <c r="D11" s="326"/>
      <c r="E11" s="753"/>
      <c r="F11" s="636">
        <f t="shared" ref="F11:F29" si="1">D11</f>
        <v>0</v>
      </c>
      <c r="G11" s="600"/>
      <c r="H11" s="601"/>
      <c r="I11" s="597">
        <f t="shared" ref="I11:I28" si="2">I10-F11</f>
        <v>7227.96</v>
      </c>
      <c r="J11" s="632">
        <f t="shared" si="0"/>
        <v>0</v>
      </c>
    </row>
    <row r="12" spans="1:10" x14ac:dyDescent="0.25">
      <c r="A12" s="54" t="s">
        <v>33</v>
      </c>
      <c r="B12" s="88"/>
      <c r="C12" s="325"/>
      <c r="D12" s="636"/>
      <c r="E12" s="753"/>
      <c r="F12" s="636">
        <f t="shared" si="1"/>
        <v>0</v>
      </c>
      <c r="G12" s="600"/>
      <c r="H12" s="601"/>
      <c r="I12" s="597">
        <f t="shared" si="2"/>
        <v>7227.96</v>
      </c>
      <c r="J12" s="632">
        <f t="shared" si="0"/>
        <v>0</v>
      </c>
    </row>
    <row r="13" spans="1:10" x14ac:dyDescent="0.25">
      <c r="B13" s="88"/>
      <c r="C13" s="325"/>
      <c r="D13" s="636"/>
      <c r="E13" s="753"/>
      <c r="F13" s="636">
        <f t="shared" si="1"/>
        <v>0</v>
      </c>
      <c r="G13" s="600"/>
      <c r="H13" s="601"/>
      <c r="I13" s="597">
        <f t="shared" si="2"/>
        <v>7227.96</v>
      </c>
      <c r="J13" s="632">
        <f t="shared" si="0"/>
        <v>0</v>
      </c>
    </row>
    <row r="14" spans="1:10" x14ac:dyDescent="0.25">
      <c r="A14" s="19"/>
      <c r="B14" s="88"/>
      <c r="C14" s="325"/>
      <c r="D14" s="636"/>
      <c r="E14" s="753"/>
      <c r="F14" s="636">
        <f t="shared" si="1"/>
        <v>0</v>
      </c>
      <c r="G14" s="600"/>
      <c r="H14" s="601"/>
      <c r="I14" s="597">
        <f t="shared" si="2"/>
        <v>7227.96</v>
      </c>
      <c r="J14" s="632">
        <f t="shared" si="0"/>
        <v>0</v>
      </c>
    </row>
    <row r="15" spans="1:10" x14ac:dyDescent="0.25">
      <c r="B15" s="88"/>
      <c r="C15" s="325"/>
      <c r="D15" s="636"/>
      <c r="E15" s="753"/>
      <c r="F15" s="636">
        <f t="shared" si="1"/>
        <v>0</v>
      </c>
      <c r="G15" s="600"/>
      <c r="H15" s="601"/>
      <c r="I15" s="597">
        <f t="shared" si="2"/>
        <v>7227.96</v>
      </c>
      <c r="J15" s="632">
        <f t="shared" si="0"/>
        <v>0</v>
      </c>
    </row>
    <row r="16" spans="1:10" x14ac:dyDescent="0.25">
      <c r="B16" s="88"/>
      <c r="C16" s="325"/>
      <c r="D16" s="636"/>
      <c r="E16" s="753"/>
      <c r="F16" s="636">
        <f t="shared" si="1"/>
        <v>0</v>
      </c>
      <c r="G16" s="600"/>
      <c r="H16" s="601"/>
      <c r="I16" s="597">
        <f t="shared" si="2"/>
        <v>7227.96</v>
      </c>
      <c r="J16" s="632">
        <f t="shared" si="0"/>
        <v>0</v>
      </c>
    </row>
    <row r="17" spans="1:10" x14ac:dyDescent="0.25">
      <c r="B17" s="88"/>
      <c r="C17" s="325"/>
      <c r="D17" s="636"/>
      <c r="E17" s="753"/>
      <c r="F17" s="636">
        <f t="shared" si="1"/>
        <v>0</v>
      </c>
      <c r="G17" s="600"/>
      <c r="H17" s="601"/>
      <c r="I17" s="597">
        <f t="shared" si="2"/>
        <v>7227.96</v>
      </c>
      <c r="J17" s="632">
        <f t="shared" si="0"/>
        <v>0</v>
      </c>
    </row>
    <row r="18" spans="1:10" x14ac:dyDescent="0.25">
      <c r="B18" s="88"/>
      <c r="C18" s="325"/>
      <c r="D18" s="636"/>
      <c r="E18" s="753"/>
      <c r="F18" s="636">
        <f t="shared" si="1"/>
        <v>0</v>
      </c>
      <c r="G18" s="600"/>
      <c r="H18" s="601"/>
      <c r="I18" s="597">
        <f t="shared" si="2"/>
        <v>7227.96</v>
      </c>
      <c r="J18" s="632">
        <f t="shared" si="0"/>
        <v>0</v>
      </c>
    </row>
    <row r="19" spans="1:10" x14ac:dyDescent="0.25">
      <c r="B19" s="88"/>
      <c r="C19" s="325"/>
      <c r="D19" s="636"/>
      <c r="E19" s="753"/>
      <c r="F19" s="636">
        <f t="shared" si="1"/>
        <v>0</v>
      </c>
      <c r="G19" s="600"/>
      <c r="H19" s="601"/>
      <c r="I19" s="597">
        <f t="shared" si="2"/>
        <v>7227.96</v>
      </c>
      <c r="J19" s="632">
        <f t="shared" si="0"/>
        <v>0</v>
      </c>
    </row>
    <row r="20" spans="1:10" x14ac:dyDescent="0.25">
      <c r="B20" s="88"/>
      <c r="C20" s="325"/>
      <c r="D20" s="636"/>
      <c r="E20" s="753"/>
      <c r="F20" s="636">
        <f t="shared" si="1"/>
        <v>0</v>
      </c>
      <c r="G20" s="600"/>
      <c r="H20" s="601"/>
      <c r="I20" s="597">
        <f t="shared" si="2"/>
        <v>7227.96</v>
      </c>
      <c r="J20" s="632">
        <f t="shared" si="0"/>
        <v>0</v>
      </c>
    </row>
    <row r="21" spans="1:10" x14ac:dyDescent="0.25">
      <c r="B21" s="88"/>
      <c r="C21" s="325"/>
      <c r="D21" s="636"/>
      <c r="E21" s="753"/>
      <c r="F21" s="636">
        <f t="shared" si="1"/>
        <v>0</v>
      </c>
      <c r="G21" s="600"/>
      <c r="H21" s="601"/>
      <c r="I21" s="597">
        <f t="shared" si="2"/>
        <v>7227.96</v>
      </c>
      <c r="J21" s="632">
        <f t="shared" si="0"/>
        <v>0</v>
      </c>
    </row>
    <row r="22" spans="1:10" x14ac:dyDescent="0.25">
      <c r="B22" s="88"/>
      <c r="C22" s="325"/>
      <c r="D22" s="636"/>
      <c r="E22" s="753"/>
      <c r="F22" s="636">
        <f t="shared" si="1"/>
        <v>0</v>
      </c>
      <c r="G22" s="600"/>
      <c r="H22" s="601"/>
      <c r="I22" s="597">
        <f t="shared" si="2"/>
        <v>7227.96</v>
      </c>
      <c r="J22" s="632">
        <f t="shared" si="0"/>
        <v>0</v>
      </c>
    </row>
    <row r="23" spans="1:10" x14ac:dyDescent="0.25">
      <c r="B23" s="88"/>
      <c r="C23" s="325"/>
      <c r="D23" s="636"/>
      <c r="E23" s="753"/>
      <c r="F23" s="636">
        <f t="shared" si="1"/>
        <v>0</v>
      </c>
      <c r="G23" s="600"/>
      <c r="H23" s="601"/>
      <c r="I23" s="597">
        <f t="shared" si="2"/>
        <v>7227.96</v>
      </c>
      <c r="J23" s="632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2"/>
        <v>7227.96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2"/>
        <v>7227.96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2"/>
        <v>7227.96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2"/>
        <v>7227.96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2"/>
        <v>7227.96</v>
      </c>
      <c r="J28" s="59">
        <f t="shared" si="0"/>
        <v>0</v>
      </c>
    </row>
    <row r="29" spans="1:10" ht="15.75" thickBot="1" x14ac:dyDescent="0.3">
      <c r="A29" s="117"/>
      <c r="B29" s="95"/>
      <c r="C29" s="405"/>
      <c r="D29" s="406"/>
      <c r="E29" s="407"/>
      <c r="F29" s="326">
        <f t="shared" si="1"/>
        <v>0</v>
      </c>
      <c r="G29" s="101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89" t="s">
        <v>21</v>
      </c>
      <c r="E32" s="1290"/>
      <c r="F32" s="137">
        <f>E5-F30+E6+E7</f>
        <v>7227.96</v>
      </c>
    </row>
    <row r="33" spans="1:6" ht="15.75" thickBot="1" x14ac:dyDescent="0.3">
      <c r="A33" s="121"/>
      <c r="D33" s="252" t="s">
        <v>4</v>
      </c>
      <c r="E33" s="253"/>
      <c r="F33" s="49"/>
    </row>
    <row r="34" spans="1:6" x14ac:dyDescent="0.25">
      <c r="B34" s="5"/>
    </row>
  </sheetData>
  <mergeCells count="3">
    <mergeCell ref="A1:G1"/>
    <mergeCell ref="D32:E32"/>
    <mergeCell ref="B5:B7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K1" workbookViewId="0">
      <selection activeCell="AA17" sqref="AA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298" t="s">
        <v>386</v>
      </c>
      <c r="B1" s="1298"/>
      <c r="C1" s="1298"/>
      <c r="D1" s="1298"/>
      <c r="E1" s="1298"/>
      <c r="F1" s="1298"/>
      <c r="G1" s="1298"/>
      <c r="H1" s="11">
        <v>1</v>
      </c>
      <c r="K1" s="1298" t="str">
        <f>A1</f>
        <v>INVENTARIO   DEL MES DE    MARZO    2023</v>
      </c>
      <c r="L1" s="1298"/>
      <c r="M1" s="1298"/>
      <c r="N1" s="1298"/>
      <c r="O1" s="1298"/>
      <c r="P1" s="1298"/>
      <c r="Q1" s="1298"/>
      <c r="R1" s="11">
        <v>2</v>
      </c>
      <c r="U1" s="1298" t="str">
        <f>K1</f>
        <v>INVENTARIO   DEL MES DE    MARZO    2023</v>
      </c>
      <c r="V1" s="1298"/>
      <c r="W1" s="1298"/>
      <c r="X1" s="1298"/>
      <c r="Y1" s="1298"/>
      <c r="Z1" s="1298"/>
      <c r="AA1" s="1298"/>
      <c r="AB1" s="11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313" t="s">
        <v>217</v>
      </c>
      <c r="B5" s="1331" t="s">
        <v>218</v>
      </c>
      <c r="C5" s="65">
        <v>70</v>
      </c>
      <c r="D5" s="130">
        <v>44988</v>
      </c>
      <c r="E5" s="85">
        <v>3611.55</v>
      </c>
      <c r="F5" s="72">
        <v>105</v>
      </c>
      <c r="G5" s="940"/>
      <c r="K5" s="1313" t="s">
        <v>217</v>
      </c>
      <c r="L5" s="1332" t="s">
        <v>218</v>
      </c>
      <c r="M5" s="1053">
        <v>65</v>
      </c>
      <c r="N5" s="130">
        <v>45003</v>
      </c>
      <c r="O5" s="447">
        <v>1223.1300000000001</v>
      </c>
      <c r="P5" s="72">
        <v>35</v>
      </c>
      <c r="Q5" s="1018"/>
      <c r="U5" s="1313" t="s">
        <v>217</v>
      </c>
      <c r="V5" s="1331" t="s">
        <v>218</v>
      </c>
      <c r="W5" s="1053">
        <v>63</v>
      </c>
      <c r="X5" s="130">
        <v>45013</v>
      </c>
      <c r="Y5" s="447">
        <v>3379.24</v>
      </c>
      <c r="Z5" s="72">
        <v>100</v>
      </c>
      <c r="AA5" s="1012"/>
    </row>
    <row r="6" spans="1:30" ht="15.75" customHeight="1" x14ac:dyDescent="0.3">
      <c r="A6" s="1313"/>
      <c r="B6" s="1331"/>
      <c r="C6" s="65"/>
      <c r="D6" s="130"/>
      <c r="E6" s="102"/>
      <c r="F6" s="72"/>
      <c r="G6" s="87">
        <f>F27</f>
        <v>2785.5099999999998</v>
      </c>
      <c r="H6" s="7">
        <f>E6-G6+E5+E7+E4</f>
        <v>826.04000000000042</v>
      </c>
      <c r="K6" s="1313"/>
      <c r="L6" s="1332"/>
      <c r="M6" s="1053"/>
      <c r="N6" s="130"/>
      <c r="O6" s="1037"/>
      <c r="P6" s="72"/>
      <c r="Q6" s="87">
        <f>P27</f>
        <v>381.05999999999995</v>
      </c>
      <c r="R6" s="7">
        <f>O6-Q6+O5+O7+O4</f>
        <v>842.07000000000016</v>
      </c>
      <c r="U6" s="1313"/>
      <c r="V6" s="1331"/>
      <c r="W6" s="1053">
        <v>63</v>
      </c>
      <c r="X6" s="130">
        <v>45013</v>
      </c>
      <c r="Y6" s="1037">
        <v>2358.1</v>
      </c>
      <c r="Z6" s="72">
        <v>70</v>
      </c>
      <c r="AA6" s="87">
        <f>Z27</f>
        <v>2690.27</v>
      </c>
      <c r="AB6" s="7">
        <f>Y6-AA6+Y5+Y7+Y4</f>
        <v>3047.0699999999997</v>
      </c>
    </row>
    <row r="7" spans="1:30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6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6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104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229</v>
      </c>
      <c r="H9" s="70">
        <v>72</v>
      </c>
      <c r="I9" s="128">
        <f>E5+E6+E7-F9+E4</f>
        <v>3576.51</v>
      </c>
      <c r="K9" s="54" t="s">
        <v>32</v>
      </c>
      <c r="L9" s="393">
        <f>P5+P6+P7-M9+P4</f>
        <v>28</v>
      </c>
      <c r="M9" s="72">
        <v>7</v>
      </c>
      <c r="N9" s="68">
        <v>239.97</v>
      </c>
      <c r="O9" s="234">
        <v>45006</v>
      </c>
      <c r="P9" s="102">
        <f t="shared" ref="P9:P26" si="1">N9</f>
        <v>239.97</v>
      </c>
      <c r="Q9" s="69" t="s">
        <v>317</v>
      </c>
      <c r="R9" s="70">
        <v>67</v>
      </c>
      <c r="S9" s="128">
        <f>O5+O6+O7-P9+O4</f>
        <v>983.16000000000008</v>
      </c>
      <c r="U9" s="54" t="s">
        <v>32</v>
      </c>
      <c r="V9" s="393">
        <f>Z5+Z6+Z7-W9+Z4</f>
        <v>155</v>
      </c>
      <c r="W9" s="72">
        <v>15</v>
      </c>
      <c r="X9" s="68">
        <v>526.84</v>
      </c>
      <c r="Y9" s="234">
        <v>45003</v>
      </c>
      <c r="Z9" s="102">
        <f t="shared" ref="Z9:Z26" si="2">X9</f>
        <v>526.84</v>
      </c>
      <c r="AA9" s="69" t="s">
        <v>308</v>
      </c>
      <c r="AB9" s="70">
        <v>65</v>
      </c>
      <c r="AC9" s="128">
        <f>Y5+Y6+Y7-Z9+Y4</f>
        <v>5210.5</v>
      </c>
    </row>
    <row r="10" spans="1:30" x14ac:dyDescent="0.25">
      <c r="B10" s="393">
        <f>B9-C10</f>
        <v>54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233</v>
      </c>
      <c r="H10" s="70">
        <v>72</v>
      </c>
      <c r="I10" s="128">
        <f>I9-F10</f>
        <v>1863.5300000000002</v>
      </c>
      <c r="L10" s="800">
        <f>L9-M10</f>
        <v>25</v>
      </c>
      <c r="M10" s="613">
        <v>3</v>
      </c>
      <c r="N10" s="602">
        <v>105.19</v>
      </c>
      <c r="O10" s="701">
        <v>45006</v>
      </c>
      <c r="P10" s="633">
        <f t="shared" si="1"/>
        <v>105.19</v>
      </c>
      <c r="Q10" s="600" t="s">
        <v>318</v>
      </c>
      <c r="R10" s="601">
        <v>67</v>
      </c>
      <c r="S10" s="597">
        <f>S9-P10</f>
        <v>877.97</v>
      </c>
      <c r="V10" s="703">
        <f>V9-W10</f>
        <v>90</v>
      </c>
      <c r="W10" s="613">
        <v>65</v>
      </c>
      <c r="X10" s="602">
        <v>2163.4299999999998</v>
      </c>
      <c r="Y10" s="701">
        <v>45014</v>
      </c>
      <c r="Z10" s="633">
        <f t="shared" si="2"/>
        <v>2163.4299999999998</v>
      </c>
      <c r="AA10" s="600" t="s">
        <v>352</v>
      </c>
      <c r="AB10" s="601">
        <v>63</v>
      </c>
      <c r="AC10" s="684">
        <f>AC9-Z10</f>
        <v>3047.07</v>
      </c>
      <c r="AD10" s="631"/>
    </row>
    <row r="11" spans="1:30" x14ac:dyDescent="0.25">
      <c r="B11" s="800">
        <f>B10-C11</f>
        <v>49</v>
      </c>
      <c r="C11" s="613">
        <v>5</v>
      </c>
      <c r="D11" s="602">
        <v>168.53</v>
      </c>
      <c r="E11" s="701">
        <v>44989</v>
      </c>
      <c r="F11" s="633">
        <f t="shared" si="0"/>
        <v>168.53</v>
      </c>
      <c r="G11" s="600" t="s">
        <v>233</v>
      </c>
      <c r="H11" s="601">
        <v>72</v>
      </c>
      <c r="I11" s="597">
        <f t="shared" ref="I11:I26" si="3">I10-F11</f>
        <v>1695.0000000000002</v>
      </c>
      <c r="L11" s="703">
        <f>L10-M11</f>
        <v>24</v>
      </c>
      <c r="M11" s="613">
        <v>1</v>
      </c>
      <c r="N11" s="602">
        <v>35.9</v>
      </c>
      <c r="O11" s="701">
        <v>45013</v>
      </c>
      <c r="P11" s="633">
        <f t="shared" si="1"/>
        <v>35.9</v>
      </c>
      <c r="Q11" s="600" t="s">
        <v>346</v>
      </c>
      <c r="R11" s="601">
        <v>67</v>
      </c>
      <c r="S11" s="684">
        <f t="shared" ref="S11:S26" si="4">S10-P11</f>
        <v>842.07</v>
      </c>
      <c r="V11" s="800">
        <f>V10-W11</f>
        <v>90</v>
      </c>
      <c r="W11" s="613"/>
      <c r="X11" s="602">
        <v>0</v>
      </c>
      <c r="Y11" s="701"/>
      <c r="Z11" s="633">
        <f t="shared" si="2"/>
        <v>0</v>
      </c>
      <c r="AA11" s="600"/>
      <c r="AB11" s="601"/>
      <c r="AC11" s="597">
        <f t="shared" ref="AC11:AC26" si="5">AC10-Z11</f>
        <v>3047.07</v>
      </c>
      <c r="AD11" s="631"/>
    </row>
    <row r="12" spans="1:30" x14ac:dyDescent="0.25">
      <c r="A12" s="54" t="s">
        <v>33</v>
      </c>
      <c r="B12" s="703">
        <f t="shared" ref="B12:B14" si="6">B11-C12</f>
        <v>39</v>
      </c>
      <c r="C12" s="613">
        <v>10</v>
      </c>
      <c r="D12" s="602">
        <v>337.33</v>
      </c>
      <c r="E12" s="701">
        <v>44989</v>
      </c>
      <c r="F12" s="633">
        <f t="shared" si="0"/>
        <v>337.33</v>
      </c>
      <c r="G12" s="600" t="s">
        <v>172</v>
      </c>
      <c r="H12" s="601">
        <v>72</v>
      </c>
      <c r="I12" s="684">
        <f t="shared" si="3"/>
        <v>1357.6700000000003</v>
      </c>
      <c r="K12" s="54" t="s">
        <v>33</v>
      </c>
      <c r="L12" s="800">
        <f t="shared" ref="L12:L14" si="7">L11-M12</f>
        <v>24</v>
      </c>
      <c r="M12" s="613"/>
      <c r="N12" s="602">
        <v>0</v>
      </c>
      <c r="O12" s="701"/>
      <c r="P12" s="633">
        <f t="shared" si="1"/>
        <v>0</v>
      </c>
      <c r="Q12" s="600"/>
      <c r="R12" s="601"/>
      <c r="S12" s="597">
        <f t="shared" si="4"/>
        <v>842.07</v>
      </c>
      <c r="U12" s="54" t="s">
        <v>33</v>
      </c>
      <c r="V12" s="800">
        <f t="shared" ref="V12:V14" si="8">V11-W12</f>
        <v>90</v>
      </c>
      <c r="W12" s="613"/>
      <c r="X12" s="602">
        <v>0</v>
      </c>
      <c r="Y12" s="701"/>
      <c r="Z12" s="633">
        <f t="shared" si="2"/>
        <v>0</v>
      </c>
      <c r="AA12" s="600"/>
      <c r="AB12" s="601"/>
      <c r="AC12" s="597">
        <f t="shared" si="5"/>
        <v>3047.07</v>
      </c>
      <c r="AD12" s="631"/>
    </row>
    <row r="13" spans="1:30" x14ac:dyDescent="0.25">
      <c r="B13" s="800">
        <f t="shared" si="6"/>
        <v>37</v>
      </c>
      <c r="C13" s="613">
        <v>2</v>
      </c>
      <c r="D13" s="775">
        <v>69.14</v>
      </c>
      <c r="E13" s="980">
        <v>45000</v>
      </c>
      <c r="F13" s="970">
        <f t="shared" si="0"/>
        <v>69.14</v>
      </c>
      <c r="G13" s="776" t="s">
        <v>290</v>
      </c>
      <c r="H13" s="777">
        <v>72</v>
      </c>
      <c r="I13" s="597">
        <f t="shared" si="3"/>
        <v>1288.5300000000002</v>
      </c>
      <c r="L13" s="800">
        <f t="shared" si="7"/>
        <v>24</v>
      </c>
      <c r="M13" s="613"/>
      <c r="N13" s="602">
        <v>0</v>
      </c>
      <c r="O13" s="980"/>
      <c r="P13" s="633">
        <f t="shared" si="1"/>
        <v>0</v>
      </c>
      <c r="Q13" s="600"/>
      <c r="R13" s="601"/>
      <c r="S13" s="597">
        <f t="shared" si="4"/>
        <v>842.07</v>
      </c>
      <c r="V13" s="800">
        <f t="shared" si="8"/>
        <v>90</v>
      </c>
      <c r="W13" s="613"/>
      <c r="X13" s="602">
        <v>0</v>
      </c>
      <c r="Y13" s="980"/>
      <c r="Z13" s="633">
        <f t="shared" si="2"/>
        <v>0</v>
      </c>
      <c r="AA13" s="600"/>
      <c r="AB13" s="601"/>
      <c r="AC13" s="597">
        <f t="shared" si="5"/>
        <v>3047.07</v>
      </c>
      <c r="AD13" s="631"/>
    </row>
    <row r="14" spans="1:30" x14ac:dyDescent="0.25">
      <c r="A14" s="19"/>
      <c r="B14" s="800">
        <f t="shared" si="6"/>
        <v>32</v>
      </c>
      <c r="C14" s="613">
        <v>5</v>
      </c>
      <c r="D14" s="775">
        <v>175.09</v>
      </c>
      <c r="E14" s="980">
        <v>45001</v>
      </c>
      <c r="F14" s="970">
        <f t="shared" si="0"/>
        <v>175.09</v>
      </c>
      <c r="G14" s="776" t="s">
        <v>296</v>
      </c>
      <c r="H14" s="777">
        <v>72</v>
      </c>
      <c r="I14" s="597">
        <f t="shared" si="3"/>
        <v>1113.4400000000003</v>
      </c>
      <c r="K14" s="19"/>
      <c r="L14" s="800">
        <f t="shared" si="7"/>
        <v>24</v>
      </c>
      <c r="M14" s="613"/>
      <c r="N14" s="602">
        <v>0</v>
      </c>
      <c r="O14" s="980"/>
      <c r="P14" s="633">
        <f t="shared" si="1"/>
        <v>0</v>
      </c>
      <c r="Q14" s="600"/>
      <c r="R14" s="601"/>
      <c r="S14" s="597">
        <f t="shared" si="4"/>
        <v>842.07</v>
      </c>
      <c r="U14" s="19"/>
      <c r="V14" s="800">
        <f t="shared" si="8"/>
        <v>90</v>
      </c>
      <c r="W14" s="613"/>
      <c r="X14" s="602">
        <v>0</v>
      </c>
      <c r="Y14" s="980"/>
      <c r="Z14" s="633">
        <f t="shared" si="2"/>
        <v>0</v>
      </c>
      <c r="AA14" s="600"/>
      <c r="AB14" s="601"/>
      <c r="AC14" s="597">
        <f t="shared" si="5"/>
        <v>3047.07</v>
      </c>
      <c r="AD14" s="631"/>
    </row>
    <row r="15" spans="1:30" x14ac:dyDescent="0.25">
      <c r="B15" s="800">
        <f>B14-C15</f>
        <v>30</v>
      </c>
      <c r="C15" s="613">
        <v>2</v>
      </c>
      <c r="D15" s="775">
        <v>69.709999999999994</v>
      </c>
      <c r="E15" s="980">
        <v>45003</v>
      </c>
      <c r="F15" s="970">
        <f t="shared" si="0"/>
        <v>69.709999999999994</v>
      </c>
      <c r="G15" s="776" t="s">
        <v>304</v>
      </c>
      <c r="H15" s="777">
        <v>76</v>
      </c>
      <c r="I15" s="597">
        <f t="shared" si="3"/>
        <v>1043.7300000000002</v>
      </c>
      <c r="L15" s="800">
        <f>L14-M15</f>
        <v>24</v>
      </c>
      <c r="M15" s="613"/>
      <c r="N15" s="602">
        <v>0</v>
      </c>
      <c r="O15" s="980"/>
      <c r="P15" s="633">
        <f t="shared" si="1"/>
        <v>0</v>
      </c>
      <c r="Q15" s="600"/>
      <c r="R15" s="601"/>
      <c r="S15" s="597">
        <f t="shared" si="4"/>
        <v>842.07</v>
      </c>
      <c r="V15" s="800">
        <f>V14-W15</f>
        <v>90</v>
      </c>
      <c r="W15" s="613"/>
      <c r="X15" s="602">
        <v>0</v>
      </c>
      <c r="Y15" s="980"/>
      <c r="Z15" s="633">
        <f t="shared" si="2"/>
        <v>0</v>
      </c>
      <c r="AA15" s="600"/>
      <c r="AB15" s="601"/>
      <c r="AC15" s="597">
        <f t="shared" si="5"/>
        <v>3047.07</v>
      </c>
      <c r="AD15" s="631"/>
    </row>
    <row r="16" spans="1:30" x14ac:dyDescent="0.25">
      <c r="B16" s="800">
        <f t="shared" ref="B16:B26" si="9">B15-C16</f>
        <v>25</v>
      </c>
      <c r="C16" s="613">
        <v>5</v>
      </c>
      <c r="D16" s="775">
        <v>181.22</v>
      </c>
      <c r="E16" s="980">
        <v>45003</v>
      </c>
      <c r="F16" s="970">
        <f t="shared" si="0"/>
        <v>181.22</v>
      </c>
      <c r="G16" s="776" t="s">
        <v>306</v>
      </c>
      <c r="H16" s="777">
        <v>76</v>
      </c>
      <c r="I16" s="597">
        <f t="shared" si="3"/>
        <v>862.51000000000022</v>
      </c>
      <c r="L16" s="800">
        <f t="shared" ref="L16:L26" si="10">L15-M16</f>
        <v>24</v>
      </c>
      <c r="M16" s="613"/>
      <c r="N16" s="602">
        <v>0</v>
      </c>
      <c r="O16" s="980"/>
      <c r="P16" s="633">
        <f t="shared" si="1"/>
        <v>0</v>
      </c>
      <c r="Q16" s="600"/>
      <c r="R16" s="601"/>
      <c r="S16" s="597">
        <f t="shared" si="4"/>
        <v>842.07</v>
      </c>
      <c r="V16" s="800">
        <f t="shared" ref="V16:V26" si="11">V15-W16</f>
        <v>90</v>
      </c>
      <c r="W16" s="613"/>
      <c r="X16" s="602">
        <v>0</v>
      </c>
      <c r="Y16" s="980"/>
      <c r="Z16" s="633">
        <f t="shared" si="2"/>
        <v>0</v>
      </c>
      <c r="AA16" s="600"/>
      <c r="AB16" s="601"/>
      <c r="AC16" s="597">
        <f t="shared" si="5"/>
        <v>3047.07</v>
      </c>
      <c r="AD16" s="631"/>
    </row>
    <row r="17" spans="1:29" x14ac:dyDescent="0.25">
      <c r="B17" s="703">
        <f t="shared" si="9"/>
        <v>24</v>
      </c>
      <c r="C17" s="613">
        <v>1</v>
      </c>
      <c r="D17" s="775">
        <v>36.47</v>
      </c>
      <c r="E17" s="980">
        <v>45013</v>
      </c>
      <c r="F17" s="970">
        <f t="shared" si="0"/>
        <v>36.47</v>
      </c>
      <c r="G17" s="776" t="s">
        <v>349</v>
      </c>
      <c r="H17" s="777">
        <v>72</v>
      </c>
      <c r="I17" s="684">
        <f t="shared" si="3"/>
        <v>826.04000000000019</v>
      </c>
      <c r="L17" s="800">
        <f t="shared" si="10"/>
        <v>24</v>
      </c>
      <c r="M17" s="613"/>
      <c r="N17" s="68">
        <v>0</v>
      </c>
      <c r="O17" s="980"/>
      <c r="P17" s="633">
        <f t="shared" si="1"/>
        <v>0</v>
      </c>
      <c r="Q17" s="600"/>
      <c r="R17" s="601"/>
      <c r="S17" s="597">
        <f t="shared" si="4"/>
        <v>842.07</v>
      </c>
      <c r="V17" s="800">
        <f t="shared" si="11"/>
        <v>90</v>
      </c>
      <c r="W17" s="613"/>
      <c r="X17" s="68">
        <v>0</v>
      </c>
      <c r="Y17" s="980"/>
      <c r="Z17" s="633">
        <f t="shared" si="2"/>
        <v>0</v>
      </c>
      <c r="AA17" s="600"/>
      <c r="AB17" s="601"/>
      <c r="AC17" s="597">
        <f t="shared" si="5"/>
        <v>3047.07</v>
      </c>
    </row>
    <row r="18" spans="1:29" x14ac:dyDescent="0.25">
      <c r="B18" s="800">
        <f t="shared" si="9"/>
        <v>24</v>
      </c>
      <c r="C18" s="613"/>
      <c r="D18" s="775">
        <v>0</v>
      </c>
      <c r="E18" s="980"/>
      <c r="F18" s="970">
        <f t="shared" si="0"/>
        <v>0</v>
      </c>
      <c r="G18" s="776"/>
      <c r="H18" s="777"/>
      <c r="I18" s="597">
        <f t="shared" si="3"/>
        <v>826.04000000000019</v>
      </c>
      <c r="L18" s="800">
        <f t="shared" si="10"/>
        <v>24</v>
      </c>
      <c r="M18" s="613"/>
      <c r="N18" s="68">
        <v>0</v>
      </c>
      <c r="O18" s="980"/>
      <c r="P18" s="633">
        <f t="shared" si="1"/>
        <v>0</v>
      </c>
      <c r="Q18" s="600"/>
      <c r="R18" s="601"/>
      <c r="S18" s="597">
        <f t="shared" si="4"/>
        <v>842.07</v>
      </c>
      <c r="V18" s="800">
        <f t="shared" si="11"/>
        <v>90</v>
      </c>
      <c r="W18" s="613"/>
      <c r="X18" s="68">
        <v>0</v>
      </c>
      <c r="Y18" s="980"/>
      <c r="Z18" s="633">
        <f t="shared" si="2"/>
        <v>0</v>
      </c>
      <c r="AA18" s="600"/>
      <c r="AB18" s="601"/>
      <c r="AC18" s="597">
        <f t="shared" si="5"/>
        <v>3047.07</v>
      </c>
    </row>
    <row r="19" spans="1:29" x14ac:dyDescent="0.25">
      <c r="B19" s="800">
        <f t="shared" si="9"/>
        <v>24</v>
      </c>
      <c r="C19" s="613"/>
      <c r="D19" s="775">
        <v>0</v>
      </c>
      <c r="E19" s="980"/>
      <c r="F19" s="970">
        <f t="shared" si="0"/>
        <v>0</v>
      </c>
      <c r="G19" s="776"/>
      <c r="H19" s="777"/>
      <c r="I19" s="597">
        <f t="shared" si="3"/>
        <v>826.04000000000019</v>
      </c>
      <c r="L19" s="800">
        <f t="shared" si="10"/>
        <v>24</v>
      </c>
      <c r="M19" s="613"/>
      <c r="N19" s="68">
        <v>0</v>
      </c>
      <c r="O19" s="980"/>
      <c r="P19" s="633">
        <f t="shared" si="1"/>
        <v>0</v>
      </c>
      <c r="Q19" s="600"/>
      <c r="R19" s="601"/>
      <c r="S19" s="597">
        <f t="shared" si="4"/>
        <v>842.07</v>
      </c>
      <c r="V19" s="800">
        <f t="shared" si="11"/>
        <v>90</v>
      </c>
      <c r="W19" s="613"/>
      <c r="X19" s="68">
        <v>0</v>
      </c>
      <c r="Y19" s="980"/>
      <c r="Z19" s="633">
        <f t="shared" si="2"/>
        <v>0</v>
      </c>
      <c r="AA19" s="600"/>
      <c r="AB19" s="601"/>
      <c r="AC19" s="597">
        <f t="shared" si="5"/>
        <v>3047.07</v>
      </c>
    </row>
    <row r="20" spans="1:29" x14ac:dyDescent="0.25">
      <c r="B20" s="800">
        <f t="shared" si="9"/>
        <v>24</v>
      </c>
      <c r="C20" s="613"/>
      <c r="D20" s="775">
        <v>0</v>
      </c>
      <c r="E20" s="980"/>
      <c r="F20" s="970">
        <f t="shared" si="0"/>
        <v>0</v>
      </c>
      <c r="G20" s="776"/>
      <c r="H20" s="777"/>
      <c r="I20" s="597">
        <f t="shared" si="3"/>
        <v>826.04000000000019</v>
      </c>
      <c r="L20" s="800">
        <f t="shared" si="10"/>
        <v>24</v>
      </c>
      <c r="M20" s="613"/>
      <c r="N20" s="68">
        <v>0</v>
      </c>
      <c r="O20" s="980"/>
      <c r="P20" s="633">
        <f t="shared" si="1"/>
        <v>0</v>
      </c>
      <c r="Q20" s="600"/>
      <c r="R20" s="601"/>
      <c r="S20" s="597">
        <f t="shared" si="4"/>
        <v>842.07</v>
      </c>
      <c r="V20" s="800">
        <f t="shared" si="11"/>
        <v>90</v>
      </c>
      <c r="W20" s="613"/>
      <c r="X20" s="68">
        <v>0</v>
      </c>
      <c r="Y20" s="980"/>
      <c r="Z20" s="633">
        <f t="shared" si="2"/>
        <v>0</v>
      </c>
      <c r="AA20" s="600"/>
      <c r="AB20" s="601"/>
      <c r="AC20" s="597">
        <f t="shared" si="5"/>
        <v>3047.07</v>
      </c>
    </row>
    <row r="21" spans="1:29" x14ac:dyDescent="0.25">
      <c r="B21" s="800">
        <f t="shared" si="9"/>
        <v>24</v>
      </c>
      <c r="C21" s="613"/>
      <c r="D21" s="775">
        <v>0</v>
      </c>
      <c r="E21" s="980"/>
      <c r="F21" s="970">
        <f t="shared" si="0"/>
        <v>0</v>
      </c>
      <c r="G21" s="776"/>
      <c r="H21" s="777"/>
      <c r="I21" s="597">
        <f t="shared" si="3"/>
        <v>826.04000000000019</v>
      </c>
      <c r="L21" s="800">
        <f t="shared" si="10"/>
        <v>24</v>
      </c>
      <c r="M21" s="613"/>
      <c r="N21" s="68">
        <v>0</v>
      </c>
      <c r="O21" s="980"/>
      <c r="P21" s="633">
        <f t="shared" si="1"/>
        <v>0</v>
      </c>
      <c r="Q21" s="600"/>
      <c r="R21" s="601"/>
      <c r="S21" s="597">
        <f t="shared" si="4"/>
        <v>842.07</v>
      </c>
      <c r="V21" s="800">
        <f t="shared" si="11"/>
        <v>90</v>
      </c>
      <c r="W21" s="613"/>
      <c r="X21" s="68">
        <v>0</v>
      </c>
      <c r="Y21" s="980"/>
      <c r="Z21" s="633">
        <f t="shared" si="2"/>
        <v>0</v>
      </c>
      <c r="AA21" s="600"/>
      <c r="AB21" s="601"/>
      <c r="AC21" s="597">
        <f t="shared" si="5"/>
        <v>3047.07</v>
      </c>
    </row>
    <row r="22" spans="1:29" x14ac:dyDescent="0.25">
      <c r="B22" s="800">
        <f t="shared" si="9"/>
        <v>24</v>
      </c>
      <c r="C22" s="613"/>
      <c r="D22" s="775">
        <v>0</v>
      </c>
      <c r="E22" s="980"/>
      <c r="F22" s="970">
        <f t="shared" si="0"/>
        <v>0</v>
      </c>
      <c r="G22" s="776"/>
      <c r="H22" s="777"/>
      <c r="I22" s="597">
        <f t="shared" si="3"/>
        <v>826.04000000000019</v>
      </c>
      <c r="L22" s="800">
        <f t="shared" si="10"/>
        <v>24</v>
      </c>
      <c r="M22" s="613"/>
      <c r="N22" s="68">
        <v>0</v>
      </c>
      <c r="O22" s="980"/>
      <c r="P22" s="633">
        <f t="shared" si="1"/>
        <v>0</v>
      </c>
      <c r="Q22" s="600"/>
      <c r="R22" s="601"/>
      <c r="S22" s="597">
        <f t="shared" si="4"/>
        <v>842.07</v>
      </c>
      <c r="V22" s="800">
        <f t="shared" si="11"/>
        <v>90</v>
      </c>
      <c r="W22" s="613"/>
      <c r="X22" s="68">
        <v>0</v>
      </c>
      <c r="Y22" s="980"/>
      <c r="Z22" s="633">
        <f t="shared" si="2"/>
        <v>0</v>
      </c>
      <c r="AA22" s="600"/>
      <c r="AB22" s="601"/>
      <c r="AC22" s="597">
        <f t="shared" si="5"/>
        <v>3047.07</v>
      </c>
    </row>
    <row r="23" spans="1:29" x14ac:dyDescent="0.25">
      <c r="B23" s="800">
        <f t="shared" si="9"/>
        <v>24</v>
      </c>
      <c r="C23" s="677"/>
      <c r="D23" s="775">
        <v>0</v>
      </c>
      <c r="E23" s="980"/>
      <c r="F23" s="970">
        <f t="shared" si="0"/>
        <v>0</v>
      </c>
      <c r="G23" s="776"/>
      <c r="H23" s="777"/>
      <c r="I23" s="597">
        <f t="shared" si="3"/>
        <v>826.04000000000019</v>
      </c>
      <c r="L23" s="800">
        <f t="shared" si="10"/>
        <v>24</v>
      </c>
      <c r="M23" s="677"/>
      <c r="N23" s="68">
        <v>0</v>
      </c>
      <c r="O23" s="980"/>
      <c r="P23" s="633">
        <f t="shared" si="1"/>
        <v>0</v>
      </c>
      <c r="Q23" s="600"/>
      <c r="R23" s="601"/>
      <c r="S23" s="597">
        <f t="shared" si="4"/>
        <v>842.07</v>
      </c>
      <c r="V23" s="800">
        <f t="shared" si="11"/>
        <v>90</v>
      </c>
      <c r="W23" s="677"/>
      <c r="X23" s="68">
        <v>0</v>
      </c>
      <c r="Y23" s="980"/>
      <c r="Z23" s="633">
        <f t="shared" si="2"/>
        <v>0</v>
      </c>
      <c r="AA23" s="600"/>
      <c r="AB23" s="601"/>
      <c r="AC23" s="597">
        <f t="shared" si="5"/>
        <v>3047.07</v>
      </c>
    </row>
    <row r="24" spans="1:29" x14ac:dyDescent="0.25">
      <c r="B24" s="800">
        <f t="shared" si="9"/>
        <v>24</v>
      </c>
      <c r="C24" s="677"/>
      <c r="D24" s="775">
        <v>0</v>
      </c>
      <c r="E24" s="980"/>
      <c r="F24" s="970">
        <f t="shared" si="0"/>
        <v>0</v>
      </c>
      <c r="G24" s="776"/>
      <c r="H24" s="777"/>
      <c r="I24" s="597">
        <f t="shared" si="3"/>
        <v>826.04000000000019</v>
      </c>
      <c r="L24" s="800">
        <f t="shared" si="10"/>
        <v>24</v>
      </c>
      <c r="M24" s="677"/>
      <c r="N24" s="68">
        <v>0</v>
      </c>
      <c r="O24" s="980"/>
      <c r="P24" s="633">
        <f t="shared" si="1"/>
        <v>0</v>
      </c>
      <c r="Q24" s="600"/>
      <c r="R24" s="601"/>
      <c r="S24" s="597">
        <f t="shared" si="4"/>
        <v>842.07</v>
      </c>
      <c r="V24" s="800">
        <f t="shared" si="11"/>
        <v>90</v>
      </c>
      <c r="W24" s="677"/>
      <c r="X24" s="68">
        <v>0</v>
      </c>
      <c r="Y24" s="980"/>
      <c r="Z24" s="633">
        <f t="shared" si="2"/>
        <v>0</v>
      </c>
      <c r="AA24" s="600"/>
      <c r="AB24" s="601"/>
      <c r="AC24" s="597">
        <f t="shared" si="5"/>
        <v>3047.07</v>
      </c>
    </row>
    <row r="25" spans="1:29" x14ac:dyDescent="0.25">
      <c r="B25" s="393">
        <f t="shared" si="9"/>
        <v>24</v>
      </c>
      <c r="C25" s="15"/>
      <c r="D25" s="498">
        <v>0</v>
      </c>
      <c r="E25" s="969"/>
      <c r="F25" s="971">
        <f t="shared" si="0"/>
        <v>0</v>
      </c>
      <c r="G25" s="318"/>
      <c r="H25" s="319"/>
      <c r="I25" s="128">
        <f t="shared" si="3"/>
        <v>826.04000000000019</v>
      </c>
      <c r="L25" s="393">
        <f t="shared" si="10"/>
        <v>24</v>
      </c>
      <c r="M25" s="15"/>
      <c r="N25" s="68">
        <v>0</v>
      </c>
      <c r="O25" s="969"/>
      <c r="P25" s="102">
        <f t="shared" si="1"/>
        <v>0</v>
      </c>
      <c r="Q25" s="69"/>
      <c r="R25" s="70"/>
      <c r="S25" s="128">
        <f t="shared" si="4"/>
        <v>842.07</v>
      </c>
      <c r="V25" s="393">
        <f t="shared" si="11"/>
        <v>90</v>
      </c>
      <c r="W25" s="15"/>
      <c r="X25" s="68">
        <v>0</v>
      </c>
      <c r="Y25" s="969"/>
      <c r="Z25" s="102">
        <f t="shared" si="2"/>
        <v>0</v>
      </c>
      <c r="AA25" s="69"/>
      <c r="AB25" s="70"/>
      <c r="AC25" s="128">
        <f t="shared" si="5"/>
        <v>3047.07</v>
      </c>
    </row>
    <row r="26" spans="1:29" ht="15.75" thickBot="1" x14ac:dyDescent="0.3">
      <c r="A26" s="117"/>
      <c r="B26" s="981">
        <f t="shared" si="9"/>
        <v>24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826.04000000000019</v>
      </c>
      <c r="K26" s="117"/>
      <c r="L26" s="981">
        <f t="shared" si="10"/>
        <v>24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842.07</v>
      </c>
      <c r="U26" s="117"/>
      <c r="V26" s="981">
        <f t="shared" si="11"/>
        <v>90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3047.07</v>
      </c>
    </row>
    <row r="27" spans="1:29" ht="15.75" thickTop="1" x14ac:dyDescent="0.25">
      <c r="A27" s="47">
        <f>SUM(A26:A26)</f>
        <v>0</v>
      </c>
      <c r="C27" s="72">
        <f>SUM(C9:C26)</f>
        <v>81</v>
      </c>
      <c r="D27" s="102">
        <f>SUM(D9:D26)</f>
        <v>2785.5099999999998</v>
      </c>
      <c r="E27" s="74"/>
      <c r="F27" s="102">
        <f>SUM(F9:F26)</f>
        <v>2785.5099999999998</v>
      </c>
      <c r="G27" s="148"/>
      <c r="H27" s="148"/>
      <c r="K27" s="47">
        <f>SUM(K26:K26)</f>
        <v>0</v>
      </c>
      <c r="M27" s="72">
        <f>SUM(M9:M26)</f>
        <v>11</v>
      </c>
      <c r="N27" s="102">
        <f>SUM(N9:N26)</f>
        <v>381.05999999999995</v>
      </c>
      <c r="O27" s="74"/>
      <c r="P27" s="102">
        <f>SUM(P9:P26)</f>
        <v>381.05999999999995</v>
      </c>
      <c r="Q27" s="148"/>
      <c r="R27" s="148"/>
      <c r="U27" s="47">
        <f>SUM(U26:U26)</f>
        <v>0</v>
      </c>
      <c r="W27" s="72">
        <f>SUM(W9:W26)</f>
        <v>80</v>
      </c>
      <c r="X27" s="102">
        <f>SUM(X9:X26)</f>
        <v>2690.27</v>
      </c>
      <c r="Y27" s="74"/>
      <c r="Z27" s="102">
        <f>SUM(Z9:Z26)</f>
        <v>2690.27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289" t="s">
        <v>21</v>
      </c>
      <c r="E29" s="1290"/>
      <c r="F29" s="137">
        <f>E5+E6-F27+E7+E4</f>
        <v>826.04000000000042</v>
      </c>
      <c r="L29" s="5"/>
      <c r="N29" s="1289" t="s">
        <v>21</v>
      </c>
      <c r="O29" s="1290"/>
      <c r="P29" s="137">
        <f>O5+O6-P27+O7+O4</f>
        <v>842.07000000000016</v>
      </c>
      <c r="V29" s="5"/>
      <c r="X29" s="1289" t="s">
        <v>21</v>
      </c>
      <c r="Y29" s="1290"/>
      <c r="Z29" s="137">
        <f>Y5+Y6-Z27+Y7+Y4</f>
        <v>3047.07</v>
      </c>
    </row>
    <row r="30" spans="1:29" ht="15.75" thickBot="1" x14ac:dyDescent="0.3">
      <c r="A30" s="121"/>
      <c r="D30" s="936" t="s">
        <v>4</v>
      </c>
      <c r="E30" s="937"/>
      <c r="F30" s="49">
        <f>F5+F6-C27+F7+F4</f>
        <v>24</v>
      </c>
      <c r="K30" s="121"/>
      <c r="N30" s="1016" t="s">
        <v>4</v>
      </c>
      <c r="O30" s="1017"/>
      <c r="P30" s="49">
        <f>P5+P6-M27+P7+P4</f>
        <v>24</v>
      </c>
      <c r="U30" s="121"/>
      <c r="X30" s="1010" t="s">
        <v>4</v>
      </c>
      <c r="Y30" s="1011"/>
      <c r="Z30" s="49">
        <f>Z5+Z6-W27+Z7+Z4</f>
        <v>90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02"/>
      <c r="B1" s="1302"/>
      <c r="C1" s="1302"/>
      <c r="D1" s="1302"/>
      <c r="E1" s="1302"/>
      <c r="F1" s="1302"/>
      <c r="G1" s="130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5"/>
    </row>
    <row r="6" spans="1:8" ht="15.75" customHeight="1" thickTop="1" x14ac:dyDescent="0.25">
      <c r="A6" s="1306"/>
      <c r="B6" s="1333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306"/>
      <c r="B7" s="1334"/>
      <c r="C7" s="354"/>
      <c r="D7" s="114"/>
      <c r="E7" s="345"/>
      <c r="F7" s="72"/>
      <c r="G7" s="5">
        <f>D28</f>
        <v>320</v>
      </c>
      <c r="H7" s="471">
        <f>E7-G7</f>
        <v>-320</v>
      </c>
    </row>
    <row r="8" spans="1:8" ht="16.5" customHeight="1" thickBot="1" x14ac:dyDescent="0.3">
      <c r="A8" s="507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4"/>
      <c r="F10" s="435">
        <f>D10</f>
        <v>0</v>
      </c>
      <c r="G10" s="436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0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0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2"/>
      <c r="F16" s="102">
        <f t="shared" si="1"/>
        <v>20</v>
      </c>
      <c r="G16" s="55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2"/>
      <c r="F17" s="102">
        <f t="shared" si="1"/>
        <v>20</v>
      </c>
      <c r="G17" s="55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2"/>
      <c r="F18" s="102">
        <f t="shared" si="1"/>
        <v>20</v>
      </c>
      <c r="G18" s="55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2"/>
      <c r="F19" s="102">
        <f t="shared" si="1"/>
        <v>20</v>
      </c>
      <c r="G19" s="55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2"/>
      <c r="F20" s="102">
        <f t="shared" si="1"/>
        <v>20</v>
      </c>
      <c r="G20" s="55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2"/>
      <c r="F21" s="102">
        <f t="shared" si="1"/>
        <v>20</v>
      </c>
      <c r="G21" s="55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2"/>
      <c r="F22" s="102">
        <f t="shared" si="1"/>
        <v>20</v>
      </c>
      <c r="G22" s="55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2"/>
      <c r="F23" s="102">
        <f t="shared" si="1"/>
        <v>20</v>
      </c>
      <c r="G23" s="55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2"/>
      <c r="F24" s="102">
        <f t="shared" si="1"/>
        <v>20</v>
      </c>
      <c r="G24" s="55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2"/>
      <c r="F25" s="102">
        <f t="shared" si="1"/>
        <v>20</v>
      </c>
      <c r="G25" s="55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89" t="s">
        <v>21</v>
      </c>
      <c r="E30" s="1290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298" t="s">
        <v>389</v>
      </c>
      <c r="B1" s="1298"/>
      <c r="C1" s="1298"/>
      <c r="D1" s="1298"/>
      <c r="E1" s="1298"/>
      <c r="F1" s="1298"/>
      <c r="G1" s="12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13" t="s">
        <v>217</v>
      </c>
      <c r="B5" s="1332" t="s">
        <v>254</v>
      </c>
      <c r="C5" s="65">
        <v>65</v>
      </c>
      <c r="D5" s="130">
        <v>45003</v>
      </c>
      <c r="E5" s="447">
        <v>792</v>
      </c>
      <c r="F5" s="72">
        <v>25</v>
      </c>
      <c r="G5" s="1018"/>
    </row>
    <row r="6" spans="1:9" x14ac:dyDescent="0.25">
      <c r="A6" s="1313"/>
      <c r="B6" s="1332"/>
      <c r="C6" s="65"/>
      <c r="D6" s="130"/>
      <c r="E6" s="102"/>
      <c r="F6" s="72"/>
      <c r="G6" s="87">
        <f>F27</f>
        <v>452.09</v>
      </c>
      <c r="H6" s="7">
        <f>E6-G6+E5+E7+E4</f>
        <v>339.91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703">
        <f>F5+F6+F7-C9+F4</f>
        <v>10</v>
      </c>
      <c r="C9" s="72">
        <v>15</v>
      </c>
      <c r="D9" s="68">
        <v>452.09</v>
      </c>
      <c r="E9" s="234">
        <v>45003</v>
      </c>
      <c r="F9" s="102">
        <f t="shared" ref="F9:F26" si="0">D9</f>
        <v>452.09</v>
      </c>
      <c r="G9" s="69" t="s">
        <v>308</v>
      </c>
      <c r="H9" s="70">
        <v>65</v>
      </c>
      <c r="I9" s="684">
        <f>E5+E6+E7-F9+E4</f>
        <v>339.91</v>
      </c>
    </row>
    <row r="10" spans="1:9" x14ac:dyDescent="0.25">
      <c r="B10" s="800">
        <f>B9-C10</f>
        <v>10</v>
      </c>
      <c r="C10" s="613"/>
      <c r="D10" s="602">
        <v>0</v>
      </c>
      <c r="E10" s="701"/>
      <c r="F10" s="633">
        <f t="shared" si="0"/>
        <v>0</v>
      </c>
      <c r="G10" s="600"/>
      <c r="H10" s="601"/>
      <c r="I10" s="597">
        <f>I9-F10</f>
        <v>339.91</v>
      </c>
    </row>
    <row r="11" spans="1:9" x14ac:dyDescent="0.25">
      <c r="B11" s="800">
        <f>B10-C11</f>
        <v>10</v>
      </c>
      <c r="C11" s="613"/>
      <c r="D11" s="602">
        <v>0</v>
      </c>
      <c r="E11" s="701"/>
      <c r="F11" s="633">
        <f t="shared" si="0"/>
        <v>0</v>
      </c>
      <c r="G11" s="600"/>
      <c r="H11" s="601"/>
      <c r="I11" s="597">
        <f t="shared" ref="I11:I26" si="1">I10-F11</f>
        <v>339.91</v>
      </c>
    </row>
    <row r="12" spans="1:9" x14ac:dyDescent="0.25">
      <c r="A12" s="54" t="s">
        <v>33</v>
      </c>
      <c r="B12" s="800">
        <f t="shared" ref="B12:B14" si="2">B11-C12</f>
        <v>10</v>
      </c>
      <c r="C12" s="613"/>
      <c r="D12" s="602">
        <v>0</v>
      </c>
      <c r="E12" s="701"/>
      <c r="F12" s="633">
        <f t="shared" si="0"/>
        <v>0</v>
      </c>
      <c r="G12" s="600"/>
      <c r="H12" s="601"/>
      <c r="I12" s="597">
        <f t="shared" si="1"/>
        <v>339.91</v>
      </c>
    </row>
    <row r="13" spans="1:9" x14ac:dyDescent="0.25">
      <c r="B13" s="800">
        <f t="shared" si="2"/>
        <v>10</v>
      </c>
      <c r="C13" s="613"/>
      <c r="D13" s="602">
        <v>0</v>
      </c>
      <c r="E13" s="980"/>
      <c r="F13" s="633">
        <f t="shared" si="0"/>
        <v>0</v>
      </c>
      <c r="G13" s="600"/>
      <c r="H13" s="601"/>
      <c r="I13" s="597">
        <f t="shared" si="1"/>
        <v>339.91</v>
      </c>
    </row>
    <row r="14" spans="1:9" x14ac:dyDescent="0.25">
      <c r="A14" s="19"/>
      <c r="B14" s="800">
        <f t="shared" si="2"/>
        <v>10</v>
      </c>
      <c r="C14" s="613"/>
      <c r="D14" s="602">
        <v>0</v>
      </c>
      <c r="E14" s="980"/>
      <c r="F14" s="633">
        <f t="shared" si="0"/>
        <v>0</v>
      </c>
      <c r="G14" s="600"/>
      <c r="H14" s="601"/>
      <c r="I14" s="597">
        <f t="shared" si="1"/>
        <v>339.91</v>
      </c>
    </row>
    <row r="15" spans="1:9" x14ac:dyDescent="0.25">
      <c r="B15" s="800">
        <f>B14-C15</f>
        <v>10</v>
      </c>
      <c r="C15" s="613"/>
      <c r="D15" s="602">
        <v>0</v>
      </c>
      <c r="E15" s="980"/>
      <c r="F15" s="633">
        <f t="shared" si="0"/>
        <v>0</v>
      </c>
      <c r="G15" s="600"/>
      <c r="H15" s="601"/>
      <c r="I15" s="597">
        <f t="shared" si="1"/>
        <v>339.91</v>
      </c>
    </row>
    <row r="16" spans="1:9" x14ac:dyDescent="0.25">
      <c r="B16" s="800">
        <f t="shared" ref="B16:B26" si="3">B15-C16</f>
        <v>10</v>
      </c>
      <c r="C16" s="613"/>
      <c r="D16" s="602">
        <v>0</v>
      </c>
      <c r="E16" s="980"/>
      <c r="F16" s="633">
        <f t="shared" si="0"/>
        <v>0</v>
      </c>
      <c r="G16" s="600"/>
      <c r="H16" s="601"/>
      <c r="I16" s="597">
        <f t="shared" si="1"/>
        <v>339.91</v>
      </c>
    </row>
    <row r="17" spans="1:9" x14ac:dyDescent="0.25">
      <c r="B17" s="800">
        <f t="shared" si="3"/>
        <v>10</v>
      </c>
      <c r="C17" s="613"/>
      <c r="D17" s="68">
        <v>0</v>
      </c>
      <c r="E17" s="980"/>
      <c r="F17" s="633">
        <f t="shared" si="0"/>
        <v>0</v>
      </c>
      <c r="G17" s="600"/>
      <c r="H17" s="601"/>
      <c r="I17" s="597">
        <f t="shared" si="1"/>
        <v>339.91</v>
      </c>
    </row>
    <row r="18" spans="1:9" x14ac:dyDescent="0.25">
      <c r="B18" s="800">
        <f t="shared" si="3"/>
        <v>10</v>
      </c>
      <c r="C18" s="613"/>
      <c r="D18" s="68">
        <v>0</v>
      </c>
      <c r="E18" s="980"/>
      <c r="F18" s="633">
        <f t="shared" si="0"/>
        <v>0</v>
      </c>
      <c r="G18" s="600"/>
      <c r="H18" s="601"/>
      <c r="I18" s="597">
        <f t="shared" si="1"/>
        <v>339.91</v>
      </c>
    </row>
    <row r="19" spans="1:9" x14ac:dyDescent="0.25">
      <c r="B19" s="800">
        <f t="shared" si="3"/>
        <v>10</v>
      </c>
      <c r="C19" s="613"/>
      <c r="D19" s="68">
        <v>0</v>
      </c>
      <c r="E19" s="980"/>
      <c r="F19" s="633">
        <f t="shared" si="0"/>
        <v>0</v>
      </c>
      <c r="G19" s="600"/>
      <c r="H19" s="601"/>
      <c r="I19" s="597">
        <f t="shared" si="1"/>
        <v>339.91</v>
      </c>
    </row>
    <row r="20" spans="1:9" x14ac:dyDescent="0.25">
      <c r="B20" s="800">
        <f t="shared" si="3"/>
        <v>10</v>
      </c>
      <c r="C20" s="613"/>
      <c r="D20" s="68">
        <v>0</v>
      </c>
      <c r="E20" s="980"/>
      <c r="F20" s="633">
        <f t="shared" si="0"/>
        <v>0</v>
      </c>
      <c r="G20" s="600"/>
      <c r="H20" s="601"/>
      <c r="I20" s="597">
        <f t="shared" si="1"/>
        <v>339.91</v>
      </c>
    </row>
    <row r="21" spans="1:9" x14ac:dyDescent="0.25">
      <c r="B21" s="800">
        <f t="shared" si="3"/>
        <v>10</v>
      </c>
      <c r="C21" s="613"/>
      <c r="D21" s="68">
        <v>0</v>
      </c>
      <c r="E21" s="980"/>
      <c r="F21" s="633">
        <f t="shared" si="0"/>
        <v>0</v>
      </c>
      <c r="G21" s="600"/>
      <c r="H21" s="601"/>
      <c r="I21" s="597">
        <f t="shared" si="1"/>
        <v>339.91</v>
      </c>
    </row>
    <row r="22" spans="1:9" x14ac:dyDescent="0.25">
      <c r="B22" s="800">
        <f t="shared" si="3"/>
        <v>10</v>
      </c>
      <c r="C22" s="613"/>
      <c r="D22" s="68">
        <v>0</v>
      </c>
      <c r="E22" s="980"/>
      <c r="F22" s="633">
        <f t="shared" si="0"/>
        <v>0</v>
      </c>
      <c r="G22" s="600"/>
      <c r="H22" s="601"/>
      <c r="I22" s="597">
        <f t="shared" si="1"/>
        <v>339.91</v>
      </c>
    </row>
    <row r="23" spans="1:9" x14ac:dyDescent="0.25">
      <c r="B23" s="800">
        <f t="shared" si="3"/>
        <v>10</v>
      </c>
      <c r="C23" s="677"/>
      <c r="D23" s="68">
        <v>0</v>
      </c>
      <c r="E23" s="980"/>
      <c r="F23" s="633">
        <f t="shared" si="0"/>
        <v>0</v>
      </c>
      <c r="G23" s="600"/>
      <c r="H23" s="601"/>
      <c r="I23" s="597">
        <f t="shared" si="1"/>
        <v>339.91</v>
      </c>
    </row>
    <row r="24" spans="1:9" x14ac:dyDescent="0.25">
      <c r="B24" s="800">
        <f t="shared" si="3"/>
        <v>10</v>
      </c>
      <c r="C24" s="677"/>
      <c r="D24" s="68">
        <v>0</v>
      </c>
      <c r="E24" s="980"/>
      <c r="F24" s="633">
        <f t="shared" si="0"/>
        <v>0</v>
      </c>
      <c r="G24" s="600"/>
      <c r="H24" s="601"/>
      <c r="I24" s="597">
        <f t="shared" si="1"/>
        <v>339.91</v>
      </c>
    </row>
    <row r="25" spans="1:9" x14ac:dyDescent="0.25">
      <c r="B25" s="393">
        <f t="shared" si="3"/>
        <v>10</v>
      </c>
      <c r="C25" s="15"/>
      <c r="D25" s="68">
        <v>0</v>
      </c>
      <c r="E25" s="969"/>
      <c r="F25" s="102">
        <f t="shared" si="0"/>
        <v>0</v>
      </c>
      <c r="G25" s="69"/>
      <c r="H25" s="70"/>
      <c r="I25" s="128">
        <f t="shared" si="1"/>
        <v>339.91</v>
      </c>
    </row>
    <row r="26" spans="1:9" ht="15.75" thickBot="1" x14ac:dyDescent="0.3">
      <c r="A26" s="117"/>
      <c r="B26" s="981">
        <f t="shared" si="3"/>
        <v>10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339.91</v>
      </c>
    </row>
    <row r="27" spans="1:9" ht="15.75" thickTop="1" x14ac:dyDescent="0.25">
      <c r="A27" s="47">
        <f>SUM(A26:A26)</f>
        <v>0</v>
      </c>
      <c r="C27" s="72">
        <f>SUM(C9:C26)</f>
        <v>15</v>
      </c>
      <c r="D27" s="102">
        <f>SUM(D9:D26)</f>
        <v>452.09</v>
      </c>
      <c r="E27" s="74"/>
      <c r="F27" s="102">
        <f>SUM(F9:F26)</f>
        <v>452.09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89" t="s">
        <v>21</v>
      </c>
      <c r="E29" s="1290"/>
      <c r="F29" s="137">
        <f>E5+E6-F27+E7+E4</f>
        <v>339.91</v>
      </c>
    </row>
    <row r="30" spans="1:9" ht="15.75" thickBot="1" x14ac:dyDescent="0.3">
      <c r="A30" s="121"/>
      <c r="D30" s="1016" t="s">
        <v>4</v>
      </c>
      <c r="E30" s="1017"/>
      <c r="F30" s="49">
        <f>F5+F6-C27+F7+F4</f>
        <v>10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298" t="s">
        <v>96</v>
      </c>
      <c r="B1" s="1298"/>
      <c r="C1" s="1298"/>
      <c r="D1" s="1298"/>
      <c r="E1" s="1298"/>
      <c r="F1" s="1298"/>
      <c r="G1" s="129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85</v>
      </c>
      <c r="B5" s="1299" t="s">
        <v>87</v>
      </c>
      <c r="C5" s="371">
        <v>57</v>
      </c>
      <c r="D5" s="130">
        <v>44712</v>
      </c>
      <c r="E5" s="580">
        <v>2060</v>
      </c>
      <c r="F5" s="581">
        <v>2</v>
      </c>
      <c r="G5" s="582"/>
      <c r="H5" s="583"/>
      <c r="I5" s="584" t="s">
        <v>99</v>
      </c>
      <c r="J5" s="583"/>
      <c r="K5" s="583"/>
      <c r="L5" s="583"/>
      <c r="M5" s="583"/>
    </row>
    <row r="6" spans="1:13" x14ac:dyDescent="0.25">
      <c r="A6" s="383" t="s">
        <v>86</v>
      </c>
      <c r="B6" s="1299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92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93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94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48"/>
      <c r="E13" s="549"/>
      <c r="F13" s="548">
        <f t="shared" ref="F13:F73" si="3">D13</f>
        <v>0</v>
      </c>
      <c r="G13" s="550"/>
      <c r="H13" s="545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48"/>
      <c r="E14" s="549"/>
      <c r="F14" s="548">
        <f t="shared" si="3"/>
        <v>0</v>
      </c>
      <c r="G14" s="550"/>
      <c r="H14" s="545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48"/>
      <c r="E15" s="549"/>
      <c r="F15" s="548">
        <f t="shared" si="3"/>
        <v>0</v>
      </c>
      <c r="G15" s="550"/>
      <c r="H15" s="545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48"/>
      <c r="E16" s="549"/>
      <c r="F16" s="548">
        <f t="shared" si="3"/>
        <v>0</v>
      </c>
      <c r="G16" s="550"/>
      <c r="H16" s="545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48"/>
      <c r="E17" s="549"/>
      <c r="F17" s="548">
        <f t="shared" si="3"/>
        <v>0</v>
      </c>
      <c r="G17" s="550"/>
      <c r="H17" s="545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0" t="s">
        <v>11</v>
      </c>
      <c r="D83" s="1301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F1" zoomScaleNormal="100" workbookViewId="0">
      <pane ySplit="8" topLeftCell="A31" activePane="bottomLeft" state="frozen"/>
      <selection pane="bottomLeft" activeCell="W31" sqref="W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35" t="s">
        <v>390</v>
      </c>
      <c r="B1" s="1335"/>
      <c r="C1" s="1335"/>
      <c r="D1" s="1335"/>
      <c r="E1" s="1335"/>
      <c r="F1" s="1335"/>
      <c r="G1" s="1335"/>
      <c r="H1" s="1335"/>
      <c r="I1" s="1335"/>
      <c r="J1" s="1335"/>
      <c r="K1" s="448">
        <v>1</v>
      </c>
      <c r="M1" s="1335" t="str">
        <f>A1</f>
        <v>INVENTARIO DEL MES DE    MARZO    2023</v>
      </c>
      <c r="N1" s="1335"/>
      <c r="O1" s="1335"/>
      <c r="P1" s="1335"/>
      <c r="Q1" s="1335"/>
      <c r="R1" s="1335"/>
      <c r="S1" s="1335"/>
      <c r="T1" s="1335"/>
      <c r="U1" s="1335"/>
      <c r="V1" s="1335"/>
      <c r="W1" s="448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1"/>
      <c r="D4" s="131"/>
      <c r="E4" s="128">
        <v>381.08</v>
      </c>
      <c r="F4" s="72">
        <v>14</v>
      </c>
      <c r="G4" s="363"/>
      <c r="N4" s="231"/>
      <c r="O4" s="391" t="s">
        <v>248</v>
      </c>
      <c r="P4" s="617"/>
      <c r="Q4" s="597"/>
      <c r="R4" s="613"/>
      <c r="S4" s="363"/>
    </row>
    <row r="5" spans="1:23" ht="15.75" customHeight="1" thickTop="1" x14ac:dyDescent="0.25">
      <c r="A5" s="1336" t="s">
        <v>151</v>
      </c>
      <c r="B5" s="72" t="s">
        <v>48</v>
      </c>
      <c r="C5" s="723">
        <v>73</v>
      </c>
      <c r="D5" s="617">
        <v>44951</v>
      </c>
      <c r="E5" s="684">
        <v>18452.12</v>
      </c>
      <c r="F5" s="689">
        <v>678</v>
      </c>
      <c r="G5" s="47">
        <f>F115</f>
        <v>14426.600000000002</v>
      </c>
      <c r="H5" s="150">
        <f>E5+E6-G5+E4</f>
        <v>4406.5999999999967</v>
      </c>
      <c r="M5" s="1336" t="s">
        <v>247</v>
      </c>
      <c r="N5" s="483" t="s">
        <v>48</v>
      </c>
      <c r="O5" s="723">
        <v>59</v>
      </c>
      <c r="P5" s="617">
        <v>45014</v>
      </c>
      <c r="Q5" s="597">
        <v>17693</v>
      </c>
      <c r="R5" s="613">
        <v>650</v>
      </c>
      <c r="S5" s="47">
        <f>R115</f>
        <v>0</v>
      </c>
      <c r="T5" s="150">
        <f>Q5+Q6-S5+Q4</f>
        <v>17693</v>
      </c>
    </row>
    <row r="6" spans="1:23" ht="15.75" customHeight="1" x14ac:dyDescent="0.25">
      <c r="A6" s="1337"/>
      <c r="B6" s="579" t="s">
        <v>100</v>
      </c>
      <c r="C6" s="724"/>
      <c r="D6" s="617"/>
      <c r="E6" s="705"/>
      <c r="F6" s="725"/>
      <c r="M6" s="1337"/>
      <c r="N6" s="579" t="s">
        <v>100</v>
      </c>
      <c r="O6" s="724"/>
      <c r="P6" s="617"/>
      <c r="Q6" s="705"/>
      <c r="R6" s="725"/>
    </row>
    <row r="7" spans="1:23" ht="15.75" customHeight="1" thickBot="1" x14ac:dyDescent="0.3">
      <c r="A7" s="510"/>
      <c r="B7" s="154"/>
      <c r="C7" s="480"/>
      <c r="D7" s="481"/>
      <c r="E7" s="482"/>
      <c r="F7" s="450"/>
      <c r="M7" s="510"/>
      <c r="N7" s="154"/>
      <c r="O7" s="480"/>
      <c r="P7" s="481"/>
      <c r="Q7" s="482"/>
      <c r="R7" s="450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9" t="s">
        <v>57</v>
      </c>
      <c r="I8" s="870" t="s">
        <v>58</v>
      </c>
      <c r="J8" s="870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9" t="s">
        <v>57</v>
      </c>
      <c r="U8" s="1005" t="s">
        <v>58</v>
      </c>
      <c r="V8" s="1005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212</v>
      </c>
      <c r="H9" s="70">
        <v>75</v>
      </c>
      <c r="I9" s="785">
        <f>E5-F9+E4+E6+E7</f>
        <v>18179.920000000002</v>
      </c>
      <c r="J9" s="786">
        <f>F5-C9+F4+F6+F7</f>
        <v>668</v>
      </c>
      <c r="K9" s="410">
        <f>F9*H9</f>
        <v>48996</v>
      </c>
      <c r="M9" s="54" t="s">
        <v>32</v>
      </c>
      <c r="N9">
        <v>27.22</v>
      </c>
      <c r="O9" s="15"/>
      <c r="P9" s="68">
        <f t="shared" ref="P9:P72" si="2">O9*N9</f>
        <v>0</v>
      </c>
      <c r="Q9" s="235"/>
      <c r="R9" s="68">
        <f t="shared" ref="R9:R72" si="3">P9</f>
        <v>0</v>
      </c>
      <c r="S9" s="69"/>
      <c r="T9" s="70"/>
      <c r="U9" s="1148">
        <f>Q5-R9+Q4+Q6+Q7</f>
        <v>17693</v>
      </c>
      <c r="V9" s="1149">
        <f>R5-O9+R4+R6+R7</f>
        <v>650</v>
      </c>
      <c r="W9" s="410">
        <f>R9*T9</f>
        <v>0</v>
      </c>
    </row>
    <row r="10" spans="1:23" x14ac:dyDescent="0.25">
      <c r="A10" s="511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213</v>
      </c>
      <c r="H10" s="70">
        <v>75</v>
      </c>
      <c r="I10" s="411">
        <f>I9-F10</f>
        <v>18098.260000000002</v>
      </c>
      <c r="J10" s="412">
        <f>J9-C10</f>
        <v>665</v>
      </c>
      <c r="K10" s="413">
        <f t="shared" ref="K10:K73" si="4">F10*H10</f>
        <v>6124.5</v>
      </c>
      <c r="M10" s="511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1">
        <f>U9-R10</f>
        <v>17693</v>
      </c>
      <c r="V10" s="412">
        <f>V9-O10</f>
        <v>650</v>
      </c>
      <c r="W10" s="413">
        <f t="shared" ref="W10:W73" si="5">R10*T10</f>
        <v>0</v>
      </c>
    </row>
    <row r="11" spans="1:23" x14ac:dyDescent="0.25">
      <c r="A11" s="512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214</v>
      </c>
      <c r="H11" s="70">
        <v>75</v>
      </c>
      <c r="I11" s="411">
        <f t="shared" ref="I11:I74" si="6">I10-F11</f>
        <v>18043.820000000003</v>
      </c>
      <c r="J11" s="412">
        <f t="shared" ref="J11" si="7">J10-C11</f>
        <v>663</v>
      </c>
      <c r="K11" s="413">
        <f t="shared" si="4"/>
        <v>4083</v>
      </c>
      <c r="M11" s="512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1">
        <f t="shared" ref="U11:U74" si="8">U10-R11</f>
        <v>17693</v>
      </c>
      <c r="V11" s="412">
        <f t="shared" ref="V11" si="9">V10-O11</f>
        <v>650</v>
      </c>
      <c r="W11" s="413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ref="D12:D74" si="10">C12*B12</f>
        <v>27.22</v>
      </c>
      <c r="E12" s="234">
        <v>44987</v>
      </c>
      <c r="F12" s="68">
        <f t="shared" ref="F12:F74" si="11">D12</f>
        <v>27.22</v>
      </c>
      <c r="G12" s="69" t="s">
        <v>225</v>
      </c>
      <c r="H12" s="601">
        <v>75</v>
      </c>
      <c r="I12" s="867">
        <f t="shared" si="6"/>
        <v>18016.600000000002</v>
      </c>
      <c r="J12" s="868">
        <f>J11-C12</f>
        <v>662</v>
      </c>
      <c r="K12" s="413">
        <f t="shared" si="4"/>
        <v>2041.5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601"/>
      <c r="U12" s="867">
        <f t="shared" si="8"/>
        <v>17693</v>
      </c>
      <c r="V12" s="868">
        <f>V11-O12</f>
        <v>650</v>
      </c>
      <c r="W12" s="413">
        <f t="shared" si="5"/>
        <v>0</v>
      </c>
    </row>
    <row r="13" spans="1:23" ht="15" customHeight="1" x14ac:dyDescent="0.25">
      <c r="A13" s="390"/>
      <c r="B13">
        <v>27.22</v>
      </c>
      <c r="C13" s="15">
        <v>24</v>
      </c>
      <c r="D13" s="286">
        <f t="shared" si="10"/>
        <v>653.28</v>
      </c>
      <c r="E13" s="234">
        <v>44988</v>
      </c>
      <c r="F13" s="68">
        <f t="shared" si="11"/>
        <v>653.28</v>
      </c>
      <c r="G13" s="69" t="s">
        <v>226</v>
      </c>
      <c r="H13" s="601">
        <v>75</v>
      </c>
      <c r="I13" s="867">
        <f t="shared" si="6"/>
        <v>17363.320000000003</v>
      </c>
      <c r="J13" s="868">
        <f t="shared" ref="J13:J76" si="12">J12-C13</f>
        <v>638</v>
      </c>
      <c r="K13" s="413">
        <f t="shared" si="4"/>
        <v>48996</v>
      </c>
      <c r="M13" s="390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601"/>
      <c r="U13" s="867">
        <f t="shared" si="8"/>
        <v>17693</v>
      </c>
      <c r="V13" s="868">
        <f t="shared" ref="V13:V76" si="13">V12-O13</f>
        <v>650</v>
      </c>
      <c r="W13" s="413">
        <f t="shared" si="5"/>
        <v>0</v>
      </c>
    </row>
    <row r="14" spans="1:23" x14ac:dyDescent="0.25">
      <c r="A14" s="390"/>
      <c r="B14">
        <v>27.22</v>
      </c>
      <c r="C14" s="15">
        <v>24</v>
      </c>
      <c r="D14" s="286">
        <f t="shared" si="10"/>
        <v>653.28</v>
      </c>
      <c r="E14" s="234">
        <v>44988</v>
      </c>
      <c r="F14" s="68">
        <f t="shared" si="11"/>
        <v>653.28</v>
      </c>
      <c r="G14" s="69" t="s">
        <v>227</v>
      </c>
      <c r="H14" s="601">
        <v>75</v>
      </c>
      <c r="I14" s="867">
        <f t="shared" si="6"/>
        <v>16710.040000000005</v>
      </c>
      <c r="J14" s="868">
        <f t="shared" si="12"/>
        <v>614</v>
      </c>
      <c r="K14" s="413">
        <f t="shared" si="4"/>
        <v>48996</v>
      </c>
      <c r="M14" s="390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601"/>
      <c r="U14" s="867">
        <f t="shared" si="8"/>
        <v>17693</v>
      </c>
      <c r="V14" s="868">
        <f t="shared" si="13"/>
        <v>650</v>
      </c>
      <c r="W14" s="1007">
        <f t="shared" si="5"/>
        <v>0</v>
      </c>
    </row>
    <row r="15" spans="1:23" x14ac:dyDescent="0.25">
      <c r="A15" s="390"/>
      <c r="B15">
        <v>27.22</v>
      </c>
      <c r="C15" s="15">
        <v>1</v>
      </c>
      <c r="D15" s="286">
        <f t="shared" si="10"/>
        <v>27.22</v>
      </c>
      <c r="E15" s="234">
        <v>44989</v>
      </c>
      <c r="F15" s="68">
        <f t="shared" si="11"/>
        <v>27.22</v>
      </c>
      <c r="G15" s="69" t="s">
        <v>235</v>
      </c>
      <c r="H15" s="601">
        <v>75</v>
      </c>
      <c r="I15" s="867">
        <f t="shared" si="6"/>
        <v>16682.820000000003</v>
      </c>
      <c r="J15" s="868">
        <f t="shared" si="12"/>
        <v>613</v>
      </c>
      <c r="K15" s="413">
        <f t="shared" si="4"/>
        <v>2041.5</v>
      </c>
      <c r="M15" s="390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601"/>
      <c r="U15" s="867">
        <f t="shared" si="8"/>
        <v>17693</v>
      </c>
      <c r="V15" s="868">
        <f t="shared" si="13"/>
        <v>650</v>
      </c>
      <c r="W15" s="1007">
        <f t="shared" si="5"/>
        <v>0</v>
      </c>
    </row>
    <row r="16" spans="1:23" x14ac:dyDescent="0.25">
      <c r="A16" s="390"/>
      <c r="B16">
        <v>27.22</v>
      </c>
      <c r="C16" s="15">
        <v>5</v>
      </c>
      <c r="D16" s="286">
        <f t="shared" si="10"/>
        <v>136.1</v>
      </c>
      <c r="E16" s="234">
        <v>44989</v>
      </c>
      <c r="F16" s="68">
        <f t="shared" si="11"/>
        <v>136.1</v>
      </c>
      <c r="G16" s="69" t="s">
        <v>171</v>
      </c>
      <c r="H16" s="601">
        <v>75</v>
      </c>
      <c r="I16" s="867">
        <f t="shared" si="6"/>
        <v>16546.720000000005</v>
      </c>
      <c r="J16" s="868">
        <f t="shared" si="12"/>
        <v>608</v>
      </c>
      <c r="K16" s="413">
        <f t="shared" si="4"/>
        <v>10207.5</v>
      </c>
      <c r="M16" s="390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601"/>
      <c r="U16" s="867">
        <f t="shared" si="8"/>
        <v>17693</v>
      </c>
      <c r="V16" s="868">
        <f t="shared" si="13"/>
        <v>650</v>
      </c>
      <c r="W16" s="1007">
        <f t="shared" si="5"/>
        <v>0</v>
      </c>
    </row>
    <row r="17" spans="1:23" x14ac:dyDescent="0.25">
      <c r="A17" s="390"/>
      <c r="B17">
        <v>27.22</v>
      </c>
      <c r="C17" s="15">
        <v>24</v>
      </c>
      <c r="D17" s="286">
        <f t="shared" si="10"/>
        <v>653.28</v>
      </c>
      <c r="E17" s="234">
        <v>44989</v>
      </c>
      <c r="F17" s="68">
        <f t="shared" si="11"/>
        <v>653.28</v>
      </c>
      <c r="G17" s="69" t="s">
        <v>239</v>
      </c>
      <c r="H17" s="601">
        <v>75</v>
      </c>
      <c r="I17" s="857">
        <f t="shared" si="6"/>
        <v>15893.440000000004</v>
      </c>
      <c r="J17" s="858">
        <f t="shared" si="12"/>
        <v>584</v>
      </c>
      <c r="K17" s="413">
        <f t="shared" si="4"/>
        <v>48996</v>
      </c>
      <c r="M17" s="390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601"/>
      <c r="U17" s="867">
        <f t="shared" si="8"/>
        <v>17693</v>
      </c>
      <c r="V17" s="868">
        <f t="shared" si="13"/>
        <v>650</v>
      </c>
      <c r="W17" s="1007">
        <f t="shared" si="5"/>
        <v>0</v>
      </c>
    </row>
    <row r="18" spans="1:23" x14ac:dyDescent="0.25">
      <c r="B18">
        <v>27.22</v>
      </c>
      <c r="C18" s="15">
        <v>10</v>
      </c>
      <c r="D18" s="1093">
        <f t="shared" si="10"/>
        <v>272.2</v>
      </c>
      <c r="E18" s="969">
        <v>44991</v>
      </c>
      <c r="F18" s="498">
        <f t="shared" si="11"/>
        <v>272.2</v>
      </c>
      <c r="G18" s="318" t="s">
        <v>260</v>
      </c>
      <c r="H18" s="777">
        <v>75</v>
      </c>
      <c r="I18" s="867">
        <f t="shared" si="6"/>
        <v>15621.240000000003</v>
      </c>
      <c r="J18" s="868">
        <f t="shared" si="12"/>
        <v>574</v>
      </c>
      <c r="K18" s="413">
        <f t="shared" si="4"/>
        <v>20415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601"/>
      <c r="U18" s="867">
        <f t="shared" si="8"/>
        <v>17693</v>
      </c>
      <c r="V18" s="868">
        <f t="shared" si="13"/>
        <v>650</v>
      </c>
      <c r="W18" s="1007">
        <f t="shared" si="5"/>
        <v>0</v>
      </c>
    </row>
    <row r="19" spans="1:23" x14ac:dyDescent="0.25">
      <c r="B19">
        <v>27.22</v>
      </c>
      <c r="C19" s="15">
        <v>2</v>
      </c>
      <c r="D19" s="1093">
        <f t="shared" si="10"/>
        <v>54.44</v>
      </c>
      <c r="E19" s="969">
        <v>44993</v>
      </c>
      <c r="F19" s="498">
        <f t="shared" si="11"/>
        <v>54.44</v>
      </c>
      <c r="G19" s="318" t="s">
        <v>262</v>
      </c>
      <c r="H19" s="777">
        <v>75</v>
      </c>
      <c r="I19" s="867">
        <f t="shared" si="6"/>
        <v>15566.800000000003</v>
      </c>
      <c r="J19" s="868">
        <f t="shared" si="12"/>
        <v>572</v>
      </c>
      <c r="K19" s="413">
        <f t="shared" si="4"/>
        <v>4083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601"/>
      <c r="U19" s="867">
        <f t="shared" si="8"/>
        <v>17693</v>
      </c>
      <c r="V19" s="868">
        <f t="shared" si="13"/>
        <v>650</v>
      </c>
      <c r="W19" s="1007">
        <f t="shared" si="5"/>
        <v>0</v>
      </c>
    </row>
    <row r="20" spans="1:23" x14ac:dyDescent="0.25">
      <c r="B20">
        <v>27.22</v>
      </c>
      <c r="C20" s="15">
        <v>24</v>
      </c>
      <c r="D20" s="1093">
        <f t="shared" si="10"/>
        <v>653.28</v>
      </c>
      <c r="E20" s="969">
        <v>44993</v>
      </c>
      <c r="F20" s="498">
        <f t="shared" si="11"/>
        <v>653.28</v>
      </c>
      <c r="G20" s="318" t="s">
        <v>175</v>
      </c>
      <c r="H20" s="319">
        <v>75</v>
      </c>
      <c r="I20" s="411">
        <f t="shared" si="6"/>
        <v>14913.520000000002</v>
      </c>
      <c r="J20" s="412">
        <f t="shared" si="12"/>
        <v>548</v>
      </c>
      <c r="K20" s="413">
        <f t="shared" si="4"/>
        <v>48996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1">
        <f t="shared" si="8"/>
        <v>17693</v>
      </c>
      <c r="V20" s="412">
        <f t="shared" si="13"/>
        <v>650</v>
      </c>
      <c r="W20" s="413">
        <f t="shared" si="5"/>
        <v>0</v>
      </c>
    </row>
    <row r="21" spans="1:23" x14ac:dyDescent="0.25">
      <c r="B21">
        <v>27.22</v>
      </c>
      <c r="C21" s="15">
        <v>24</v>
      </c>
      <c r="D21" s="1093">
        <f t="shared" si="10"/>
        <v>653.28</v>
      </c>
      <c r="E21" s="969">
        <v>44994</v>
      </c>
      <c r="F21" s="498">
        <f t="shared" si="11"/>
        <v>653.28</v>
      </c>
      <c r="G21" s="318" t="s">
        <v>265</v>
      </c>
      <c r="H21" s="319">
        <v>75</v>
      </c>
      <c r="I21" s="411">
        <f t="shared" si="6"/>
        <v>14260.240000000002</v>
      </c>
      <c r="J21" s="412">
        <f t="shared" si="12"/>
        <v>524</v>
      </c>
      <c r="K21" s="413">
        <f t="shared" si="4"/>
        <v>48996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1">
        <f t="shared" si="8"/>
        <v>17693</v>
      </c>
      <c r="V21" s="412">
        <f t="shared" si="13"/>
        <v>650</v>
      </c>
      <c r="W21" s="413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093">
        <f t="shared" si="10"/>
        <v>54.44</v>
      </c>
      <c r="E22" s="969">
        <v>44994</v>
      </c>
      <c r="F22" s="498">
        <f t="shared" si="11"/>
        <v>54.44</v>
      </c>
      <c r="G22" s="318" t="s">
        <v>266</v>
      </c>
      <c r="H22" s="319">
        <v>77</v>
      </c>
      <c r="I22" s="411">
        <f t="shared" si="6"/>
        <v>14205.800000000001</v>
      </c>
      <c r="J22" s="412">
        <f t="shared" si="12"/>
        <v>522</v>
      </c>
      <c r="K22" s="413">
        <f t="shared" si="4"/>
        <v>4191.88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1">
        <f t="shared" si="8"/>
        <v>17693</v>
      </c>
      <c r="V22" s="412">
        <f t="shared" si="13"/>
        <v>650</v>
      </c>
      <c r="W22" s="413">
        <f t="shared" si="5"/>
        <v>0</v>
      </c>
    </row>
    <row r="23" spans="1:23" x14ac:dyDescent="0.25">
      <c r="B23">
        <v>27.22</v>
      </c>
      <c r="C23" s="15">
        <v>24</v>
      </c>
      <c r="D23" s="1093">
        <f t="shared" si="10"/>
        <v>653.28</v>
      </c>
      <c r="E23" s="969">
        <v>44994</v>
      </c>
      <c r="F23" s="498">
        <f t="shared" si="11"/>
        <v>653.28</v>
      </c>
      <c r="G23" s="318" t="s">
        <v>267</v>
      </c>
      <c r="H23" s="319">
        <v>75</v>
      </c>
      <c r="I23" s="411">
        <f t="shared" si="6"/>
        <v>13552.52</v>
      </c>
      <c r="J23" s="412">
        <f t="shared" si="12"/>
        <v>498</v>
      </c>
      <c r="K23" s="413">
        <f t="shared" si="4"/>
        <v>48996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1">
        <f t="shared" si="8"/>
        <v>17693</v>
      </c>
      <c r="V23" s="412">
        <f t="shared" si="13"/>
        <v>650</v>
      </c>
      <c r="W23" s="413">
        <f t="shared" si="5"/>
        <v>0</v>
      </c>
    </row>
    <row r="24" spans="1:23" x14ac:dyDescent="0.25">
      <c r="B24">
        <v>27.22</v>
      </c>
      <c r="C24" s="15">
        <v>24</v>
      </c>
      <c r="D24" s="1093">
        <f t="shared" si="10"/>
        <v>653.28</v>
      </c>
      <c r="E24" s="969">
        <v>44996</v>
      </c>
      <c r="F24" s="498">
        <f t="shared" si="11"/>
        <v>653.28</v>
      </c>
      <c r="G24" s="318" t="s">
        <v>177</v>
      </c>
      <c r="H24" s="319">
        <v>75</v>
      </c>
      <c r="I24" s="411">
        <f t="shared" si="6"/>
        <v>12899.24</v>
      </c>
      <c r="J24" s="412">
        <f t="shared" si="12"/>
        <v>474</v>
      </c>
      <c r="K24" s="413">
        <f t="shared" si="4"/>
        <v>48996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1">
        <f t="shared" si="8"/>
        <v>17693</v>
      </c>
      <c r="V24" s="412">
        <f t="shared" si="13"/>
        <v>650</v>
      </c>
      <c r="W24" s="413">
        <f t="shared" si="5"/>
        <v>0</v>
      </c>
    </row>
    <row r="25" spans="1:23" x14ac:dyDescent="0.25">
      <c r="B25">
        <v>27.22</v>
      </c>
      <c r="C25" s="15">
        <v>24</v>
      </c>
      <c r="D25" s="1093">
        <f t="shared" si="10"/>
        <v>653.28</v>
      </c>
      <c r="E25" s="969">
        <v>44998</v>
      </c>
      <c r="F25" s="498">
        <f t="shared" si="11"/>
        <v>653.28</v>
      </c>
      <c r="G25" s="318" t="s">
        <v>281</v>
      </c>
      <c r="H25" s="319">
        <v>75</v>
      </c>
      <c r="I25" s="411">
        <f t="shared" si="6"/>
        <v>12245.96</v>
      </c>
      <c r="J25" s="412">
        <f t="shared" si="12"/>
        <v>450</v>
      </c>
      <c r="K25" s="413">
        <f t="shared" si="4"/>
        <v>48996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1">
        <f t="shared" si="8"/>
        <v>17693</v>
      </c>
      <c r="V25" s="412">
        <f t="shared" si="13"/>
        <v>650</v>
      </c>
      <c r="W25" s="413">
        <f t="shared" si="5"/>
        <v>0</v>
      </c>
    </row>
    <row r="26" spans="1:23" x14ac:dyDescent="0.25">
      <c r="B26">
        <v>27.22</v>
      </c>
      <c r="C26" s="15">
        <v>2</v>
      </c>
      <c r="D26" s="1093">
        <f t="shared" si="10"/>
        <v>54.44</v>
      </c>
      <c r="E26" s="969">
        <v>45000</v>
      </c>
      <c r="F26" s="498">
        <f t="shared" si="11"/>
        <v>54.44</v>
      </c>
      <c r="G26" s="318" t="s">
        <v>288</v>
      </c>
      <c r="H26" s="319">
        <v>75</v>
      </c>
      <c r="I26" s="411">
        <f t="shared" si="6"/>
        <v>12191.519999999999</v>
      </c>
      <c r="J26" s="412">
        <f t="shared" si="12"/>
        <v>448</v>
      </c>
      <c r="K26" s="413">
        <f t="shared" si="4"/>
        <v>4083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1">
        <f t="shared" si="8"/>
        <v>17693</v>
      </c>
      <c r="V26" s="412">
        <f t="shared" si="13"/>
        <v>650</v>
      </c>
      <c r="W26" s="413">
        <f t="shared" si="5"/>
        <v>0</v>
      </c>
    </row>
    <row r="27" spans="1:23" x14ac:dyDescent="0.25">
      <c r="B27">
        <v>27.22</v>
      </c>
      <c r="C27" s="15">
        <v>2</v>
      </c>
      <c r="D27" s="1093">
        <f t="shared" si="10"/>
        <v>54.44</v>
      </c>
      <c r="E27" s="969">
        <v>45000</v>
      </c>
      <c r="F27" s="498">
        <f t="shared" si="11"/>
        <v>54.44</v>
      </c>
      <c r="G27" s="318" t="s">
        <v>289</v>
      </c>
      <c r="H27" s="319">
        <v>75</v>
      </c>
      <c r="I27" s="411">
        <f t="shared" si="6"/>
        <v>12137.079999999998</v>
      </c>
      <c r="J27" s="412">
        <f t="shared" si="12"/>
        <v>446</v>
      </c>
      <c r="K27" s="413">
        <f t="shared" si="4"/>
        <v>4083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1">
        <f t="shared" si="8"/>
        <v>17693</v>
      </c>
      <c r="V27" s="412">
        <f t="shared" si="13"/>
        <v>650</v>
      </c>
      <c r="W27" s="413">
        <f t="shared" si="5"/>
        <v>0</v>
      </c>
    </row>
    <row r="28" spans="1:23" x14ac:dyDescent="0.25">
      <c r="B28">
        <v>27.22</v>
      </c>
      <c r="C28" s="15">
        <v>5</v>
      </c>
      <c r="D28" s="1093">
        <f t="shared" si="10"/>
        <v>136.1</v>
      </c>
      <c r="E28" s="969">
        <v>45000</v>
      </c>
      <c r="F28" s="498">
        <f t="shared" si="11"/>
        <v>136.1</v>
      </c>
      <c r="G28" s="318" t="s">
        <v>290</v>
      </c>
      <c r="H28" s="319">
        <v>75</v>
      </c>
      <c r="I28" s="411">
        <f t="shared" si="6"/>
        <v>12000.979999999998</v>
      </c>
      <c r="J28" s="412">
        <f t="shared" si="12"/>
        <v>441</v>
      </c>
      <c r="K28" s="413">
        <f t="shared" si="4"/>
        <v>10207.5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1">
        <f t="shared" si="8"/>
        <v>17693</v>
      </c>
      <c r="V28" s="412">
        <f t="shared" si="13"/>
        <v>650</v>
      </c>
      <c r="W28" s="413">
        <f t="shared" si="5"/>
        <v>0</v>
      </c>
    </row>
    <row r="29" spans="1:23" x14ac:dyDescent="0.25">
      <c r="B29">
        <v>27.22</v>
      </c>
      <c r="C29" s="15">
        <v>24</v>
      </c>
      <c r="D29" s="1093">
        <f t="shared" si="10"/>
        <v>653.28</v>
      </c>
      <c r="E29" s="969">
        <v>45001</v>
      </c>
      <c r="F29" s="498">
        <f t="shared" si="11"/>
        <v>653.28</v>
      </c>
      <c r="G29" s="318" t="s">
        <v>291</v>
      </c>
      <c r="H29" s="319">
        <v>75</v>
      </c>
      <c r="I29" s="411">
        <f t="shared" si="6"/>
        <v>11347.699999999997</v>
      </c>
      <c r="J29" s="412">
        <f t="shared" si="12"/>
        <v>417</v>
      </c>
      <c r="K29" s="413">
        <f t="shared" si="4"/>
        <v>48996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1">
        <f t="shared" si="8"/>
        <v>17693</v>
      </c>
      <c r="V29" s="412">
        <f t="shared" si="13"/>
        <v>650</v>
      </c>
      <c r="W29" s="413">
        <f t="shared" si="5"/>
        <v>0</v>
      </c>
    </row>
    <row r="30" spans="1:23" x14ac:dyDescent="0.25">
      <c r="B30">
        <v>27.22</v>
      </c>
      <c r="C30" s="15">
        <v>24</v>
      </c>
      <c r="D30" s="1093">
        <f t="shared" si="10"/>
        <v>653.28</v>
      </c>
      <c r="E30" s="969">
        <v>45001</v>
      </c>
      <c r="F30" s="498">
        <f t="shared" si="11"/>
        <v>653.28</v>
      </c>
      <c r="G30" s="318" t="s">
        <v>295</v>
      </c>
      <c r="H30" s="319">
        <v>75</v>
      </c>
      <c r="I30" s="411">
        <f t="shared" si="6"/>
        <v>10694.419999999996</v>
      </c>
      <c r="J30" s="412">
        <f t="shared" si="12"/>
        <v>393</v>
      </c>
      <c r="K30" s="413">
        <f t="shared" si="4"/>
        <v>48996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1">
        <f t="shared" si="8"/>
        <v>17693</v>
      </c>
      <c r="V30" s="412">
        <f t="shared" si="13"/>
        <v>650</v>
      </c>
      <c r="W30" s="413">
        <f t="shared" si="5"/>
        <v>0</v>
      </c>
    </row>
    <row r="31" spans="1:23" x14ac:dyDescent="0.25">
      <c r="B31">
        <v>27.22</v>
      </c>
      <c r="C31" s="15">
        <v>8</v>
      </c>
      <c r="D31" s="1093">
        <f t="shared" si="10"/>
        <v>217.76</v>
      </c>
      <c r="E31" s="969">
        <v>45002</v>
      </c>
      <c r="F31" s="498">
        <f t="shared" si="11"/>
        <v>217.76</v>
      </c>
      <c r="G31" s="318" t="s">
        <v>297</v>
      </c>
      <c r="H31" s="319">
        <v>75</v>
      </c>
      <c r="I31" s="411">
        <f t="shared" si="6"/>
        <v>10476.659999999996</v>
      </c>
      <c r="J31" s="412">
        <f t="shared" si="12"/>
        <v>385</v>
      </c>
      <c r="K31" s="413">
        <f t="shared" si="4"/>
        <v>16332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1">
        <f t="shared" si="8"/>
        <v>17693</v>
      </c>
      <c r="V31" s="412">
        <f t="shared" si="13"/>
        <v>650</v>
      </c>
      <c r="W31" s="413">
        <f t="shared" si="5"/>
        <v>0</v>
      </c>
    </row>
    <row r="32" spans="1:23" x14ac:dyDescent="0.25">
      <c r="B32">
        <v>27.22</v>
      </c>
      <c r="C32" s="15">
        <v>2</v>
      </c>
      <c r="D32" s="1093">
        <f t="shared" si="10"/>
        <v>54.44</v>
      </c>
      <c r="E32" s="969">
        <v>45002</v>
      </c>
      <c r="F32" s="498">
        <f t="shared" si="11"/>
        <v>54.44</v>
      </c>
      <c r="G32" s="318" t="s">
        <v>299</v>
      </c>
      <c r="H32" s="319">
        <v>75</v>
      </c>
      <c r="I32" s="411">
        <f t="shared" si="6"/>
        <v>10422.219999999996</v>
      </c>
      <c r="J32" s="412">
        <f t="shared" si="12"/>
        <v>383</v>
      </c>
      <c r="K32" s="413">
        <f t="shared" si="4"/>
        <v>4083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1">
        <f t="shared" si="8"/>
        <v>17693</v>
      </c>
      <c r="V32" s="412">
        <f t="shared" si="13"/>
        <v>650</v>
      </c>
      <c r="W32" s="413">
        <f t="shared" si="5"/>
        <v>0</v>
      </c>
    </row>
    <row r="33" spans="2:23" x14ac:dyDescent="0.25">
      <c r="B33">
        <v>27.22</v>
      </c>
      <c r="C33" s="15">
        <v>10</v>
      </c>
      <c r="D33" s="1093">
        <f t="shared" si="10"/>
        <v>272.2</v>
      </c>
      <c r="E33" s="969">
        <v>45003</v>
      </c>
      <c r="F33" s="498">
        <f t="shared" si="11"/>
        <v>272.2</v>
      </c>
      <c r="G33" s="318" t="s">
        <v>304</v>
      </c>
      <c r="H33" s="319">
        <v>75</v>
      </c>
      <c r="I33" s="411">
        <f t="shared" si="6"/>
        <v>10150.019999999995</v>
      </c>
      <c r="J33" s="412">
        <f t="shared" si="12"/>
        <v>373</v>
      </c>
      <c r="K33" s="413">
        <f t="shared" si="4"/>
        <v>20415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1">
        <f t="shared" si="8"/>
        <v>17693</v>
      </c>
      <c r="V33" s="412">
        <f t="shared" si="13"/>
        <v>650</v>
      </c>
      <c r="W33" s="413">
        <f t="shared" si="5"/>
        <v>0</v>
      </c>
    </row>
    <row r="34" spans="2:23" x14ac:dyDescent="0.25">
      <c r="B34">
        <v>27.22</v>
      </c>
      <c r="C34" s="15">
        <v>2</v>
      </c>
      <c r="D34" s="1093">
        <f t="shared" si="10"/>
        <v>54.44</v>
      </c>
      <c r="E34" s="969">
        <v>45003</v>
      </c>
      <c r="F34" s="498">
        <f t="shared" si="11"/>
        <v>54.44</v>
      </c>
      <c r="G34" s="318" t="s">
        <v>305</v>
      </c>
      <c r="H34" s="319">
        <v>75</v>
      </c>
      <c r="I34" s="411">
        <f t="shared" si="6"/>
        <v>10095.579999999994</v>
      </c>
      <c r="J34" s="412">
        <f t="shared" si="12"/>
        <v>371</v>
      </c>
      <c r="K34" s="413">
        <f t="shared" si="4"/>
        <v>4083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1">
        <f t="shared" si="8"/>
        <v>17693</v>
      </c>
      <c r="V34" s="412">
        <f t="shared" si="13"/>
        <v>650</v>
      </c>
      <c r="W34" s="413">
        <f t="shared" si="5"/>
        <v>0</v>
      </c>
    </row>
    <row r="35" spans="2:23" x14ac:dyDescent="0.25">
      <c r="B35">
        <v>27.22</v>
      </c>
      <c r="C35" s="15">
        <v>24</v>
      </c>
      <c r="D35" s="1093">
        <f t="shared" si="10"/>
        <v>653.28</v>
      </c>
      <c r="E35" s="969">
        <v>45003</v>
      </c>
      <c r="F35" s="498">
        <f t="shared" si="11"/>
        <v>653.28</v>
      </c>
      <c r="G35" s="318" t="s">
        <v>306</v>
      </c>
      <c r="H35" s="319">
        <v>75</v>
      </c>
      <c r="I35" s="411">
        <f t="shared" si="6"/>
        <v>9442.2999999999938</v>
      </c>
      <c r="J35" s="412">
        <f t="shared" si="12"/>
        <v>347</v>
      </c>
      <c r="K35" s="413">
        <f t="shared" si="4"/>
        <v>48996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1">
        <f t="shared" si="8"/>
        <v>17693</v>
      </c>
      <c r="V35" s="412">
        <f t="shared" si="13"/>
        <v>650</v>
      </c>
      <c r="W35" s="413">
        <f t="shared" si="5"/>
        <v>0</v>
      </c>
    </row>
    <row r="36" spans="2:23" x14ac:dyDescent="0.25">
      <c r="B36">
        <v>27.22</v>
      </c>
      <c r="C36" s="15">
        <v>1</v>
      </c>
      <c r="D36" s="1093">
        <f t="shared" si="10"/>
        <v>27.22</v>
      </c>
      <c r="E36" s="969">
        <v>45005</v>
      </c>
      <c r="F36" s="498">
        <f t="shared" si="11"/>
        <v>27.22</v>
      </c>
      <c r="G36" s="318" t="s">
        <v>313</v>
      </c>
      <c r="H36" s="319">
        <v>75</v>
      </c>
      <c r="I36" s="411">
        <f t="shared" si="6"/>
        <v>9415.0799999999945</v>
      </c>
      <c r="J36" s="412">
        <f t="shared" si="12"/>
        <v>346</v>
      </c>
      <c r="K36" s="413">
        <f t="shared" si="4"/>
        <v>2041.5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1">
        <f t="shared" si="8"/>
        <v>17693</v>
      </c>
      <c r="V36" s="412">
        <f t="shared" si="13"/>
        <v>650</v>
      </c>
      <c r="W36" s="413">
        <f t="shared" si="5"/>
        <v>0</v>
      </c>
    </row>
    <row r="37" spans="2:23" x14ac:dyDescent="0.25">
      <c r="B37">
        <v>27.22</v>
      </c>
      <c r="C37" s="15">
        <v>24</v>
      </c>
      <c r="D37" s="498">
        <f t="shared" si="10"/>
        <v>653.28</v>
      </c>
      <c r="E37" s="1094">
        <v>45006</v>
      </c>
      <c r="F37" s="498">
        <f t="shared" si="11"/>
        <v>653.28</v>
      </c>
      <c r="G37" s="318" t="s">
        <v>317</v>
      </c>
      <c r="H37" s="319">
        <v>75</v>
      </c>
      <c r="I37" s="411">
        <f t="shared" si="6"/>
        <v>8761.7999999999938</v>
      </c>
      <c r="J37" s="412">
        <f t="shared" si="12"/>
        <v>322</v>
      </c>
      <c r="K37" s="413">
        <f t="shared" si="4"/>
        <v>48996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1">
        <f t="shared" si="8"/>
        <v>17693</v>
      </c>
      <c r="V37" s="412">
        <f t="shared" si="13"/>
        <v>650</v>
      </c>
      <c r="W37" s="413">
        <f t="shared" si="5"/>
        <v>0</v>
      </c>
    </row>
    <row r="38" spans="2:23" x14ac:dyDescent="0.25">
      <c r="B38">
        <v>27.22</v>
      </c>
      <c r="C38" s="15">
        <v>1</v>
      </c>
      <c r="D38" s="498">
        <f t="shared" si="10"/>
        <v>27.22</v>
      </c>
      <c r="E38" s="1094">
        <v>45007</v>
      </c>
      <c r="F38" s="498">
        <f t="shared" si="11"/>
        <v>27.22</v>
      </c>
      <c r="G38" s="318" t="s">
        <v>320</v>
      </c>
      <c r="H38" s="319">
        <v>75</v>
      </c>
      <c r="I38" s="411">
        <f t="shared" si="6"/>
        <v>8734.5799999999945</v>
      </c>
      <c r="J38" s="412">
        <f t="shared" si="12"/>
        <v>321</v>
      </c>
      <c r="K38" s="413">
        <f t="shared" si="4"/>
        <v>2041.5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1">
        <f t="shared" si="8"/>
        <v>17693</v>
      </c>
      <c r="V38" s="412">
        <f t="shared" si="13"/>
        <v>650</v>
      </c>
      <c r="W38" s="413">
        <f t="shared" si="5"/>
        <v>0</v>
      </c>
    </row>
    <row r="39" spans="2:23" x14ac:dyDescent="0.25">
      <c r="B39">
        <v>27.22</v>
      </c>
      <c r="C39" s="15">
        <v>2</v>
      </c>
      <c r="D39" s="498">
        <f t="shared" si="10"/>
        <v>54.44</v>
      </c>
      <c r="E39" s="1094">
        <v>45007</v>
      </c>
      <c r="F39" s="498">
        <f t="shared" si="11"/>
        <v>54.44</v>
      </c>
      <c r="G39" s="318" t="s">
        <v>321</v>
      </c>
      <c r="H39" s="319">
        <v>75</v>
      </c>
      <c r="I39" s="411">
        <f t="shared" si="6"/>
        <v>8680.139999999994</v>
      </c>
      <c r="J39" s="412">
        <f t="shared" si="12"/>
        <v>319</v>
      </c>
      <c r="K39" s="413">
        <f t="shared" si="4"/>
        <v>4083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1">
        <f t="shared" si="8"/>
        <v>17693</v>
      </c>
      <c r="V39" s="412">
        <f t="shared" si="13"/>
        <v>650</v>
      </c>
      <c r="W39" s="413">
        <f t="shared" si="5"/>
        <v>0</v>
      </c>
    </row>
    <row r="40" spans="2:23" x14ac:dyDescent="0.25">
      <c r="B40">
        <v>27.22</v>
      </c>
      <c r="C40" s="15">
        <v>1</v>
      </c>
      <c r="D40" s="498">
        <f t="shared" si="10"/>
        <v>27.22</v>
      </c>
      <c r="E40" s="1094">
        <v>45008</v>
      </c>
      <c r="F40" s="498">
        <f t="shared" si="11"/>
        <v>27.22</v>
      </c>
      <c r="G40" s="318" t="s">
        <v>326</v>
      </c>
      <c r="H40" s="319">
        <v>75</v>
      </c>
      <c r="I40" s="411">
        <f t="shared" si="6"/>
        <v>8652.9199999999946</v>
      </c>
      <c r="J40" s="412">
        <f t="shared" si="12"/>
        <v>318</v>
      </c>
      <c r="K40" s="413">
        <f t="shared" si="4"/>
        <v>2041.5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1">
        <f t="shared" si="8"/>
        <v>17693</v>
      </c>
      <c r="V40" s="412">
        <f t="shared" si="13"/>
        <v>650</v>
      </c>
      <c r="W40" s="413">
        <f t="shared" si="5"/>
        <v>0</v>
      </c>
    </row>
    <row r="41" spans="2:23" x14ac:dyDescent="0.25">
      <c r="B41">
        <v>27.22</v>
      </c>
      <c r="C41" s="15">
        <v>1</v>
      </c>
      <c r="D41" s="498">
        <f t="shared" si="10"/>
        <v>27.22</v>
      </c>
      <c r="E41" s="1094">
        <v>45008</v>
      </c>
      <c r="F41" s="498">
        <f t="shared" si="11"/>
        <v>27.22</v>
      </c>
      <c r="G41" s="318" t="s">
        <v>327</v>
      </c>
      <c r="H41" s="319">
        <v>75</v>
      </c>
      <c r="I41" s="411">
        <f t="shared" si="6"/>
        <v>8625.6999999999953</v>
      </c>
      <c r="J41" s="412">
        <f t="shared" si="12"/>
        <v>317</v>
      </c>
      <c r="K41" s="413">
        <f t="shared" si="4"/>
        <v>2041.5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1">
        <f t="shared" si="8"/>
        <v>17693</v>
      </c>
      <c r="V41" s="412">
        <f t="shared" si="13"/>
        <v>650</v>
      </c>
      <c r="W41" s="413">
        <f t="shared" si="5"/>
        <v>0</v>
      </c>
    </row>
    <row r="42" spans="2:23" x14ac:dyDescent="0.25">
      <c r="B42">
        <v>27.22</v>
      </c>
      <c r="C42" s="15">
        <v>5</v>
      </c>
      <c r="D42" s="498">
        <f t="shared" si="10"/>
        <v>136.1</v>
      </c>
      <c r="E42" s="1094">
        <v>45008</v>
      </c>
      <c r="F42" s="498">
        <f t="shared" si="11"/>
        <v>136.1</v>
      </c>
      <c r="G42" s="318" t="s">
        <v>328</v>
      </c>
      <c r="H42" s="319">
        <v>75</v>
      </c>
      <c r="I42" s="411">
        <f t="shared" si="6"/>
        <v>8489.5999999999949</v>
      </c>
      <c r="J42" s="412">
        <f t="shared" si="12"/>
        <v>312</v>
      </c>
      <c r="K42" s="413">
        <f t="shared" si="4"/>
        <v>10207.5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1">
        <f t="shared" si="8"/>
        <v>17693</v>
      </c>
      <c r="V42" s="412">
        <f t="shared" si="13"/>
        <v>650</v>
      </c>
      <c r="W42" s="413">
        <f t="shared" si="5"/>
        <v>0</v>
      </c>
    </row>
    <row r="43" spans="2:23" x14ac:dyDescent="0.25">
      <c r="B43">
        <v>27.22</v>
      </c>
      <c r="C43" s="15">
        <v>24</v>
      </c>
      <c r="D43" s="498">
        <f t="shared" si="10"/>
        <v>653.28</v>
      </c>
      <c r="E43" s="1094">
        <v>45009</v>
      </c>
      <c r="F43" s="498">
        <f t="shared" si="11"/>
        <v>653.28</v>
      </c>
      <c r="G43" s="318" t="s">
        <v>330</v>
      </c>
      <c r="H43" s="319">
        <v>75</v>
      </c>
      <c r="I43" s="411">
        <f t="shared" si="6"/>
        <v>7836.3199999999952</v>
      </c>
      <c r="J43" s="412">
        <f t="shared" si="12"/>
        <v>288</v>
      </c>
      <c r="K43" s="413">
        <f t="shared" si="4"/>
        <v>48996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1">
        <f t="shared" si="8"/>
        <v>17693</v>
      </c>
      <c r="V43" s="412">
        <f t="shared" si="13"/>
        <v>650</v>
      </c>
      <c r="W43" s="413">
        <f t="shared" si="5"/>
        <v>0</v>
      </c>
    </row>
    <row r="44" spans="2:23" x14ac:dyDescent="0.25">
      <c r="B44">
        <v>27.22</v>
      </c>
      <c r="C44" s="15">
        <v>24</v>
      </c>
      <c r="D44" s="498">
        <f t="shared" si="10"/>
        <v>653.28</v>
      </c>
      <c r="E44" s="1094">
        <v>45009</v>
      </c>
      <c r="F44" s="498">
        <f t="shared" si="11"/>
        <v>653.28</v>
      </c>
      <c r="G44" s="318" t="s">
        <v>331</v>
      </c>
      <c r="H44" s="319">
        <v>73</v>
      </c>
      <c r="I44" s="411">
        <f t="shared" si="6"/>
        <v>7183.0399999999954</v>
      </c>
      <c r="J44" s="412">
        <f t="shared" si="12"/>
        <v>264</v>
      </c>
      <c r="K44" s="413">
        <f t="shared" si="4"/>
        <v>47689.439999999995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1">
        <f t="shared" si="8"/>
        <v>17693</v>
      </c>
      <c r="V44" s="412">
        <f t="shared" si="13"/>
        <v>650</v>
      </c>
      <c r="W44" s="413">
        <f t="shared" si="5"/>
        <v>0</v>
      </c>
    </row>
    <row r="45" spans="2:23" x14ac:dyDescent="0.25">
      <c r="B45">
        <v>27.22</v>
      </c>
      <c r="C45" s="15">
        <v>5</v>
      </c>
      <c r="D45" s="498">
        <f t="shared" si="10"/>
        <v>136.1</v>
      </c>
      <c r="E45" s="1094">
        <v>45009</v>
      </c>
      <c r="F45" s="498">
        <f t="shared" si="11"/>
        <v>136.1</v>
      </c>
      <c r="G45" s="318" t="s">
        <v>334</v>
      </c>
      <c r="H45" s="319">
        <v>74</v>
      </c>
      <c r="I45" s="411">
        <f t="shared" si="6"/>
        <v>7046.9399999999951</v>
      </c>
      <c r="J45" s="412">
        <f t="shared" si="12"/>
        <v>259</v>
      </c>
      <c r="K45" s="413">
        <f t="shared" si="4"/>
        <v>10071.4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1">
        <f t="shared" si="8"/>
        <v>17693</v>
      </c>
      <c r="V45" s="412">
        <f t="shared" si="13"/>
        <v>650</v>
      </c>
      <c r="W45" s="413">
        <f t="shared" si="5"/>
        <v>0</v>
      </c>
    </row>
    <row r="46" spans="2:23" x14ac:dyDescent="0.25">
      <c r="B46">
        <v>27.22</v>
      </c>
      <c r="C46" s="15">
        <v>1</v>
      </c>
      <c r="D46" s="498">
        <f t="shared" si="10"/>
        <v>27.22</v>
      </c>
      <c r="E46" s="1094">
        <v>45010</v>
      </c>
      <c r="F46" s="498">
        <f t="shared" si="11"/>
        <v>27.22</v>
      </c>
      <c r="G46" s="318" t="s">
        <v>335</v>
      </c>
      <c r="H46" s="319">
        <v>74</v>
      </c>
      <c r="I46" s="411">
        <f t="shared" si="6"/>
        <v>7019.7199999999948</v>
      </c>
      <c r="J46" s="412">
        <f t="shared" si="12"/>
        <v>258</v>
      </c>
      <c r="K46" s="413">
        <f t="shared" si="4"/>
        <v>2014.28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1">
        <f t="shared" si="8"/>
        <v>17693</v>
      </c>
      <c r="V46" s="412">
        <f t="shared" si="13"/>
        <v>650</v>
      </c>
      <c r="W46" s="413">
        <f t="shared" si="5"/>
        <v>0</v>
      </c>
    </row>
    <row r="47" spans="2:23" x14ac:dyDescent="0.25">
      <c r="B47">
        <v>27.22</v>
      </c>
      <c r="C47" s="15">
        <v>24</v>
      </c>
      <c r="D47" s="498">
        <f t="shared" si="10"/>
        <v>653.28</v>
      </c>
      <c r="E47" s="1094">
        <v>45010</v>
      </c>
      <c r="F47" s="498">
        <f t="shared" si="11"/>
        <v>653.28</v>
      </c>
      <c r="G47" s="318" t="s">
        <v>336</v>
      </c>
      <c r="H47" s="319">
        <v>74</v>
      </c>
      <c r="I47" s="411">
        <f t="shared" si="6"/>
        <v>6366.4399999999951</v>
      </c>
      <c r="J47" s="412">
        <f t="shared" si="12"/>
        <v>234</v>
      </c>
      <c r="K47" s="413">
        <f t="shared" si="4"/>
        <v>48342.720000000001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1">
        <f t="shared" si="8"/>
        <v>17693</v>
      </c>
      <c r="V47" s="412">
        <f t="shared" si="13"/>
        <v>650</v>
      </c>
      <c r="W47" s="413">
        <f t="shared" si="5"/>
        <v>0</v>
      </c>
    </row>
    <row r="48" spans="2:23" x14ac:dyDescent="0.25">
      <c r="B48">
        <v>27.22</v>
      </c>
      <c r="C48" s="15">
        <v>8</v>
      </c>
      <c r="D48" s="498">
        <f t="shared" si="10"/>
        <v>217.76</v>
      </c>
      <c r="E48" s="1094">
        <v>45010</v>
      </c>
      <c r="F48" s="498">
        <f t="shared" si="11"/>
        <v>217.76</v>
      </c>
      <c r="G48" s="318" t="s">
        <v>336</v>
      </c>
      <c r="H48" s="319">
        <v>74</v>
      </c>
      <c r="I48" s="411">
        <f t="shared" si="6"/>
        <v>6148.6799999999948</v>
      </c>
      <c r="J48" s="412">
        <f t="shared" si="12"/>
        <v>226</v>
      </c>
      <c r="K48" s="413">
        <f t="shared" si="4"/>
        <v>16114.24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1">
        <f t="shared" si="8"/>
        <v>17693</v>
      </c>
      <c r="V48" s="412">
        <f t="shared" si="13"/>
        <v>650</v>
      </c>
      <c r="W48" s="413">
        <f t="shared" si="5"/>
        <v>0</v>
      </c>
    </row>
    <row r="49" spans="1:23" x14ac:dyDescent="0.25">
      <c r="B49">
        <v>27.22</v>
      </c>
      <c r="C49" s="15">
        <v>1</v>
      </c>
      <c r="D49" s="498">
        <f t="shared" si="10"/>
        <v>27.22</v>
      </c>
      <c r="E49" s="1094">
        <v>45013</v>
      </c>
      <c r="F49" s="498">
        <f t="shared" si="11"/>
        <v>27.22</v>
      </c>
      <c r="G49" s="318" t="s">
        <v>346</v>
      </c>
      <c r="H49" s="319">
        <v>74</v>
      </c>
      <c r="I49" s="411">
        <f t="shared" si="6"/>
        <v>6121.4599999999946</v>
      </c>
      <c r="J49" s="412">
        <f t="shared" si="12"/>
        <v>225</v>
      </c>
      <c r="K49" s="413">
        <f t="shared" si="4"/>
        <v>2014.28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1">
        <f t="shared" si="8"/>
        <v>17693</v>
      </c>
      <c r="V49" s="412">
        <f t="shared" si="13"/>
        <v>650</v>
      </c>
      <c r="W49" s="413">
        <f t="shared" si="5"/>
        <v>0</v>
      </c>
    </row>
    <row r="50" spans="1:23" x14ac:dyDescent="0.25">
      <c r="B50">
        <v>27.22</v>
      </c>
      <c r="C50" s="15">
        <v>24</v>
      </c>
      <c r="D50" s="498">
        <f t="shared" si="10"/>
        <v>653.28</v>
      </c>
      <c r="E50" s="1094">
        <v>45015</v>
      </c>
      <c r="F50" s="498">
        <f t="shared" si="11"/>
        <v>653.28</v>
      </c>
      <c r="G50" s="318" t="s">
        <v>362</v>
      </c>
      <c r="H50" s="319">
        <v>74</v>
      </c>
      <c r="I50" s="411">
        <f t="shared" si="6"/>
        <v>5468.1799999999948</v>
      </c>
      <c r="J50" s="412">
        <f t="shared" si="12"/>
        <v>201</v>
      </c>
      <c r="K50" s="413">
        <f t="shared" si="4"/>
        <v>48342.720000000001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1">
        <f t="shared" si="8"/>
        <v>17693</v>
      </c>
      <c r="V50" s="412">
        <f t="shared" si="13"/>
        <v>650</v>
      </c>
      <c r="W50" s="413">
        <f t="shared" si="5"/>
        <v>0</v>
      </c>
    </row>
    <row r="51" spans="1:23" x14ac:dyDescent="0.25">
      <c r="B51">
        <v>27.22</v>
      </c>
      <c r="C51" s="15">
        <v>24</v>
      </c>
      <c r="D51" s="498">
        <f t="shared" si="10"/>
        <v>653.28</v>
      </c>
      <c r="E51" s="1094">
        <v>45016</v>
      </c>
      <c r="F51" s="498">
        <f t="shared" si="11"/>
        <v>653.28</v>
      </c>
      <c r="G51" s="318" t="s">
        <v>364</v>
      </c>
      <c r="H51" s="319">
        <v>74</v>
      </c>
      <c r="I51" s="411">
        <f t="shared" si="6"/>
        <v>4814.8999999999951</v>
      </c>
      <c r="J51" s="412">
        <f t="shared" si="12"/>
        <v>177</v>
      </c>
      <c r="K51" s="413">
        <f t="shared" si="4"/>
        <v>48342.720000000001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1">
        <f t="shared" si="8"/>
        <v>17693</v>
      </c>
      <c r="V51" s="412">
        <f t="shared" si="13"/>
        <v>650</v>
      </c>
      <c r="W51" s="413">
        <f t="shared" si="5"/>
        <v>0</v>
      </c>
    </row>
    <row r="52" spans="1:23" x14ac:dyDescent="0.25">
      <c r="B52">
        <v>27.22</v>
      </c>
      <c r="C52" s="15">
        <v>5</v>
      </c>
      <c r="D52" s="498">
        <f t="shared" si="10"/>
        <v>136.1</v>
      </c>
      <c r="E52" s="1094">
        <v>45017</v>
      </c>
      <c r="F52" s="498">
        <f t="shared" si="11"/>
        <v>136.1</v>
      </c>
      <c r="G52" s="318" t="s">
        <v>370</v>
      </c>
      <c r="H52" s="319">
        <v>74</v>
      </c>
      <c r="I52" s="411">
        <f t="shared" si="6"/>
        <v>4678.7999999999947</v>
      </c>
      <c r="J52" s="412">
        <f t="shared" si="12"/>
        <v>172</v>
      </c>
      <c r="K52" s="413">
        <f t="shared" si="4"/>
        <v>10071.4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1">
        <f t="shared" si="8"/>
        <v>17693</v>
      </c>
      <c r="V52" s="412">
        <f t="shared" si="13"/>
        <v>650</v>
      </c>
      <c r="W52" s="413">
        <f t="shared" si="5"/>
        <v>0</v>
      </c>
    </row>
    <row r="53" spans="1:23" x14ac:dyDescent="0.25">
      <c r="B53">
        <v>27.22</v>
      </c>
      <c r="C53" s="15">
        <v>10</v>
      </c>
      <c r="D53" s="498">
        <f t="shared" si="10"/>
        <v>272.2</v>
      </c>
      <c r="E53" s="1094">
        <v>45017</v>
      </c>
      <c r="F53" s="498">
        <f t="shared" si="11"/>
        <v>272.2</v>
      </c>
      <c r="G53" s="318" t="s">
        <v>374</v>
      </c>
      <c r="H53" s="319">
        <v>74</v>
      </c>
      <c r="I53" s="857">
        <f t="shared" si="6"/>
        <v>4406.5999999999949</v>
      </c>
      <c r="J53" s="858">
        <f t="shared" si="12"/>
        <v>162</v>
      </c>
      <c r="K53" s="413">
        <f t="shared" si="4"/>
        <v>20142.8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1">
        <f t="shared" si="8"/>
        <v>17693</v>
      </c>
      <c r="V53" s="412">
        <f t="shared" si="13"/>
        <v>650</v>
      </c>
      <c r="W53" s="413">
        <f t="shared" si="5"/>
        <v>0</v>
      </c>
    </row>
    <row r="54" spans="1:23" x14ac:dyDescent="0.25">
      <c r="B54">
        <v>27.22</v>
      </c>
      <c r="C54" s="15"/>
      <c r="D54" s="498">
        <f t="shared" si="10"/>
        <v>0</v>
      </c>
      <c r="E54" s="1094"/>
      <c r="F54" s="498">
        <f t="shared" si="11"/>
        <v>0</v>
      </c>
      <c r="G54" s="318"/>
      <c r="H54" s="319"/>
      <c r="I54" s="411">
        <f t="shared" si="6"/>
        <v>4406.5999999999949</v>
      </c>
      <c r="J54" s="412">
        <f t="shared" si="12"/>
        <v>162</v>
      </c>
      <c r="K54" s="413">
        <f t="shared" si="4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1">
        <f t="shared" si="8"/>
        <v>17693</v>
      </c>
      <c r="V54" s="412">
        <f t="shared" si="13"/>
        <v>650</v>
      </c>
      <c r="W54" s="413">
        <f t="shared" si="5"/>
        <v>0</v>
      </c>
    </row>
    <row r="55" spans="1:23" x14ac:dyDescent="0.25">
      <c r="B55">
        <v>27.22</v>
      </c>
      <c r="C55" s="15"/>
      <c r="D55" s="498">
        <f t="shared" si="10"/>
        <v>0</v>
      </c>
      <c r="E55" s="1094"/>
      <c r="F55" s="498">
        <f t="shared" si="11"/>
        <v>0</v>
      </c>
      <c r="G55" s="318"/>
      <c r="H55" s="319"/>
      <c r="I55" s="411">
        <f t="shared" si="6"/>
        <v>4406.5999999999949</v>
      </c>
      <c r="J55" s="412">
        <f t="shared" si="12"/>
        <v>162</v>
      </c>
      <c r="K55" s="413">
        <f t="shared" si="4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1">
        <f t="shared" si="8"/>
        <v>17693</v>
      </c>
      <c r="V55" s="412">
        <f t="shared" si="13"/>
        <v>650</v>
      </c>
      <c r="W55" s="413">
        <f t="shared" si="5"/>
        <v>0</v>
      </c>
    </row>
    <row r="56" spans="1:23" x14ac:dyDescent="0.25">
      <c r="B56">
        <v>27.22</v>
      </c>
      <c r="C56" s="15"/>
      <c r="D56" s="498">
        <f t="shared" si="10"/>
        <v>0</v>
      </c>
      <c r="E56" s="1094"/>
      <c r="F56" s="498">
        <f t="shared" si="11"/>
        <v>0</v>
      </c>
      <c r="G56" s="318"/>
      <c r="H56" s="319"/>
      <c r="I56" s="411">
        <f t="shared" si="6"/>
        <v>4406.5999999999949</v>
      </c>
      <c r="J56" s="412">
        <f t="shared" si="12"/>
        <v>162</v>
      </c>
      <c r="K56" s="413">
        <f t="shared" si="4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1">
        <f t="shared" si="8"/>
        <v>17693</v>
      </c>
      <c r="V56" s="412">
        <f t="shared" si="13"/>
        <v>650</v>
      </c>
      <c r="W56" s="413">
        <f t="shared" si="5"/>
        <v>0</v>
      </c>
    </row>
    <row r="57" spans="1:23" x14ac:dyDescent="0.25">
      <c r="B57">
        <v>27.22</v>
      </c>
      <c r="C57" s="15"/>
      <c r="D57" s="498">
        <f t="shared" si="10"/>
        <v>0</v>
      </c>
      <c r="E57" s="1094"/>
      <c r="F57" s="498">
        <f t="shared" si="11"/>
        <v>0</v>
      </c>
      <c r="G57" s="318"/>
      <c r="H57" s="319"/>
      <c r="I57" s="411">
        <f t="shared" si="6"/>
        <v>4406.5999999999949</v>
      </c>
      <c r="J57" s="412">
        <f t="shared" si="12"/>
        <v>162</v>
      </c>
      <c r="K57" s="413">
        <f t="shared" si="4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1">
        <f t="shared" si="8"/>
        <v>17693</v>
      </c>
      <c r="V57" s="412">
        <f t="shared" si="13"/>
        <v>650</v>
      </c>
      <c r="W57" s="413">
        <f t="shared" si="5"/>
        <v>0</v>
      </c>
    </row>
    <row r="58" spans="1:23" x14ac:dyDescent="0.25">
      <c r="B58">
        <v>27.22</v>
      </c>
      <c r="C58" s="15"/>
      <c r="D58" s="498">
        <f t="shared" si="10"/>
        <v>0</v>
      </c>
      <c r="E58" s="1094"/>
      <c r="F58" s="498">
        <f t="shared" si="11"/>
        <v>0</v>
      </c>
      <c r="G58" s="318"/>
      <c r="H58" s="319"/>
      <c r="I58" s="411">
        <f t="shared" si="6"/>
        <v>4406.5999999999949</v>
      </c>
      <c r="J58" s="412">
        <f t="shared" si="12"/>
        <v>162</v>
      </c>
      <c r="K58" s="413">
        <f t="shared" si="4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1">
        <f t="shared" si="8"/>
        <v>17693</v>
      </c>
      <c r="V58" s="412">
        <f t="shared" si="13"/>
        <v>650</v>
      </c>
      <c r="W58" s="413">
        <f t="shared" si="5"/>
        <v>0</v>
      </c>
    </row>
    <row r="59" spans="1:23" x14ac:dyDescent="0.25">
      <c r="B59">
        <v>27.22</v>
      </c>
      <c r="C59" s="15"/>
      <c r="D59" s="498">
        <f t="shared" si="10"/>
        <v>0</v>
      </c>
      <c r="E59" s="1094"/>
      <c r="F59" s="498">
        <f t="shared" si="11"/>
        <v>0</v>
      </c>
      <c r="G59" s="318"/>
      <c r="H59" s="319"/>
      <c r="I59" s="411">
        <f t="shared" si="6"/>
        <v>4406.5999999999949</v>
      </c>
      <c r="J59" s="412">
        <f t="shared" si="12"/>
        <v>162</v>
      </c>
      <c r="K59" s="413">
        <f t="shared" si="4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1">
        <f t="shared" si="8"/>
        <v>17693</v>
      </c>
      <c r="V59" s="412">
        <f t="shared" si="13"/>
        <v>650</v>
      </c>
      <c r="W59" s="413">
        <f t="shared" si="5"/>
        <v>0</v>
      </c>
    </row>
    <row r="60" spans="1:23" ht="15.75" thickBot="1" x14ac:dyDescent="0.3">
      <c r="A60" s="116"/>
      <c r="B60">
        <v>27.22</v>
      </c>
      <c r="C60" s="15"/>
      <c r="D60" s="498">
        <f t="shared" si="10"/>
        <v>0</v>
      </c>
      <c r="E60" s="1094"/>
      <c r="F60" s="498">
        <f t="shared" si="11"/>
        <v>0</v>
      </c>
      <c r="G60" s="318"/>
      <c r="H60" s="319"/>
      <c r="I60" s="411">
        <f t="shared" si="6"/>
        <v>4406.5999999999949</v>
      </c>
      <c r="J60" s="412">
        <f t="shared" si="12"/>
        <v>162</v>
      </c>
      <c r="K60" s="413">
        <f t="shared" si="4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1">
        <f t="shared" si="8"/>
        <v>17693</v>
      </c>
      <c r="V60" s="412">
        <f t="shared" si="13"/>
        <v>650</v>
      </c>
      <c r="W60" s="413">
        <f t="shared" si="5"/>
        <v>0</v>
      </c>
    </row>
    <row r="61" spans="1:23" ht="15.75" thickTop="1" x14ac:dyDescent="0.25">
      <c r="B61">
        <v>27.22</v>
      </c>
      <c r="C61" s="15"/>
      <c r="D61" s="498">
        <f t="shared" si="10"/>
        <v>0</v>
      </c>
      <c r="E61" s="1094"/>
      <c r="F61" s="498">
        <f t="shared" si="11"/>
        <v>0</v>
      </c>
      <c r="G61" s="318"/>
      <c r="H61" s="319"/>
      <c r="I61" s="411">
        <f t="shared" si="6"/>
        <v>4406.5999999999949</v>
      </c>
      <c r="J61" s="412">
        <f t="shared" si="12"/>
        <v>162</v>
      </c>
      <c r="K61" s="413">
        <f t="shared" si="4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1">
        <f t="shared" si="8"/>
        <v>17693</v>
      </c>
      <c r="V61" s="412">
        <f t="shared" si="13"/>
        <v>650</v>
      </c>
      <c r="W61" s="413">
        <f t="shared" si="5"/>
        <v>0</v>
      </c>
    </row>
    <row r="62" spans="1:23" x14ac:dyDescent="0.25">
      <c r="B62">
        <v>27.22</v>
      </c>
      <c r="C62" s="15"/>
      <c r="D62" s="498">
        <f t="shared" si="10"/>
        <v>0</v>
      </c>
      <c r="E62" s="1094"/>
      <c r="F62" s="498">
        <f t="shared" si="11"/>
        <v>0</v>
      </c>
      <c r="G62" s="318"/>
      <c r="H62" s="319"/>
      <c r="I62" s="411">
        <f t="shared" si="6"/>
        <v>4406.5999999999949</v>
      </c>
      <c r="J62" s="412">
        <f t="shared" si="12"/>
        <v>162</v>
      </c>
      <c r="K62" s="413">
        <f t="shared" si="4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1">
        <f t="shared" si="8"/>
        <v>17693</v>
      </c>
      <c r="V62" s="412">
        <f t="shared" si="13"/>
        <v>650</v>
      </c>
      <c r="W62" s="413">
        <f t="shared" si="5"/>
        <v>0</v>
      </c>
    </row>
    <row r="63" spans="1:23" x14ac:dyDescent="0.25">
      <c r="B63">
        <v>27.22</v>
      </c>
      <c r="C63" s="15"/>
      <c r="D63" s="498">
        <f t="shared" si="10"/>
        <v>0</v>
      </c>
      <c r="E63" s="1094"/>
      <c r="F63" s="498">
        <f t="shared" si="11"/>
        <v>0</v>
      </c>
      <c r="G63" s="318"/>
      <c r="H63" s="319"/>
      <c r="I63" s="411">
        <f t="shared" si="6"/>
        <v>4406.5999999999949</v>
      </c>
      <c r="J63" s="412">
        <f t="shared" si="12"/>
        <v>162</v>
      </c>
      <c r="K63" s="413">
        <f t="shared" si="4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1">
        <f t="shared" si="8"/>
        <v>17693</v>
      </c>
      <c r="V63" s="412">
        <f t="shared" si="13"/>
        <v>650</v>
      </c>
      <c r="W63" s="413">
        <f t="shared" si="5"/>
        <v>0</v>
      </c>
    </row>
    <row r="64" spans="1:23" x14ac:dyDescent="0.25">
      <c r="B64">
        <v>27.22</v>
      </c>
      <c r="C64" s="15"/>
      <c r="D64" s="498">
        <f t="shared" si="10"/>
        <v>0</v>
      </c>
      <c r="E64" s="1094"/>
      <c r="F64" s="498">
        <f t="shared" si="11"/>
        <v>0</v>
      </c>
      <c r="G64" s="318"/>
      <c r="H64" s="319"/>
      <c r="I64" s="411">
        <f t="shared" si="6"/>
        <v>4406.5999999999949</v>
      </c>
      <c r="J64" s="412">
        <f t="shared" si="12"/>
        <v>162</v>
      </c>
      <c r="K64" s="413">
        <f t="shared" si="4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1">
        <f t="shared" si="8"/>
        <v>17693</v>
      </c>
      <c r="V64" s="412">
        <f t="shared" si="13"/>
        <v>650</v>
      </c>
      <c r="W64" s="413">
        <f t="shared" si="5"/>
        <v>0</v>
      </c>
    </row>
    <row r="65" spans="2:23" x14ac:dyDescent="0.25">
      <c r="B65">
        <v>27.22</v>
      </c>
      <c r="C65" s="15"/>
      <c r="D65" s="498">
        <f t="shared" si="10"/>
        <v>0</v>
      </c>
      <c r="E65" s="1094"/>
      <c r="F65" s="498">
        <f t="shared" si="11"/>
        <v>0</v>
      </c>
      <c r="G65" s="318"/>
      <c r="H65" s="319"/>
      <c r="I65" s="411">
        <f t="shared" si="6"/>
        <v>4406.5999999999949</v>
      </c>
      <c r="J65" s="412">
        <f t="shared" si="12"/>
        <v>162</v>
      </c>
      <c r="K65" s="413">
        <f t="shared" si="4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1">
        <f t="shared" si="8"/>
        <v>17693</v>
      </c>
      <c r="V65" s="412">
        <f t="shared" si="13"/>
        <v>650</v>
      </c>
      <c r="W65" s="413">
        <f t="shared" si="5"/>
        <v>0</v>
      </c>
    </row>
    <row r="66" spans="2:23" x14ac:dyDescent="0.25">
      <c r="B66">
        <v>27.22</v>
      </c>
      <c r="C66" s="15"/>
      <c r="D66" s="498">
        <f t="shared" si="10"/>
        <v>0</v>
      </c>
      <c r="E66" s="1094"/>
      <c r="F66" s="498">
        <f t="shared" si="11"/>
        <v>0</v>
      </c>
      <c r="G66" s="318"/>
      <c r="H66" s="319"/>
      <c r="I66" s="411">
        <f t="shared" si="6"/>
        <v>4406.5999999999949</v>
      </c>
      <c r="J66" s="412">
        <f t="shared" si="12"/>
        <v>162</v>
      </c>
      <c r="K66" s="413">
        <f t="shared" si="4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1">
        <f t="shared" si="8"/>
        <v>17693</v>
      </c>
      <c r="V66" s="412">
        <f t="shared" si="13"/>
        <v>650</v>
      </c>
      <c r="W66" s="413">
        <f t="shared" si="5"/>
        <v>0</v>
      </c>
    </row>
    <row r="67" spans="2:23" x14ac:dyDescent="0.25">
      <c r="B67">
        <v>27.22</v>
      </c>
      <c r="C67" s="15"/>
      <c r="D67" s="498">
        <f t="shared" si="10"/>
        <v>0</v>
      </c>
      <c r="E67" s="1094"/>
      <c r="F67" s="498">
        <f t="shared" si="11"/>
        <v>0</v>
      </c>
      <c r="G67" s="318"/>
      <c r="H67" s="319"/>
      <c r="I67" s="411">
        <f t="shared" si="6"/>
        <v>4406.5999999999949</v>
      </c>
      <c r="J67" s="412">
        <f t="shared" si="12"/>
        <v>162</v>
      </c>
      <c r="K67" s="413">
        <f t="shared" si="4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1">
        <f t="shared" si="8"/>
        <v>17693</v>
      </c>
      <c r="V67" s="412">
        <f t="shared" si="13"/>
        <v>650</v>
      </c>
      <c r="W67" s="413">
        <f t="shared" si="5"/>
        <v>0</v>
      </c>
    </row>
    <row r="68" spans="2:23" x14ac:dyDescent="0.25">
      <c r="B68">
        <v>27.22</v>
      </c>
      <c r="C68" s="15"/>
      <c r="D68" s="498">
        <f t="shared" si="10"/>
        <v>0</v>
      </c>
      <c r="E68" s="1094"/>
      <c r="F68" s="498">
        <f t="shared" si="11"/>
        <v>0</v>
      </c>
      <c r="G68" s="318"/>
      <c r="H68" s="319"/>
      <c r="I68" s="411">
        <f t="shared" si="6"/>
        <v>4406.5999999999949</v>
      </c>
      <c r="J68" s="412">
        <f t="shared" si="12"/>
        <v>162</v>
      </c>
      <c r="K68" s="413">
        <f t="shared" si="4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1">
        <f t="shared" si="8"/>
        <v>17693</v>
      </c>
      <c r="V68" s="412">
        <f t="shared" si="13"/>
        <v>650</v>
      </c>
      <c r="W68" s="413">
        <f t="shared" si="5"/>
        <v>0</v>
      </c>
    </row>
    <row r="69" spans="2:23" x14ac:dyDescent="0.25">
      <c r="B69">
        <v>27.22</v>
      </c>
      <c r="C69" s="15"/>
      <c r="D69" s="498">
        <f t="shared" si="10"/>
        <v>0</v>
      </c>
      <c r="E69" s="1094"/>
      <c r="F69" s="498">
        <f t="shared" si="11"/>
        <v>0</v>
      </c>
      <c r="G69" s="318"/>
      <c r="H69" s="319"/>
      <c r="I69" s="411">
        <f t="shared" si="6"/>
        <v>4406.5999999999949</v>
      </c>
      <c r="J69" s="412">
        <f t="shared" si="12"/>
        <v>162</v>
      </c>
      <c r="K69" s="413">
        <f t="shared" si="4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1">
        <f t="shared" si="8"/>
        <v>17693</v>
      </c>
      <c r="V69" s="412">
        <f t="shared" si="13"/>
        <v>650</v>
      </c>
      <c r="W69" s="413">
        <f t="shared" si="5"/>
        <v>0</v>
      </c>
    </row>
    <row r="70" spans="2:23" x14ac:dyDescent="0.25">
      <c r="B70">
        <v>27.22</v>
      </c>
      <c r="C70" s="15"/>
      <c r="D70" s="498">
        <f t="shared" si="10"/>
        <v>0</v>
      </c>
      <c r="E70" s="1094"/>
      <c r="F70" s="498">
        <f t="shared" si="11"/>
        <v>0</v>
      </c>
      <c r="G70" s="318"/>
      <c r="H70" s="319"/>
      <c r="I70" s="411">
        <f t="shared" si="6"/>
        <v>4406.5999999999949</v>
      </c>
      <c r="J70" s="412">
        <f t="shared" si="12"/>
        <v>162</v>
      </c>
      <c r="K70" s="413">
        <f t="shared" si="4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1">
        <f t="shared" si="8"/>
        <v>17693</v>
      </c>
      <c r="V70" s="412">
        <f t="shared" si="13"/>
        <v>650</v>
      </c>
      <c r="W70" s="413">
        <f t="shared" si="5"/>
        <v>0</v>
      </c>
    </row>
    <row r="71" spans="2:23" x14ac:dyDescent="0.25">
      <c r="B71">
        <v>27.22</v>
      </c>
      <c r="C71" s="15"/>
      <c r="D71" s="498">
        <f t="shared" si="10"/>
        <v>0</v>
      </c>
      <c r="E71" s="1094"/>
      <c r="F71" s="498">
        <f t="shared" si="11"/>
        <v>0</v>
      </c>
      <c r="G71" s="318"/>
      <c r="H71" s="319"/>
      <c r="I71" s="411">
        <f t="shared" si="6"/>
        <v>4406.5999999999949</v>
      </c>
      <c r="J71" s="412">
        <f t="shared" si="12"/>
        <v>162</v>
      </c>
      <c r="K71" s="413">
        <f t="shared" si="4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1">
        <f t="shared" si="8"/>
        <v>17693</v>
      </c>
      <c r="V71" s="412">
        <f t="shared" si="13"/>
        <v>650</v>
      </c>
      <c r="W71" s="413">
        <f t="shared" si="5"/>
        <v>0</v>
      </c>
    </row>
    <row r="72" spans="2:23" x14ac:dyDescent="0.25">
      <c r="B72">
        <v>27.22</v>
      </c>
      <c r="C72" s="15"/>
      <c r="D72" s="498">
        <f t="shared" si="10"/>
        <v>0</v>
      </c>
      <c r="E72" s="1094"/>
      <c r="F72" s="498">
        <f t="shared" si="11"/>
        <v>0</v>
      </c>
      <c r="G72" s="318"/>
      <c r="H72" s="319"/>
      <c r="I72" s="411">
        <f t="shared" si="6"/>
        <v>4406.5999999999949</v>
      </c>
      <c r="J72" s="412">
        <f t="shared" si="12"/>
        <v>162</v>
      </c>
      <c r="K72" s="413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1">
        <f t="shared" si="8"/>
        <v>17693</v>
      </c>
      <c r="V72" s="412">
        <f t="shared" si="13"/>
        <v>650</v>
      </c>
      <c r="W72" s="413">
        <f t="shared" si="5"/>
        <v>0</v>
      </c>
    </row>
    <row r="73" spans="2:23" x14ac:dyDescent="0.25">
      <c r="B73">
        <v>27.22</v>
      </c>
      <c r="C73" s="15"/>
      <c r="D73" s="498">
        <f t="shared" si="10"/>
        <v>0</v>
      </c>
      <c r="E73" s="1094"/>
      <c r="F73" s="498">
        <f t="shared" si="11"/>
        <v>0</v>
      </c>
      <c r="G73" s="318"/>
      <c r="H73" s="319"/>
      <c r="I73" s="411">
        <f t="shared" si="6"/>
        <v>4406.5999999999949</v>
      </c>
      <c r="J73" s="412">
        <f t="shared" si="12"/>
        <v>162</v>
      </c>
      <c r="K73" s="413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1">
        <f t="shared" si="8"/>
        <v>17693</v>
      </c>
      <c r="V73" s="412">
        <f t="shared" si="13"/>
        <v>650</v>
      </c>
      <c r="W73" s="413">
        <f t="shared" si="5"/>
        <v>0</v>
      </c>
    </row>
    <row r="74" spans="2:23" x14ac:dyDescent="0.25">
      <c r="B74">
        <v>27.22</v>
      </c>
      <c r="C74" s="15"/>
      <c r="D74" s="498">
        <f t="shared" si="10"/>
        <v>0</v>
      </c>
      <c r="E74" s="1094"/>
      <c r="F74" s="498">
        <f t="shared" si="11"/>
        <v>0</v>
      </c>
      <c r="G74" s="318"/>
      <c r="H74" s="319"/>
      <c r="I74" s="411">
        <f t="shared" si="6"/>
        <v>4406.5999999999949</v>
      </c>
      <c r="J74" s="412">
        <f t="shared" si="12"/>
        <v>162</v>
      </c>
      <c r="K74" s="413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1">
        <f t="shared" si="8"/>
        <v>17693</v>
      </c>
      <c r="V74" s="412">
        <f t="shared" si="13"/>
        <v>650</v>
      </c>
      <c r="W74" s="413">
        <f t="shared" ref="W74:W114" si="17">R74*T74</f>
        <v>0</v>
      </c>
    </row>
    <row r="75" spans="2:23" x14ac:dyDescent="0.25">
      <c r="B75">
        <v>27.22</v>
      </c>
      <c r="C75" s="15"/>
      <c r="D75" s="498">
        <f t="shared" ref="D75:D114" si="18">C75*B75</f>
        <v>0</v>
      </c>
      <c r="E75" s="1094"/>
      <c r="F75" s="498">
        <f t="shared" ref="F75:F114" si="19">D75</f>
        <v>0</v>
      </c>
      <c r="G75" s="318"/>
      <c r="H75" s="319"/>
      <c r="I75" s="411">
        <f t="shared" ref="I75:I113" si="20">I74-F75</f>
        <v>4406.5999999999949</v>
      </c>
      <c r="J75" s="412">
        <f t="shared" si="12"/>
        <v>162</v>
      </c>
      <c r="K75" s="413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1">
        <f t="shared" ref="U75:U113" si="21">U74-R75</f>
        <v>17693</v>
      </c>
      <c r="V75" s="412">
        <f t="shared" si="13"/>
        <v>650</v>
      </c>
      <c r="W75" s="413">
        <f t="shared" si="17"/>
        <v>0</v>
      </c>
    </row>
    <row r="76" spans="2:23" x14ac:dyDescent="0.25">
      <c r="B76">
        <v>27.22</v>
      </c>
      <c r="C76" s="15"/>
      <c r="D76" s="498">
        <f t="shared" si="18"/>
        <v>0</v>
      </c>
      <c r="E76" s="1094"/>
      <c r="F76" s="498">
        <f t="shared" si="19"/>
        <v>0</v>
      </c>
      <c r="G76" s="318"/>
      <c r="H76" s="319"/>
      <c r="I76" s="411">
        <f t="shared" si="20"/>
        <v>4406.5999999999949</v>
      </c>
      <c r="J76" s="412">
        <f t="shared" si="12"/>
        <v>162</v>
      </c>
      <c r="K76" s="413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1">
        <f t="shared" si="21"/>
        <v>17693</v>
      </c>
      <c r="V76" s="412">
        <f t="shared" si="13"/>
        <v>650</v>
      </c>
      <c r="W76" s="413">
        <f t="shared" si="17"/>
        <v>0</v>
      </c>
    </row>
    <row r="77" spans="2:23" x14ac:dyDescent="0.25">
      <c r="B77">
        <v>27.22</v>
      </c>
      <c r="C77" s="15"/>
      <c r="D77" s="498">
        <f t="shared" si="18"/>
        <v>0</v>
      </c>
      <c r="E77" s="1094"/>
      <c r="F77" s="498">
        <f t="shared" si="19"/>
        <v>0</v>
      </c>
      <c r="G77" s="318"/>
      <c r="H77" s="319"/>
      <c r="I77" s="411">
        <f t="shared" si="20"/>
        <v>4406.5999999999949</v>
      </c>
      <c r="J77" s="412">
        <f t="shared" ref="J77:J113" si="22">J76-C77</f>
        <v>162</v>
      </c>
      <c r="K77" s="413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1">
        <f t="shared" si="21"/>
        <v>17693</v>
      </c>
      <c r="V77" s="412">
        <f t="shared" ref="V77:V113" si="23">V76-O77</f>
        <v>650</v>
      </c>
      <c r="W77" s="413">
        <f t="shared" si="17"/>
        <v>0</v>
      </c>
    </row>
    <row r="78" spans="2:23" x14ac:dyDescent="0.25">
      <c r="B78">
        <v>27.22</v>
      </c>
      <c r="C78" s="15"/>
      <c r="D78" s="498">
        <f t="shared" si="18"/>
        <v>0</v>
      </c>
      <c r="E78" s="1094"/>
      <c r="F78" s="498">
        <f t="shared" si="19"/>
        <v>0</v>
      </c>
      <c r="G78" s="318"/>
      <c r="H78" s="319"/>
      <c r="I78" s="411">
        <f t="shared" si="20"/>
        <v>4406.5999999999949</v>
      </c>
      <c r="J78" s="412">
        <f t="shared" si="22"/>
        <v>162</v>
      </c>
      <c r="K78" s="413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1">
        <f t="shared" si="21"/>
        <v>17693</v>
      </c>
      <c r="V78" s="412">
        <f t="shared" si="23"/>
        <v>650</v>
      </c>
      <c r="W78" s="413">
        <f t="shared" si="17"/>
        <v>0</v>
      </c>
    </row>
    <row r="79" spans="2:23" x14ac:dyDescent="0.25">
      <c r="B79">
        <v>27.22</v>
      </c>
      <c r="C79" s="15"/>
      <c r="D79" s="498">
        <f t="shared" si="18"/>
        <v>0</v>
      </c>
      <c r="E79" s="1094"/>
      <c r="F79" s="498">
        <f t="shared" si="19"/>
        <v>0</v>
      </c>
      <c r="G79" s="318"/>
      <c r="H79" s="319"/>
      <c r="I79" s="411">
        <f t="shared" si="20"/>
        <v>4406.5999999999949</v>
      </c>
      <c r="J79" s="412">
        <f t="shared" si="22"/>
        <v>162</v>
      </c>
      <c r="K79" s="413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1">
        <f t="shared" si="21"/>
        <v>17693</v>
      </c>
      <c r="V79" s="412">
        <f t="shared" si="23"/>
        <v>650</v>
      </c>
      <c r="W79" s="413">
        <f t="shared" si="17"/>
        <v>0</v>
      </c>
    </row>
    <row r="80" spans="2:23" x14ac:dyDescent="0.25">
      <c r="B80">
        <v>27.22</v>
      </c>
      <c r="C80" s="15"/>
      <c r="D80" s="498">
        <f t="shared" si="18"/>
        <v>0</v>
      </c>
      <c r="E80" s="1094"/>
      <c r="F80" s="498">
        <f t="shared" si="19"/>
        <v>0</v>
      </c>
      <c r="G80" s="318"/>
      <c r="H80" s="319"/>
      <c r="I80" s="411">
        <f t="shared" si="20"/>
        <v>4406.5999999999949</v>
      </c>
      <c r="J80" s="412">
        <f t="shared" si="22"/>
        <v>162</v>
      </c>
      <c r="K80" s="413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1">
        <f t="shared" si="21"/>
        <v>17693</v>
      </c>
      <c r="V80" s="412">
        <f t="shared" si="23"/>
        <v>650</v>
      </c>
      <c r="W80" s="413">
        <f t="shared" si="17"/>
        <v>0</v>
      </c>
    </row>
    <row r="81" spans="2:23" x14ac:dyDescent="0.25">
      <c r="B81">
        <v>27.22</v>
      </c>
      <c r="C81" s="15"/>
      <c r="D81" s="498">
        <f t="shared" si="18"/>
        <v>0</v>
      </c>
      <c r="E81" s="1094"/>
      <c r="F81" s="498">
        <f t="shared" si="19"/>
        <v>0</v>
      </c>
      <c r="G81" s="318"/>
      <c r="H81" s="319"/>
      <c r="I81" s="411">
        <f t="shared" si="20"/>
        <v>4406.5999999999949</v>
      </c>
      <c r="J81" s="412">
        <f t="shared" si="22"/>
        <v>162</v>
      </c>
      <c r="K81" s="413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1">
        <f t="shared" si="21"/>
        <v>17693</v>
      </c>
      <c r="V81" s="412">
        <f t="shared" si="23"/>
        <v>650</v>
      </c>
      <c r="W81" s="413">
        <f t="shared" si="17"/>
        <v>0</v>
      </c>
    </row>
    <row r="82" spans="2:23" x14ac:dyDescent="0.25">
      <c r="B82">
        <v>27.22</v>
      </c>
      <c r="C82" s="15"/>
      <c r="D82" s="498">
        <f t="shared" si="18"/>
        <v>0</v>
      </c>
      <c r="E82" s="1094"/>
      <c r="F82" s="498">
        <f t="shared" si="19"/>
        <v>0</v>
      </c>
      <c r="G82" s="318"/>
      <c r="H82" s="319"/>
      <c r="I82" s="411">
        <f t="shared" si="20"/>
        <v>4406.5999999999949</v>
      </c>
      <c r="J82" s="412">
        <f t="shared" si="22"/>
        <v>162</v>
      </c>
      <c r="K82" s="413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1">
        <f t="shared" si="21"/>
        <v>17693</v>
      </c>
      <c r="V82" s="412">
        <f t="shared" si="23"/>
        <v>650</v>
      </c>
      <c r="W82" s="413">
        <f t="shared" si="17"/>
        <v>0</v>
      </c>
    </row>
    <row r="83" spans="2:23" x14ac:dyDescent="0.25">
      <c r="B83">
        <v>27.22</v>
      </c>
      <c r="C83" s="15"/>
      <c r="D83" s="498">
        <f t="shared" si="18"/>
        <v>0</v>
      </c>
      <c r="E83" s="1094"/>
      <c r="F83" s="498">
        <f t="shared" si="19"/>
        <v>0</v>
      </c>
      <c r="G83" s="318"/>
      <c r="H83" s="319"/>
      <c r="I83" s="411">
        <f t="shared" si="20"/>
        <v>4406.5999999999949</v>
      </c>
      <c r="J83" s="412">
        <f t="shared" si="22"/>
        <v>162</v>
      </c>
      <c r="K83" s="413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1">
        <f t="shared" si="21"/>
        <v>17693</v>
      </c>
      <c r="V83" s="412">
        <f t="shared" si="23"/>
        <v>650</v>
      </c>
      <c r="W83" s="413">
        <f t="shared" si="17"/>
        <v>0</v>
      </c>
    </row>
    <row r="84" spans="2:23" x14ac:dyDescent="0.25">
      <c r="B84">
        <v>27.22</v>
      </c>
      <c r="C84" s="15"/>
      <c r="D84" s="498">
        <f t="shared" si="18"/>
        <v>0</v>
      </c>
      <c r="E84" s="1094"/>
      <c r="F84" s="498">
        <f t="shared" si="19"/>
        <v>0</v>
      </c>
      <c r="G84" s="318"/>
      <c r="H84" s="319"/>
      <c r="I84" s="411">
        <f t="shared" si="20"/>
        <v>4406.5999999999949</v>
      </c>
      <c r="J84" s="412">
        <f t="shared" si="22"/>
        <v>162</v>
      </c>
      <c r="K84" s="413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1">
        <f t="shared" si="21"/>
        <v>17693</v>
      </c>
      <c r="V84" s="412">
        <f t="shared" si="23"/>
        <v>650</v>
      </c>
      <c r="W84" s="413">
        <f t="shared" si="17"/>
        <v>0</v>
      </c>
    </row>
    <row r="85" spans="2:23" x14ac:dyDescent="0.25">
      <c r="B85">
        <v>27.22</v>
      </c>
      <c r="C85" s="15"/>
      <c r="D85" s="498">
        <f t="shared" si="18"/>
        <v>0</v>
      </c>
      <c r="E85" s="1094"/>
      <c r="F85" s="498">
        <f t="shared" si="19"/>
        <v>0</v>
      </c>
      <c r="G85" s="318"/>
      <c r="H85" s="319"/>
      <c r="I85" s="411">
        <f t="shared" si="20"/>
        <v>4406.5999999999949</v>
      </c>
      <c r="J85" s="412">
        <f t="shared" si="22"/>
        <v>162</v>
      </c>
      <c r="K85" s="413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1">
        <f t="shared" si="21"/>
        <v>17693</v>
      </c>
      <c r="V85" s="412">
        <f t="shared" si="23"/>
        <v>650</v>
      </c>
      <c r="W85" s="413">
        <f t="shared" si="17"/>
        <v>0</v>
      </c>
    </row>
    <row r="86" spans="2:23" x14ac:dyDescent="0.25">
      <c r="B86">
        <v>27.22</v>
      </c>
      <c r="C86" s="15"/>
      <c r="D86" s="68">
        <f t="shared" si="18"/>
        <v>0</v>
      </c>
      <c r="E86" s="235"/>
      <c r="F86" s="68">
        <f t="shared" si="19"/>
        <v>0</v>
      </c>
      <c r="G86" s="69"/>
      <c r="H86" s="70"/>
      <c r="I86" s="411">
        <f t="shared" si="20"/>
        <v>4406.5999999999949</v>
      </c>
      <c r="J86" s="412">
        <f t="shared" si="22"/>
        <v>162</v>
      </c>
      <c r="K86" s="413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1">
        <f t="shared" si="21"/>
        <v>17693</v>
      </c>
      <c r="V86" s="412">
        <f t="shared" si="23"/>
        <v>650</v>
      </c>
      <c r="W86" s="413">
        <f t="shared" si="17"/>
        <v>0</v>
      </c>
    </row>
    <row r="87" spans="2:23" x14ac:dyDescent="0.25">
      <c r="B87">
        <v>27.22</v>
      </c>
      <c r="C87" s="15"/>
      <c r="D87" s="68">
        <f t="shared" si="18"/>
        <v>0</v>
      </c>
      <c r="E87" s="235"/>
      <c r="F87" s="68">
        <f t="shared" si="19"/>
        <v>0</v>
      </c>
      <c r="G87" s="69"/>
      <c r="H87" s="70"/>
      <c r="I87" s="411">
        <f t="shared" si="20"/>
        <v>4406.5999999999949</v>
      </c>
      <c r="J87" s="412">
        <f t="shared" si="22"/>
        <v>162</v>
      </c>
      <c r="K87" s="413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1">
        <f t="shared" si="21"/>
        <v>17693</v>
      </c>
      <c r="V87" s="412">
        <f t="shared" si="23"/>
        <v>650</v>
      </c>
      <c r="W87" s="413">
        <f t="shared" si="17"/>
        <v>0</v>
      </c>
    </row>
    <row r="88" spans="2:23" x14ac:dyDescent="0.25">
      <c r="B88">
        <v>27.22</v>
      </c>
      <c r="C88" s="15"/>
      <c r="D88" s="68">
        <f t="shared" si="18"/>
        <v>0</v>
      </c>
      <c r="E88" s="235"/>
      <c r="F88" s="68">
        <f t="shared" si="19"/>
        <v>0</v>
      </c>
      <c r="G88" s="69"/>
      <c r="H88" s="70"/>
      <c r="I88" s="411">
        <f t="shared" si="20"/>
        <v>4406.5999999999949</v>
      </c>
      <c r="J88" s="412">
        <f t="shared" si="22"/>
        <v>162</v>
      </c>
      <c r="K88" s="413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1">
        <f t="shared" si="21"/>
        <v>17693</v>
      </c>
      <c r="V88" s="412">
        <f t="shared" si="23"/>
        <v>650</v>
      </c>
      <c r="W88" s="413">
        <f t="shared" si="17"/>
        <v>0</v>
      </c>
    </row>
    <row r="89" spans="2:23" x14ac:dyDescent="0.25">
      <c r="B89">
        <v>27.22</v>
      </c>
      <c r="C89" s="15"/>
      <c r="D89" s="68">
        <f t="shared" si="18"/>
        <v>0</v>
      </c>
      <c r="E89" s="235"/>
      <c r="F89" s="68">
        <f t="shared" si="19"/>
        <v>0</v>
      </c>
      <c r="G89" s="69"/>
      <c r="H89" s="70"/>
      <c r="I89" s="411">
        <f t="shared" si="20"/>
        <v>4406.5999999999949</v>
      </c>
      <c r="J89" s="412">
        <f t="shared" si="22"/>
        <v>162</v>
      </c>
      <c r="K89" s="413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1">
        <f t="shared" si="21"/>
        <v>17693</v>
      </c>
      <c r="V89" s="412">
        <f t="shared" si="23"/>
        <v>650</v>
      </c>
      <c r="W89" s="413">
        <f t="shared" si="17"/>
        <v>0</v>
      </c>
    </row>
    <row r="90" spans="2:23" x14ac:dyDescent="0.25">
      <c r="B90">
        <v>27.22</v>
      </c>
      <c r="C90" s="15"/>
      <c r="D90" s="68">
        <f t="shared" si="18"/>
        <v>0</v>
      </c>
      <c r="E90" s="235"/>
      <c r="F90" s="68">
        <f t="shared" si="19"/>
        <v>0</v>
      </c>
      <c r="G90" s="69"/>
      <c r="H90" s="70"/>
      <c r="I90" s="411">
        <f t="shared" si="20"/>
        <v>4406.5999999999949</v>
      </c>
      <c r="J90" s="412">
        <f t="shared" si="22"/>
        <v>162</v>
      </c>
      <c r="K90" s="413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1">
        <f t="shared" si="21"/>
        <v>17693</v>
      </c>
      <c r="V90" s="412">
        <f t="shared" si="23"/>
        <v>650</v>
      </c>
      <c r="W90" s="413">
        <f t="shared" si="17"/>
        <v>0</v>
      </c>
    </row>
    <row r="91" spans="2:23" x14ac:dyDescent="0.25">
      <c r="B91">
        <v>27.22</v>
      </c>
      <c r="C91" s="15"/>
      <c r="D91" s="68">
        <f t="shared" si="18"/>
        <v>0</v>
      </c>
      <c r="E91" s="235"/>
      <c r="F91" s="68">
        <f t="shared" si="19"/>
        <v>0</v>
      </c>
      <c r="G91" s="69"/>
      <c r="H91" s="70"/>
      <c r="I91" s="411">
        <f t="shared" si="20"/>
        <v>4406.5999999999949</v>
      </c>
      <c r="J91" s="412">
        <f t="shared" si="22"/>
        <v>162</v>
      </c>
      <c r="K91" s="413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1">
        <f t="shared" si="21"/>
        <v>17693</v>
      </c>
      <c r="V91" s="412">
        <f t="shared" si="23"/>
        <v>650</v>
      </c>
      <c r="W91" s="413">
        <f t="shared" si="17"/>
        <v>0</v>
      </c>
    </row>
    <row r="92" spans="2:23" x14ac:dyDescent="0.25">
      <c r="B92">
        <v>27.22</v>
      </c>
      <c r="C92" s="15"/>
      <c r="D92" s="68">
        <f t="shared" si="18"/>
        <v>0</v>
      </c>
      <c r="E92" s="235"/>
      <c r="F92" s="68">
        <f t="shared" si="19"/>
        <v>0</v>
      </c>
      <c r="G92" s="69"/>
      <c r="H92" s="70"/>
      <c r="I92" s="411">
        <f t="shared" si="20"/>
        <v>4406.5999999999949</v>
      </c>
      <c r="J92" s="412">
        <f t="shared" si="22"/>
        <v>162</v>
      </c>
      <c r="K92" s="413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1">
        <f t="shared" si="21"/>
        <v>17693</v>
      </c>
      <c r="V92" s="412">
        <f t="shared" si="23"/>
        <v>650</v>
      </c>
      <c r="W92" s="413">
        <f t="shared" si="17"/>
        <v>0</v>
      </c>
    </row>
    <row r="93" spans="2:23" x14ac:dyDescent="0.25">
      <c r="B93">
        <v>27.22</v>
      </c>
      <c r="C93" s="15"/>
      <c r="D93" s="68">
        <f t="shared" si="18"/>
        <v>0</v>
      </c>
      <c r="E93" s="235"/>
      <c r="F93" s="68">
        <f t="shared" si="19"/>
        <v>0</v>
      </c>
      <c r="G93" s="69"/>
      <c r="H93" s="70"/>
      <c r="I93" s="411">
        <f t="shared" si="20"/>
        <v>4406.5999999999949</v>
      </c>
      <c r="J93" s="412">
        <f t="shared" si="22"/>
        <v>162</v>
      </c>
      <c r="K93" s="413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1">
        <f t="shared" si="21"/>
        <v>17693</v>
      </c>
      <c r="V93" s="412">
        <f t="shared" si="23"/>
        <v>650</v>
      </c>
      <c r="W93" s="413">
        <f t="shared" si="17"/>
        <v>0</v>
      </c>
    </row>
    <row r="94" spans="2:23" x14ac:dyDescent="0.25">
      <c r="B94">
        <v>27.22</v>
      </c>
      <c r="C94" s="15"/>
      <c r="D94" s="68">
        <f t="shared" si="18"/>
        <v>0</v>
      </c>
      <c r="E94" s="235"/>
      <c r="F94" s="68">
        <f t="shared" si="19"/>
        <v>0</v>
      </c>
      <c r="G94" s="69"/>
      <c r="H94" s="70"/>
      <c r="I94" s="411">
        <f t="shared" si="20"/>
        <v>4406.5999999999949</v>
      </c>
      <c r="J94" s="412">
        <f t="shared" si="22"/>
        <v>162</v>
      </c>
      <c r="K94" s="413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1">
        <f t="shared" si="21"/>
        <v>17693</v>
      </c>
      <c r="V94" s="412">
        <f t="shared" si="23"/>
        <v>650</v>
      </c>
      <c r="W94" s="413">
        <f t="shared" si="17"/>
        <v>0</v>
      </c>
    </row>
    <row r="95" spans="2:23" x14ac:dyDescent="0.25">
      <c r="B95">
        <v>27.22</v>
      </c>
      <c r="C95" s="15"/>
      <c r="D95" s="68">
        <f t="shared" si="18"/>
        <v>0</v>
      </c>
      <c r="E95" s="235"/>
      <c r="F95" s="68">
        <f t="shared" si="19"/>
        <v>0</v>
      </c>
      <c r="G95" s="69"/>
      <c r="H95" s="70"/>
      <c r="I95" s="411">
        <f t="shared" si="20"/>
        <v>4406.5999999999949</v>
      </c>
      <c r="J95" s="412">
        <f t="shared" si="22"/>
        <v>162</v>
      </c>
      <c r="K95" s="413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1">
        <f t="shared" si="21"/>
        <v>17693</v>
      </c>
      <c r="V95" s="412">
        <f t="shared" si="23"/>
        <v>650</v>
      </c>
      <c r="W95" s="413">
        <f t="shared" si="17"/>
        <v>0</v>
      </c>
    </row>
    <row r="96" spans="2:23" x14ac:dyDescent="0.25">
      <c r="B96">
        <v>27.22</v>
      </c>
      <c r="C96" s="15"/>
      <c r="D96" s="68">
        <f t="shared" si="18"/>
        <v>0</v>
      </c>
      <c r="E96" s="235"/>
      <c r="F96" s="68">
        <f t="shared" si="19"/>
        <v>0</v>
      </c>
      <c r="G96" s="69"/>
      <c r="H96" s="70"/>
      <c r="I96" s="411">
        <f t="shared" si="20"/>
        <v>4406.5999999999949</v>
      </c>
      <c r="J96" s="412">
        <f t="shared" si="22"/>
        <v>162</v>
      </c>
      <c r="K96" s="413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1">
        <f t="shared" si="21"/>
        <v>17693</v>
      </c>
      <c r="V96" s="412">
        <f t="shared" si="23"/>
        <v>650</v>
      </c>
      <c r="W96" s="413">
        <f t="shared" si="17"/>
        <v>0</v>
      </c>
    </row>
    <row r="97" spans="2:23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11">
        <f t="shared" si="20"/>
        <v>4406.5999999999949</v>
      </c>
      <c r="J97" s="412">
        <f t="shared" si="22"/>
        <v>162</v>
      </c>
      <c r="K97" s="413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1">
        <f t="shared" si="21"/>
        <v>17693</v>
      </c>
      <c r="V97" s="412">
        <f t="shared" si="23"/>
        <v>650</v>
      </c>
      <c r="W97" s="413">
        <f t="shared" si="17"/>
        <v>0</v>
      </c>
    </row>
    <row r="98" spans="2:23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11">
        <f t="shared" si="20"/>
        <v>4406.5999999999949</v>
      </c>
      <c r="J98" s="412">
        <f t="shared" si="22"/>
        <v>162</v>
      </c>
      <c r="K98" s="413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1">
        <f t="shared" si="21"/>
        <v>17693</v>
      </c>
      <c r="V98" s="412">
        <f t="shared" si="23"/>
        <v>650</v>
      </c>
      <c r="W98" s="413">
        <f t="shared" si="17"/>
        <v>0</v>
      </c>
    </row>
    <row r="99" spans="2:23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11">
        <f t="shared" si="20"/>
        <v>4406.5999999999949</v>
      </c>
      <c r="J99" s="412">
        <f t="shared" si="22"/>
        <v>162</v>
      </c>
      <c r="K99" s="413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1">
        <f t="shared" si="21"/>
        <v>17693</v>
      </c>
      <c r="V99" s="412">
        <f t="shared" si="23"/>
        <v>650</v>
      </c>
      <c r="W99" s="413">
        <f t="shared" si="17"/>
        <v>0</v>
      </c>
    </row>
    <row r="100" spans="2:23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11">
        <f t="shared" si="20"/>
        <v>4406.5999999999949</v>
      </c>
      <c r="J100" s="412">
        <f t="shared" si="22"/>
        <v>162</v>
      </c>
      <c r="K100" s="413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1">
        <f t="shared" si="21"/>
        <v>17693</v>
      </c>
      <c r="V100" s="412">
        <f t="shared" si="23"/>
        <v>650</v>
      </c>
      <c r="W100" s="413">
        <f t="shared" si="17"/>
        <v>0</v>
      </c>
    </row>
    <row r="101" spans="2:23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11">
        <f t="shared" si="20"/>
        <v>4406.5999999999949</v>
      </c>
      <c r="J101" s="412">
        <f t="shared" si="22"/>
        <v>162</v>
      </c>
      <c r="K101" s="413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1">
        <f t="shared" si="21"/>
        <v>17693</v>
      </c>
      <c r="V101" s="412">
        <f t="shared" si="23"/>
        <v>650</v>
      </c>
      <c r="W101" s="413">
        <f t="shared" si="17"/>
        <v>0</v>
      </c>
    </row>
    <row r="102" spans="2:23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11">
        <f t="shared" si="20"/>
        <v>4406.5999999999949</v>
      </c>
      <c r="J102" s="412">
        <f t="shared" si="22"/>
        <v>162</v>
      </c>
      <c r="K102" s="413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1">
        <f t="shared" si="21"/>
        <v>17693</v>
      </c>
      <c r="V102" s="412">
        <f t="shared" si="23"/>
        <v>650</v>
      </c>
      <c r="W102" s="413">
        <f t="shared" si="17"/>
        <v>0</v>
      </c>
    </row>
    <row r="103" spans="2:23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11">
        <f t="shared" si="20"/>
        <v>4406.5999999999949</v>
      </c>
      <c r="J103" s="412">
        <f t="shared" si="22"/>
        <v>162</v>
      </c>
      <c r="K103" s="413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1">
        <f t="shared" si="21"/>
        <v>17693</v>
      </c>
      <c r="V103" s="412">
        <f t="shared" si="23"/>
        <v>650</v>
      </c>
      <c r="W103" s="413">
        <f t="shared" si="17"/>
        <v>0</v>
      </c>
    </row>
    <row r="104" spans="2:23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11">
        <f t="shared" si="20"/>
        <v>4406.5999999999949</v>
      </c>
      <c r="J104" s="412">
        <f t="shared" si="22"/>
        <v>162</v>
      </c>
      <c r="K104" s="413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1">
        <f t="shared" si="21"/>
        <v>17693</v>
      </c>
      <c r="V104" s="412">
        <f t="shared" si="23"/>
        <v>650</v>
      </c>
      <c r="W104" s="413">
        <f t="shared" si="17"/>
        <v>0</v>
      </c>
    </row>
    <row r="105" spans="2:23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11">
        <f t="shared" si="20"/>
        <v>4406.5999999999949</v>
      </c>
      <c r="J105" s="412">
        <f t="shared" si="22"/>
        <v>162</v>
      </c>
      <c r="K105" s="413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1">
        <f t="shared" si="21"/>
        <v>17693</v>
      </c>
      <c r="V105" s="412">
        <f t="shared" si="23"/>
        <v>650</v>
      </c>
      <c r="W105" s="413">
        <f t="shared" si="17"/>
        <v>0</v>
      </c>
    </row>
    <row r="106" spans="2:23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11">
        <f t="shared" si="20"/>
        <v>4406.5999999999949</v>
      </c>
      <c r="J106" s="412">
        <f t="shared" si="22"/>
        <v>162</v>
      </c>
      <c r="K106" s="413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1">
        <f t="shared" si="21"/>
        <v>17693</v>
      </c>
      <c r="V106" s="412">
        <f t="shared" si="23"/>
        <v>650</v>
      </c>
      <c r="W106" s="413">
        <f t="shared" si="17"/>
        <v>0</v>
      </c>
    </row>
    <row r="107" spans="2:23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11">
        <f t="shared" si="20"/>
        <v>4406.5999999999949</v>
      </c>
      <c r="J107" s="412">
        <f t="shared" si="22"/>
        <v>162</v>
      </c>
      <c r="K107" s="413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1">
        <f t="shared" si="21"/>
        <v>17693</v>
      </c>
      <c r="V107" s="412">
        <f t="shared" si="23"/>
        <v>650</v>
      </c>
      <c r="W107" s="413">
        <f t="shared" si="17"/>
        <v>0</v>
      </c>
    </row>
    <row r="108" spans="2:23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11">
        <f t="shared" si="20"/>
        <v>4406.5999999999949</v>
      </c>
      <c r="J108" s="412">
        <f t="shared" si="22"/>
        <v>162</v>
      </c>
      <c r="K108" s="413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1">
        <f t="shared" si="21"/>
        <v>17693</v>
      </c>
      <c r="V108" s="412">
        <f t="shared" si="23"/>
        <v>650</v>
      </c>
      <c r="W108" s="413">
        <f t="shared" si="17"/>
        <v>0</v>
      </c>
    </row>
    <row r="109" spans="2:23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11">
        <f t="shared" si="20"/>
        <v>4406.5999999999949</v>
      </c>
      <c r="J109" s="412">
        <f t="shared" si="22"/>
        <v>162</v>
      </c>
      <c r="K109" s="413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1">
        <f t="shared" si="21"/>
        <v>17693</v>
      </c>
      <c r="V109" s="412">
        <f t="shared" si="23"/>
        <v>650</v>
      </c>
      <c r="W109" s="413">
        <f t="shared" si="17"/>
        <v>0</v>
      </c>
    </row>
    <row r="110" spans="2:23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11">
        <f t="shared" si="20"/>
        <v>4406.5999999999949</v>
      </c>
      <c r="J110" s="412">
        <f t="shared" si="22"/>
        <v>162</v>
      </c>
      <c r="K110" s="413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1">
        <f t="shared" si="21"/>
        <v>17693</v>
      </c>
      <c r="V110" s="412">
        <f t="shared" si="23"/>
        <v>650</v>
      </c>
      <c r="W110" s="413">
        <f t="shared" si="17"/>
        <v>0</v>
      </c>
    </row>
    <row r="111" spans="2:23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11">
        <f t="shared" si="20"/>
        <v>4406.5999999999949</v>
      </c>
      <c r="J111" s="412">
        <f t="shared" si="22"/>
        <v>162</v>
      </c>
      <c r="K111" s="413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1">
        <f t="shared" si="21"/>
        <v>17693</v>
      </c>
      <c r="V111" s="412">
        <f t="shared" si="23"/>
        <v>650</v>
      </c>
      <c r="W111" s="413">
        <f t="shared" si="17"/>
        <v>0</v>
      </c>
    </row>
    <row r="112" spans="2:23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11">
        <f t="shared" si="20"/>
        <v>4406.5999999999949</v>
      </c>
      <c r="J112" s="412">
        <f t="shared" si="22"/>
        <v>162</v>
      </c>
      <c r="K112" s="413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1">
        <f t="shared" si="21"/>
        <v>17693</v>
      </c>
      <c r="V112" s="412">
        <f t="shared" si="23"/>
        <v>650</v>
      </c>
      <c r="W112" s="413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11">
        <f t="shared" si="20"/>
        <v>4406.5999999999949</v>
      </c>
      <c r="J113" s="412">
        <f t="shared" si="22"/>
        <v>162</v>
      </c>
      <c r="K113" s="414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1">
        <f t="shared" si="21"/>
        <v>17693</v>
      </c>
      <c r="V113" s="412">
        <f t="shared" si="23"/>
        <v>650</v>
      </c>
      <c r="W113" s="414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98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98"/>
      <c r="U114" s="24"/>
      <c r="V114" s="24"/>
      <c r="W114" s="190">
        <f t="shared" si="17"/>
        <v>0</v>
      </c>
    </row>
    <row r="115" spans="1:23" x14ac:dyDescent="0.25">
      <c r="C115" s="53">
        <f>SUM(C9:C114)</f>
        <v>530</v>
      </c>
      <c r="D115" s="6">
        <f>SUM(D9:D114)</f>
        <v>14426.600000000002</v>
      </c>
      <c r="F115" s="6">
        <f>SUM(F9:F114)</f>
        <v>14426.600000000002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162</v>
      </c>
      <c r="P118" s="45" t="s">
        <v>4</v>
      </c>
      <c r="Q118" s="55">
        <f>R5-O115+R4+R6</f>
        <v>650</v>
      </c>
    </row>
    <row r="119" spans="1:23" ht="15.75" thickBot="1" x14ac:dyDescent="0.3"/>
    <row r="120" spans="1:23" ht="15.75" thickBot="1" x14ac:dyDescent="0.3">
      <c r="C120" s="1300" t="s">
        <v>11</v>
      </c>
      <c r="D120" s="1301"/>
      <c r="E120" s="56">
        <f>E4+E5+E6-F115</f>
        <v>4406.5999999999985</v>
      </c>
      <c r="G120" s="47"/>
      <c r="H120" s="90"/>
      <c r="O120" s="1300" t="s">
        <v>11</v>
      </c>
      <c r="P120" s="1301"/>
      <c r="Q120" s="56">
        <f>Q4+Q5+Q6-R115</f>
        <v>17693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98" t="s">
        <v>391</v>
      </c>
      <c r="B1" s="1298"/>
      <c r="C1" s="1298"/>
      <c r="D1" s="1298"/>
      <c r="E1" s="1298"/>
      <c r="F1" s="1298"/>
      <c r="G1" s="12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2"/>
      <c r="D4" s="733"/>
      <c r="E4" s="754"/>
      <c r="F4" s="725"/>
      <c r="G4" s="72"/>
    </row>
    <row r="5" spans="1:9" ht="15.75" customHeight="1" x14ac:dyDescent="0.25">
      <c r="A5" s="1313" t="s">
        <v>221</v>
      </c>
      <c r="B5" s="339" t="s">
        <v>63</v>
      </c>
      <c r="C5" s="614">
        <v>127</v>
      </c>
      <c r="D5" s="615">
        <v>44989</v>
      </c>
      <c r="E5" s="602">
        <v>5161.33</v>
      </c>
      <c r="F5" s="613">
        <v>250</v>
      </c>
      <c r="G5" s="47">
        <f>F68</f>
        <v>1857.6000000000001</v>
      </c>
      <c r="H5" s="7">
        <f>E5-G5+E4+E6+E7</f>
        <v>3303.7299999999996</v>
      </c>
    </row>
    <row r="6" spans="1:9" ht="15" customHeight="1" x14ac:dyDescent="0.25">
      <c r="A6" s="1313"/>
      <c r="B6" s="939" t="s">
        <v>64</v>
      </c>
      <c r="C6" s="735"/>
      <c r="D6" s="735"/>
      <c r="E6" s="735"/>
      <c r="F6" s="734"/>
    </row>
    <row r="7" spans="1:9" ht="15.75" thickBot="1" x14ac:dyDescent="0.3">
      <c r="B7" s="72"/>
      <c r="C7" s="736"/>
      <c r="D7" s="736"/>
      <c r="E7" s="736"/>
      <c r="F7" s="734"/>
    </row>
    <row r="8" spans="1:9" ht="16.5" thickTop="1" thickBot="1" x14ac:dyDescent="0.3">
      <c r="B8" s="63" t="s">
        <v>7</v>
      </c>
      <c r="C8" s="686" t="s">
        <v>8</v>
      </c>
      <c r="D8" s="687" t="s">
        <v>3</v>
      </c>
      <c r="E8" s="68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3">
        <f>F4+F5+F6+F7-C9</f>
        <v>245</v>
      </c>
      <c r="C9" s="613">
        <v>5</v>
      </c>
      <c r="D9" s="602">
        <v>96.02</v>
      </c>
      <c r="E9" s="704">
        <v>44989</v>
      </c>
      <c r="F9" s="602">
        <f t="shared" ref="F9:F52" si="0">D9</f>
        <v>96.02</v>
      </c>
      <c r="G9" s="600" t="s">
        <v>238</v>
      </c>
      <c r="H9" s="601">
        <v>131</v>
      </c>
      <c r="I9" s="685">
        <f>E6+E5+E4-F9+E7</f>
        <v>5065.3099999999995</v>
      </c>
    </row>
    <row r="10" spans="1:9" x14ac:dyDescent="0.25">
      <c r="A10" s="76"/>
      <c r="B10" s="731">
        <f t="shared" ref="B10:B52" si="1">B9-C10</f>
        <v>243</v>
      </c>
      <c r="C10" s="799">
        <v>2</v>
      </c>
      <c r="D10" s="775">
        <v>43.83</v>
      </c>
      <c r="E10" s="1104">
        <v>44994</v>
      </c>
      <c r="F10" s="775">
        <f t="shared" si="0"/>
        <v>43.83</v>
      </c>
      <c r="G10" s="776" t="s">
        <v>268</v>
      </c>
      <c r="H10" s="777">
        <v>132</v>
      </c>
      <c r="I10" s="705">
        <f t="shared" ref="I10:I52" si="2">I9-F10</f>
        <v>5021.4799999999996</v>
      </c>
    </row>
    <row r="11" spans="1:9" x14ac:dyDescent="0.25">
      <c r="A11" s="12"/>
      <c r="B11" s="731">
        <f t="shared" si="1"/>
        <v>238</v>
      </c>
      <c r="C11" s="799">
        <v>5</v>
      </c>
      <c r="D11" s="775">
        <v>110.71</v>
      </c>
      <c r="E11" s="1104">
        <v>44996</v>
      </c>
      <c r="F11" s="775">
        <f t="shared" si="0"/>
        <v>110.71</v>
      </c>
      <c r="G11" s="776" t="s">
        <v>273</v>
      </c>
      <c r="H11" s="777">
        <v>132</v>
      </c>
      <c r="I11" s="705">
        <f t="shared" si="2"/>
        <v>4910.7699999999995</v>
      </c>
    </row>
    <row r="12" spans="1:9" x14ac:dyDescent="0.25">
      <c r="A12" s="54" t="s">
        <v>33</v>
      </c>
      <c r="B12" s="731">
        <f t="shared" si="1"/>
        <v>235</v>
      </c>
      <c r="C12" s="799">
        <v>3</v>
      </c>
      <c r="D12" s="775">
        <v>63.41</v>
      </c>
      <c r="E12" s="1104">
        <v>44996</v>
      </c>
      <c r="F12" s="775">
        <f t="shared" si="0"/>
        <v>63.41</v>
      </c>
      <c r="G12" s="776" t="s">
        <v>177</v>
      </c>
      <c r="H12" s="777">
        <v>132</v>
      </c>
      <c r="I12" s="705">
        <f t="shared" si="2"/>
        <v>4847.3599999999997</v>
      </c>
    </row>
    <row r="13" spans="1:9" x14ac:dyDescent="0.25">
      <c r="A13" s="76"/>
      <c r="B13" s="731">
        <f t="shared" si="1"/>
        <v>229</v>
      </c>
      <c r="C13" s="799">
        <v>6</v>
      </c>
      <c r="D13" s="775">
        <v>125.01</v>
      </c>
      <c r="E13" s="1104">
        <v>44996</v>
      </c>
      <c r="F13" s="775">
        <f t="shared" si="0"/>
        <v>125.01</v>
      </c>
      <c r="G13" s="776" t="s">
        <v>274</v>
      </c>
      <c r="H13" s="777">
        <v>132</v>
      </c>
      <c r="I13" s="705">
        <f t="shared" si="2"/>
        <v>4722.3499999999995</v>
      </c>
    </row>
    <row r="14" spans="1:9" x14ac:dyDescent="0.25">
      <c r="A14" s="12"/>
      <c r="B14" s="731">
        <f t="shared" si="1"/>
        <v>227</v>
      </c>
      <c r="C14" s="799">
        <v>2</v>
      </c>
      <c r="D14" s="775">
        <v>39.69</v>
      </c>
      <c r="E14" s="1104">
        <v>45000</v>
      </c>
      <c r="F14" s="775">
        <f t="shared" si="0"/>
        <v>39.69</v>
      </c>
      <c r="G14" s="776" t="s">
        <v>290</v>
      </c>
      <c r="H14" s="777">
        <v>132</v>
      </c>
      <c r="I14" s="705">
        <f t="shared" si="2"/>
        <v>4682.66</v>
      </c>
    </row>
    <row r="15" spans="1:9" x14ac:dyDescent="0.25">
      <c r="B15" s="731">
        <f t="shared" si="1"/>
        <v>225</v>
      </c>
      <c r="C15" s="799">
        <v>2</v>
      </c>
      <c r="D15" s="775">
        <v>42.57</v>
      </c>
      <c r="E15" s="1104">
        <v>45001</v>
      </c>
      <c r="F15" s="775">
        <f t="shared" si="0"/>
        <v>42.57</v>
      </c>
      <c r="G15" s="776" t="s">
        <v>291</v>
      </c>
      <c r="H15" s="777">
        <v>132</v>
      </c>
      <c r="I15" s="705">
        <f t="shared" si="2"/>
        <v>4640.09</v>
      </c>
    </row>
    <row r="16" spans="1:9" x14ac:dyDescent="0.25">
      <c r="B16" s="731">
        <f t="shared" si="1"/>
        <v>222</v>
      </c>
      <c r="C16" s="799">
        <v>3</v>
      </c>
      <c r="D16" s="775">
        <v>60.57</v>
      </c>
      <c r="E16" s="1104">
        <v>45003</v>
      </c>
      <c r="F16" s="775">
        <f t="shared" si="0"/>
        <v>60.57</v>
      </c>
      <c r="G16" s="776" t="s">
        <v>306</v>
      </c>
      <c r="H16" s="777">
        <v>132</v>
      </c>
      <c r="I16" s="705">
        <f t="shared" si="2"/>
        <v>4579.5200000000004</v>
      </c>
    </row>
    <row r="17" spans="2:9" x14ac:dyDescent="0.25">
      <c r="B17" s="731">
        <f t="shared" si="1"/>
        <v>220</v>
      </c>
      <c r="C17" s="799">
        <v>2</v>
      </c>
      <c r="D17" s="775">
        <v>41.22</v>
      </c>
      <c r="E17" s="1104">
        <v>45003</v>
      </c>
      <c r="F17" s="775">
        <f t="shared" si="0"/>
        <v>41.22</v>
      </c>
      <c r="G17" s="776" t="s">
        <v>306</v>
      </c>
      <c r="H17" s="777">
        <v>132</v>
      </c>
      <c r="I17" s="705">
        <f t="shared" si="2"/>
        <v>4538.3</v>
      </c>
    </row>
    <row r="18" spans="2:9" x14ac:dyDescent="0.25">
      <c r="B18" s="731">
        <f t="shared" si="1"/>
        <v>217</v>
      </c>
      <c r="C18" s="799">
        <v>3</v>
      </c>
      <c r="D18" s="775">
        <v>65.400000000000006</v>
      </c>
      <c r="E18" s="1104">
        <v>45007</v>
      </c>
      <c r="F18" s="775">
        <f t="shared" si="0"/>
        <v>65.400000000000006</v>
      </c>
      <c r="G18" s="776" t="s">
        <v>322</v>
      </c>
      <c r="H18" s="777">
        <v>132</v>
      </c>
      <c r="I18" s="705">
        <f t="shared" si="2"/>
        <v>4472.9000000000005</v>
      </c>
    </row>
    <row r="19" spans="2:9" x14ac:dyDescent="0.25">
      <c r="B19" s="731">
        <f t="shared" si="1"/>
        <v>177</v>
      </c>
      <c r="C19" s="799">
        <v>40</v>
      </c>
      <c r="D19" s="775">
        <v>899.99</v>
      </c>
      <c r="E19" s="1104">
        <v>45008</v>
      </c>
      <c r="F19" s="775">
        <f t="shared" si="0"/>
        <v>899.99</v>
      </c>
      <c r="G19" s="776" t="s">
        <v>329</v>
      </c>
      <c r="H19" s="777">
        <v>132</v>
      </c>
      <c r="I19" s="705">
        <f t="shared" si="2"/>
        <v>3572.9100000000008</v>
      </c>
    </row>
    <row r="20" spans="2:9" x14ac:dyDescent="0.25">
      <c r="B20" s="731">
        <f t="shared" si="1"/>
        <v>176</v>
      </c>
      <c r="C20" s="799">
        <v>1</v>
      </c>
      <c r="D20" s="775">
        <v>19.760000000000002</v>
      </c>
      <c r="E20" s="1104">
        <v>45013</v>
      </c>
      <c r="F20" s="775">
        <f t="shared" si="0"/>
        <v>19.760000000000002</v>
      </c>
      <c r="G20" s="776" t="s">
        <v>346</v>
      </c>
      <c r="H20" s="777">
        <v>132</v>
      </c>
      <c r="I20" s="705">
        <f t="shared" si="2"/>
        <v>3553.1500000000005</v>
      </c>
    </row>
    <row r="21" spans="2:9" x14ac:dyDescent="0.25">
      <c r="B21" s="731">
        <f t="shared" si="1"/>
        <v>174</v>
      </c>
      <c r="C21" s="799">
        <v>2</v>
      </c>
      <c r="D21" s="775">
        <v>39.54</v>
      </c>
      <c r="E21" s="1104">
        <v>45012</v>
      </c>
      <c r="F21" s="775">
        <f t="shared" si="0"/>
        <v>39.54</v>
      </c>
      <c r="G21" s="776" t="s">
        <v>348</v>
      </c>
      <c r="H21" s="777">
        <v>132</v>
      </c>
      <c r="I21" s="705">
        <f t="shared" si="2"/>
        <v>3513.6100000000006</v>
      </c>
    </row>
    <row r="22" spans="2:9" x14ac:dyDescent="0.25">
      <c r="B22" s="731">
        <f t="shared" si="1"/>
        <v>171</v>
      </c>
      <c r="C22" s="799">
        <v>3</v>
      </c>
      <c r="D22" s="775">
        <v>61.44</v>
      </c>
      <c r="E22" s="1104">
        <v>45016</v>
      </c>
      <c r="F22" s="775">
        <f t="shared" si="0"/>
        <v>61.44</v>
      </c>
      <c r="G22" s="776" t="s">
        <v>365</v>
      </c>
      <c r="H22" s="777">
        <v>132</v>
      </c>
      <c r="I22" s="705">
        <f t="shared" si="2"/>
        <v>3452.1700000000005</v>
      </c>
    </row>
    <row r="23" spans="2:9" x14ac:dyDescent="0.25">
      <c r="B23" s="731">
        <f t="shared" si="1"/>
        <v>169</v>
      </c>
      <c r="C23" s="799">
        <v>2</v>
      </c>
      <c r="D23" s="775">
        <v>41.73</v>
      </c>
      <c r="E23" s="1104">
        <v>45016</v>
      </c>
      <c r="F23" s="775">
        <f t="shared" si="0"/>
        <v>41.73</v>
      </c>
      <c r="G23" s="776" t="s">
        <v>366</v>
      </c>
      <c r="H23" s="777">
        <v>132</v>
      </c>
      <c r="I23" s="705">
        <f t="shared" si="2"/>
        <v>3410.4400000000005</v>
      </c>
    </row>
    <row r="24" spans="2:9" x14ac:dyDescent="0.25">
      <c r="B24" s="700">
        <f t="shared" si="1"/>
        <v>164</v>
      </c>
      <c r="C24" s="799">
        <v>5</v>
      </c>
      <c r="D24" s="775">
        <v>106.71</v>
      </c>
      <c r="E24" s="1104">
        <v>45017</v>
      </c>
      <c r="F24" s="775">
        <f t="shared" si="0"/>
        <v>106.71</v>
      </c>
      <c r="G24" s="776" t="s">
        <v>374</v>
      </c>
      <c r="H24" s="777">
        <v>132</v>
      </c>
      <c r="I24" s="685">
        <f t="shared" si="2"/>
        <v>3303.7300000000005</v>
      </c>
    </row>
    <row r="25" spans="2:9" x14ac:dyDescent="0.25">
      <c r="B25" s="731">
        <f t="shared" si="1"/>
        <v>164</v>
      </c>
      <c r="C25" s="799"/>
      <c r="D25" s="775"/>
      <c r="E25" s="1104"/>
      <c r="F25" s="775">
        <f t="shared" si="0"/>
        <v>0</v>
      </c>
      <c r="G25" s="776"/>
      <c r="H25" s="777"/>
      <c r="I25" s="705">
        <f t="shared" si="2"/>
        <v>3303.7300000000005</v>
      </c>
    </row>
    <row r="26" spans="2:9" x14ac:dyDescent="0.25">
      <c r="B26" s="731">
        <f t="shared" si="1"/>
        <v>164</v>
      </c>
      <c r="C26" s="799"/>
      <c r="D26" s="775"/>
      <c r="E26" s="1104"/>
      <c r="F26" s="775">
        <f t="shared" si="0"/>
        <v>0</v>
      </c>
      <c r="G26" s="776"/>
      <c r="H26" s="777"/>
      <c r="I26" s="705">
        <f t="shared" si="2"/>
        <v>3303.7300000000005</v>
      </c>
    </row>
    <row r="27" spans="2:9" x14ac:dyDescent="0.25">
      <c r="B27" s="731">
        <f t="shared" si="1"/>
        <v>164</v>
      </c>
      <c r="C27" s="799"/>
      <c r="D27" s="775"/>
      <c r="E27" s="1104"/>
      <c r="F27" s="775">
        <f t="shared" si="0"/>
        <v>0</v>
      </c>
      <c r="G27" s="776"/>
      <c r="H27" s="777"/>
      <c r="I27" s="705">
        <f t="shared" si="2"/>
        <v>3303.7300000000005</v>
      </c>
    </row>
    <row r="28" spans="2:9" x14ac:dyDescent="0.25">
      <c r="B28" s="731">
        <f t="shared" si="1"/>
        <v>164</v>
      </c>
      <c r="C28" s="799"/>
      <c r="D28" s="775"/>
      <c r="E28" s="1104"/>
      <c r="F28" s="775">
        <f t="shared" si="0"/>
        <v>0</v>
      </c>
      <c r="G28" s="776"/>
      <c r="H28" s="777"/>
      <c r="I28" s="705">
        <f t="shared" si="2"/>
        <v>3303.7300000000005</v>
      </c>
    </row>
    <row r="29" spans="2:9" x14ac:dyDescent="0.25">
      <c r="B29" s="731">
        <f t="shared" si="1"/>
        <v>164</v>
      </c>
      <c r="C29" s="799"/>
      <c r="D29" s="775"/>
      <c r="E29" s="1104"/>
      <c r="F29" s="775">
        <f t="shared" si="0"/>
        <v>0</v>
      </c>
      <c r="G29" s="776"/>
      <c r="H29" s="777"/>
      <c r="I29" s="705">
        <f t="shared" si="2"/>
        <v>3303.7300000000005</v>
      </c>
    </row>
    <row r="30" spans="2:9" x14ac:dyDescent="0.25">
      <c r="B30" s="731">
        <f t="shared" si="1"/>
        <v>164</v>
      </c>
      <c r="C30" s="799"/>
      <c r="D30" s="775"/>
      <c r="E30" s="1104"/>
      <c r="F30" s="775">
        <f t="shared" si="0"/>
        <v>0</v>
      </c>
      <c r="G30" s="776"/>
      <c r="H30" s="777"/>
      <c r="I30" s="705">
        <f t="shared" si="2"/>
        <v>3303.7300000000005</v>
      </c>
    </row>
    <row r="31" spans="2:9" x14ac:dyDescent="0.25">
      <c r="B31" s="731">
        <f t="shared" si="1"/>
        <v>164</v>
      </c>
      <c r="C31" s="613"/>
      <c r="D31" s="602"/>
      <c r="E31" s="704"/>
      <c r="F31" s="602">
        <f t="shared" si="0"/>
        <v>0</v>
      </c>
      <c r="G31" s="600"/>
      <c r="H31" s="601"/>
      <c r="I31" s="705">
        <f t="shared" si="2"/>
        <v>3303.7300000000005</v>
      </c>
    </row>
    <row r="32" spans="2:9" x14ac:dyDescent="0.25">
      <c r="B32" s="731">
        <f t="shared" si="1"/>
        <v>164</v>
      </c>
      <c r="C32" s="613"/>
      <c r="D32" s="602"/>
      <c r="E32" s="704"/>
      <c r="F32" s="602">
        <f t="shared" si="0"/>
        <v>0</v>
      </c>
      <c r="G32" s="600"/>
      <c r="H32" s="601"/>
      <c r="I32" s="705">
        <f t="shared" si="2"/>
        <v>3303.7300000000005</v>
      </c>
    </row>
    <row r="33" spans="2:9" x14ac:dyDescent="0.25">
      <c r="B33" s="731">
        <f t="shared" si="1"/>
        <v>164</v>
      </c>
      <c r="C33" s="613"/>
      <c r="D33" s="602"/>
      <c r="E33" s="704"/>
      <c r="F33" s="602">
        <f t="shared" si="0"/>
        <v>0</v>
      </c>
      <c r="G33" s="600"/>
      <c r="H33" s="601"/>
      <c r="I33" s="705">
        <f t="shared" si="2"/>
        <v>3303.7300000000005</v>
      </c>
    </row>
    <row r="34" spans="2:9" x14ac:dyDescent="0.25">
      <c r="B34" s="731">
        <f t="shared" si="1"/>
        <v>164</v>
      </c>
      <c r="C34" s="613"/>
      <c r="D34" s="602"/>
      <c r="E34" s="704"/>
      <c r="F34" s="602">
        <f t="shared" si="0"/>
        <v>0</v>
      </c>
      <c r="G34" s="600"/>
      <c r="H34" s="601"/>
      <c r="I34" s="705">
        <f t="shared" si="2"/>
        <v>3303.7300000000005</v>
      </c>
    </row>
    <row r="35" spans="2:9" x14ac:dyDescent="0.25">
      <c r="B35" s="731">
        <f t="shared" si="1"/>
        <v>164</v>
      </c>
      <c r="C35" s="613"/>
      <c r="D35" s="602"/>
      <c r="E35" s="704"/>
      <c r="F35" s="602">
        <f t="shared" si="0"/>
        <v>0</v>
      </c>
      <c r="G35" s="600"/>
      <c r="H35" s="601"/>
      <c r="I35" s="705">
        <f t="shared" si="2"/>
        <v>3303.7300000000005</v>
      </c>
    </row>
    <row r="36" spans="2:9" x14ac:dyDescent="0.25">
      <c r="B36" s="731">
        <f t="shared" si="1"/>
        <v>164</v>
      </c>
      <c r="C36" s="613"/>
      <c r="D36" s="602"/>
      <c r="E36" s="704"/>
      <c r="F36" s="602">
        <f t="shared" si="0"/>
        <v>0</v>
      </c>
      <c r="G36" s="600"/>
      <c r="H36" s="601"/>
      <c r="I36" s="705">
        <f t="shared" si="2"/>
        <v>3303.7300000000005</v>
      </c>
    </row>
    <row r="37" spans="2:9" x14ac:dyDescent="0.25">
      <c r="B37" s="731">
        <f t="shared" si="1"/>
        <v>164</v>
      </c>
      <c r="C37" s="613"/>
      <c r="D37" s="602"/>
      <c r="E37" s="704"/>
      <c r="F37" s="602">
        <f t="shared" si="0"/>
        <v>0</v>
      </c>
      <c r="G37" s="600"/>
      <c r="H37" s="601"/>
      <c r="I37" s="705">
        <f t="shared" si="2"/>
        <v>3303.7300000000005</v>
      </c>
    </row>
    <row r="38" spans="2:9" x14ac:dyDescent="0.25">
      <c r="B38" s="731">
        <f t="shared" si="1"/>
        <v>164</v>
      </c>
      <c r="C38" s="677"/>
      <c r="D38" s="602"/>
      <c r="E38" s="704"/>
      <c r="F38" s="602">
        <f t="shared" si="0"/>
        <v>0</v>
      </c>
      <c r="G38" s="600"/>
      <c r="H38" s="601"/>
      <c r="I38" s="705">
        <f t="shared" si="2"/>
        <v>3303.7300000000005</v>
      </c>
    </row>
    <row r="39" spans="2:9" x14ac:dyDescent="0.25">
      <c r="B39" s="731">
        <f t="shared" si="1"/>
        <v>164</v>
      </c>
      <c r="C39" s="677"/>
      <c r="D39" s="602"/>
      <c r="E39" s="704"/>
      <c r="F39" s="602">
        <f t="shared" si="0"/>
        <v>0</v>
      </c>
      <c r="G39" s="600"/>
      <c r="H39" s="601"/>
      <c r="I39" s="705">
        <f t="shared" si="2"/>
        <v>3303.7300000000005</v>
      </c>
    </row>
    <row r="40" spans="2:9" x14ac:dyDescent="0.25">
      <c r="B40" s="731">
        <f t="shared" si="1"/>
        <v>164</v>
      </c>
      <c r="C40" s="677"/>
      <c r="D40" s="602"/>
      <c r="E40" s="704"/>
      <c r="F40" s="602">
        <f t="shared" si="0"/>
        <v>0</v>
      </c>
      <c r="G40" s="600"/>
      <c r="H40" s="601"/>
      <c r="I40" s="705">
        <f t="shared" si="2"/>
        <v>3303.7300000000005</v>
      </c>
    </row>
    <row r="41" spans="2:9" x14ac:dyDescent="0.25">
      <c r="B41" s="174">
        <f t="shared" si="1"/>
        <v>164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3303.7300000000005</v>
      </c>
    </row>
    <row r="42" spans="2:9" x14ac:dyDescent="0.25">
      <c r="B42" s="174">
        <f t="shared" si="1"/>
        <v>164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3303.7300000000005</v>
      </c>
    </row>
    <row r="43" spans="2:9" x14ac:dyDescent="0.25">
      <c r="B43" s="174">
        <f t="shared" si="1"/>
        <v>164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3303.7300000000005</v>
      </c>
    </row>
    <row r="44" spans="2:9" x14ac:dyDescent="0.25">
      <c r="B44" s="174">
        <f t="shared" si="1"/>
        <v>164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3303.7300000000005</v>
      </c>
    </row>
    <row r="45" spans="2:9" x14ac:dyDescent="0.25">
      <c r="B45" s="174">
        <f t="shared" si="1"/>
        <v>164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3303.7300000000005</v>
      </c>
    </row>
    <row r="46" spans="2:9" x14ac:dyDescent="0.25">
      <c r="B46" s="174">
        <f t="shared" si="1"/>
        <v>164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3303.7300000000005</v>
      </c>
    </row>
    <row r="47" spans="2:9" x14ac:dyDescent="0.25">
      <c r="B47" s="174">
        <f t="shared" si="1"/>
        <v>164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3303.7300000000005</v>
      </c>
    </row>
    <row r="48" spans="2:9" x14ac:dyDescent="0.25">
      <c r="B48" s="174">
        <f t="shared" si="1"/>
        <v>164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3303.7300000000005</v>
      </c>
    </row>
    <row r="49" spans="2:9" x14ac:dyDescent="0.25">
      <c r="B49" s="174">
        <f t="shared" si="1"/>
        <v>164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3303.7300000000005</v>
      </c>
    </row>
    <row r="50" spans="2:9" x14ac:dyDescent="0.25">
      <c r="B50" s="174">
        <f t="shared" si="1"/>
        <v>164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3303.7300000000005</v>
      </c>
    </row>
    <row r="51" spans="2:9" x14ac:dyDescent="0.25">
      <c r="B51" s="174">
        <f t="shared" si="1"/>
        <v>164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3303.7300000000005</v>
      </c>
    </row>
    <row r="52" spans="2:9" x14ac:dyDescent="0.25">
      <c r="B52" s="174">
        <f t="shared" si="1"/>
        <v>164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3303.7300000000005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3303.7300000000005</v>
      </c>
    </row>
    <row r="68" spans="2:9" x14ac:dyDescent="0.25">
      <c r="C68" s="53">
        <f>SUM(C9:C67)</f>
        <v>86</v>
      </c>
      <c r="D68" s="120">
        <f>SUM(D9:D67)</f>
        <v>1857.6000000000001</v>
      </c>
      <c r="E68" s="160"/>
      <c r="F68" s="120">
        <f>SUM(F9:F67)</f>
        <v>1857.6000000000001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164</v>
      </c>
    </row>
    <row r="72" spans="2:9" ht="15.75" thickBot="1" x14ac:dyDescent="0.3">
      <c r="B72" s="121"/>
    </row>
    <row r="73" spans="2:9" ht="15.75" thickBot="1" x14ac:dyDescent="0.3">
      <c r="B73" s="90"/>
      <c r="C73" s="1300" t="s">
        <v>11</v>
      </c>
      <c r="D73" s="1301"/>
      <c r="E73" s="56">
        <f>E5-F68+E4+E6+E7</f>
        <v>3303.7299999999996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2"/>
      <c r="B1" s="1302"/>
      <c r="C1" s="1302"/>
      <c r="D1" s="1302"/>
      <c r="E1" s="1302"/>
      <c r="F1" s="1302"/>
      <c r="G1" s="13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306"/>
      <c r="B5" s="1338" t="s">
        <v>78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06"/>
      <c r="B6" s="1338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00" t="s">
        <v>11</v>
      </c>
      <c r="D60" s="1301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02"/>
      <c r="B1" s="1302"/>
      <c r="C1" s="1302"/>
      <c r="D1" s="1302"/>
      <c r="E1" s="1302"/>
      <c r="F1" s="1302"/>
      <c r="G1" s="13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06"/>
      <c r="B4" s="1339" t="s">
        <v>84</v>
      </c>
      <c r="C4" s="124"/>
      <c r="D4" s="130"/>
      <c r="E4" s="120"/>
      <c r="F4" s="72"/>
      <c r="G4" s="444"/>
      <c r="H4" s="962"/>
    </row>
    <row r="5" spans="1:10" ht="15" customHeight="1" x14ac:dyDescent="0.25">
      <c r="A5" s="1306"/>
      <c r="B5" s="1340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313"/>
      <c r="B6" s="1340"/>
      <c r="C6" s="124"/>
      <c r="D6" s="221"/>
      <c r="E6" s="77"/>
      <c r="F6" s="61"/>
    </row>
    <row r="7" spans="1:10" ht="15.75" x14ac:dyDescent="0.25">
      <c r="A7" s="1313"/>
      <c r="B7" s="904"/>
      <c r="C7" s="124"/>
      <c r="D7" s="221"/>
      <c r="E7" s="77"/>
      <c r="F7" s="61"/>
    </row>
    <row r="8" spans="1:10" ht="16.5" thickBot="1" x14ac:dyDescent="0.3">
      <c r="A8" s="1313"/>
      <c r="B8" s="904"/>
      <c r="C8" s="124"/>
      <c r="D8" s="221"/>
      <c r="E8" s="77"/>
      <c r="F8" s="61"/>
    </row>
    <row r="9" spans="1:10" ht="16.5" thickTop="1" thickBot="1" x14ac:dyDescent="0.3">
      <c r="B9" s="905" t="s">
        <v>7</v>
      </c>
      <c r="C9" s="906" t="s">
        <v>8</v>
      </c>
      <c r="D9" s="907" t="s">
        <v>3</v>
      </c>
      <c r="E9" s="908" t="s">
        <v>2</v>
      </c>
      <c r="F9" s="909" t="s">
        <v>9</v>
      </c>
      <c r="G9" s="910" t="s">
        <v>15</v>
      </c>
      <c r="H9" s="911"/>
      <c r="I9" s="631"/>
      <c r="J9" s="631"/>
    </row>
    <row r="10" spans="1:10" ht="15.75" thickTop="1" x14ac:dyDescent="0.25">
      <c r="A10" s="54" t="s">
        <v>32</v>
      </c>
      <c r="B10" s="800">
        <f>F4+F5-C10+F6+F7+F8</f>
        <v>0</v>
      </c>
      <c r="C10" s="771"/>
      <c r="D10" s="602"/>
      <c r="E10" s="704"/>
      <c r="F10" s="602">
        <f t="shared" ref="F10:F55" si="0">D10</f>
        <v>0</v>
      </c>
      <c r="G10" s="600"/>
      <c r="H10" s="601"/>
      <c r="I10" s="705">
        <f>E5+E4-F10+E6+E7+E8</f>
        <v>0</v>
      </c>
      <c r="J10" s="631"/>
    </row>
    <row r="11" spans="1:10" x14ac:dyDescent="0.25">
      <c r="A11" s="76"/>
      <c r="B11" s="731">
        <f t="shared" ref="B11:B54" si="1">B10-C11</f>
        <v>0</v>
      </c>
      <c r="C11" s="771"/>
      <c r="D11" s="602"/>
      <c r="E11" s="704"/>
      <c r="F11" s="602">
        <f t="shared" si="0"/>
        <v>0</v>
      </c>
      <c r="G11" s="600"/>
      <c r="H11" s="601"/>
      <c r="I11" s="705">
        <f>I10-F11</f>
        <v>0</v>
      </c>
      <c r="J11" s="631"/>
    </row>
    <row r="12" spans="1:10" x14ac:dyDescent="0.25">
      <c r="A12" s="12"/>
      <c r="B12" s="731">
        <f t="shared" si="1"/>
        <v>0</v>
      </c>
      <c r="C12" s="677"/>
      <c r="D12" s="602"/>
      <c r="E12" s="704"/>
      <c r="F12" s="602">
        <f t="shared" si="0"/>
        <v>0</v>
      </c>
      <c r="G12" s="600"/>
      <c r="H12" s="601"/>
      <c r="I12" s="705">
        <f t="shared" ref="I12:I55" si="2">I11-F12</f>
        <v>0</v>
      </c>
      <c r="J12" s="631"/>
    </row>
    <row r="13" spans="1:10" x14ac:dyDescent="0.25">
      <c r="A13" s="54" t="s">
        <v>33</v>
      </c>
      <c r="B13" s="731">
        <f t="shared" si="1"/>
        <v>0</v>
      </c>
      <c r="C13" s="677"/>
      <c r="D13" s="602"/>
      <c r="E13" s="704"/>
      <c r="F13" s="602">
        <f t="shared" si="0"/>
        <v>0</v>
      </c>
      <c r="G13" s="600"/>
      <c r="H13" s="601"/>
      <c r="I13" s="705">
        <f t="shared" si="2"/>
        <v>0</v>
      </c>
      <c r="J13" s="631"/>
    </row>
    <row r="14" spans="1:10" x14ac:dyDescent="0.25">
      <c r="A14" s="76"/>
      <c r="B14" s="731">
        <f t="shared" si="1"/>
        <v>0</v>
      </c>
      <c r="C14" s="677"/>
      <c r="D14" s="602"/>
      <c r="E14" s="704"/>
      <c r="F14" s="602">
        <f t="shared" si="0"/>
        <v>0</v>
      </c>
      <c r="G14" s="600"/>
      <c r="H14" s="601"/>
      <c r="I14" s="705">
        <f t="shared" si="2"/>
        <v>0</v>
      </c>
      <c r="J14" s="631"/>
    </row>
    <row r="15" spans="1:10" x14ac:dyDescent="0.25">
      <c r="A15" s="12"/>
      <c r="B15" s="731">
        <f t="shared" si="1"/>
        <v>0</v>
      </c>
      <c r="C15" s="677"/>
      <c r="D15" s="602"/>
      <c r="E15" s="704"/>
      <c r="F15" s="602">
        <f t="shared" si="0"/>
        <v>0</v>
      </c>
      <c r="G15" s="600"/>
      <c r="H15" s="601"/>
      <c r="I15" s="705">
        <f t="shared" si="2"/>
        <v>0</v>
      </c>
      <c r="J15" s="631"/>
    </row>
    <row r="16" spans="1:10" x14ac:dyDescent="0.25">
      <c r="B16" s="731">
        <f t="shared" si="1"/>
        <v>0</v>
      </c>
      <c r="C16" s="677"/>
      <c r="D16" s="602"/>
      <c r="E16" s="704"/>
      <c r="F16" s="602">
        <f t="shared" si="0"/>
        <v>0</v>
      </c>
      <c r="G16" s="600"/>
      <c r="H16" s="601"/>
      <c r="I16" s="705">
        <f t="shared" si="2"/>
        <v>0</v>
      </c>
      <c r="J16" s="631"/>
    </row>
    <row r="17" spans="2:10" x14ac:dyDescent="0.25">
      <c r="B17" s="731">
        <f t="shared" si="1"/>
        <v>0</v>
      </c>
      <c r="C17" s="677"/>
      <c r="D17" s="602"/>
      <c r="E17" s="704"/>
      <c r="F17" s="602">
        <f t="shared" si="0"/>
        <v>0</v>
      </c>
      <c r="G17" s="600"/>
      <c r="H17" s="601"/>
      <c r="I17" s="705">
        <f t="shared" si="2"/>
        <v>0</v>
      </c>
      <c r="J17" s="631"/>
    </row>
    <row r="18" spans="2:10" x14ac:dyDescent="0.25">
      <c r="B18" s="731">
        <f t="shared" si="1"/>
        <v>0</v>
      </c>
      <c r="C18" s="677"/>
      <c r="D18" s="602"/>
      <c r="E18" s="704"/>
      <c r="F18" s="602">
        <f t="shared" si="0"/>
        <v>0</v>
      </c>
      <c r="G18" s="600"/>
      <c r="H18" s="601"/>
      <c r="I18" s="705">
        <f t="shared" si="2"/>
        <v>0</v>
      </c>
      <c r="J18" s="631"/>
    </row>
    <row r="19" spans="2:10" x14ac:dyDescent="0.25">
      <c r="B19" s="174">
        <f t="shared" si="1"/>
        <v>0</v>
      </c>
      <c r="C19" s="53"/>
      <c r="D19" s="602"/>
      <c r="E19" s="704"/>
      <c r="F19" s="602">
        <f t="shared" si="0"/>
        <v>0</v>
      </c>
      <c r="G19" s="600"/>
      <c r="H19" s="601"/>
      <c r="I19" s="705">
        <f t="shared" si="2"/>
        <v>0</v>
      </c>
    </row>
    <row r="20" spans="2:10" x14ac:dyDescent="0.25">
      <c r="B20" s="174">
        <f t="shared" si="1"/>
        <v>0</v>
      </c>
      <c r="C20" s="15"/>
      <c r="D20" s="602"/>
      <c r="E20" s="704"/>
      <c r="F20" s="602">
        <f t="shared" si="0"/>
        <v>0</v>
      </c>
      <c r="G20" s="600"/>
      <c r="H20" s="601"/>
      <c r="I20" s="705">
        <f t="shared" si="2"/>
        <v>0</v>
      </c>
    </row>
    <row r="21" spans="2:10" x14ac:dyDescent="0.25">
      <c r="B21" s="174">
        <f t="shared" si="1"/>
        <v>0</v>
      </c>
      <c r="C21" s="15"/>
      <c r="D21" s="602"/>
      <c r="E21" s="704"/>
      <c r="F21" s="602">
        <f t="shared" si="0"/>
        <v>0</v>
      </c>
      <c r="G21" s="600"/>
      <c r="H21" s="601"/>
      <c r="I21" s="70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704"/>
      <c r="F22" s="602">
        <f t="shared" si="0"/>
        <v>0</v>
      </c>
      <c r="G22" s="600"/>
      <c r="H22" s="601"/>
      <c r="I22" s="70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00" t="s">
        <v>11</v>
      </c>
      <c r="D61" s="1301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02"/>
      <c r="B1" s="1302"/>
      <c r="C1" s="1302"/>
      <c r="D1" s="1302"/>
      <c r="E1" s="1302"/>
      <c r="F1" s="1302"/>
      <c r="G1" s="130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341"/>
      <c r="B5" s="1343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342"/>
      <c r="B6" s="1344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45" t="s">
        <v>11</v>
      </c>
      <c r="D56" s="1346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25" t="s">
        <v>392</v>
      </c>
      <c r="B1" s="1325"/>
      <c r="C1" s="1325"/>
      <c r="D1" s="1325"/>
      <c r="E1" s="1325"/>
      <c r="F1" s="1325"/>
      <c r="G1" s="132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347" t="s">
        <v>222</v>
      </c>
      <c r="C4" s="17"/>
      <c r="E4" s="243"/>
      <c r="F4" s="229"/>
    </row>
    <row r="5" spans="1:10" ht="15" customHeight="1" x14ac:dyDescent="0.25">
      <c r="A5" s="1350" t="s">
        <v>221</v>
      </c>
      <c r="B5" s="1348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694.85</v>
      </c>
      <c r="H5" s="57">
        <f>E4+E5+E6-G5</f>
        <v>4183.6399999999994</v>
      </c>
    </row>
    <row r="6" spans="1:10" ht="16.5" thickBot="1" x14ac:dyDescent="0.3">
      <c r="A6" s="1351"/>
      <c r="B6" s="1349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45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234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982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237</v>
      </c>
      <c r="H9" s="70">
        <v>144</v>
      </c>
      <c r="I9" s="983">
        <f>I8-F9</f>
        <v>4698.9399999999996</v>
      </c>
      <c r="J9" s="984">
        <f>J8-C9</f>
        <v>207</v>
      </c>
    </row>
    <row r="10" spans="1:10" ht="15.75" x14ac:dyDescent="0.25">
      <c r="A10" s="174"/>
      <c r="B10" s="945">
        <f t="shared" ref="B10:B53" si="1">B9-C10</f>
        <v>205</v>
      </c>
      <c r="C10" s="15">
        <v>2</v>
      </c>
      <c r="D10" s="1096">
        <v>46.67</v>
      </c>
      <c r="E10" s="530">
        <v>44994</v>
      </c>
      <c r="F10" s="498">
        <f t="shared" si="0"/>
        <v>46.67</v>
      </c>
      <c r="G10" s="318" t="s">
        <v>268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945">
        <f t="shared" si="1"/>
        <v>204</v>
      </c>
      <c r="C11" s="15">
        <v>1</v>
      </c>
      <c r="D11" s="1096">
        <v>23.15</v>
      </c>
      <c r="E11" s="530">
        <v>44994</v>
      </c>
      <c r="F11" s="498">
        <f t="shared" si="0"/>
        <v>23.15</v>
      </c>
      <c r="G11" s="318" t="s">
        <v>268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945">
        <f t="shared" si="1"/>
        <v>203</v>
      </c>
      <c r="C12" s="15">
        <v>1</v>
      </c>
      <c r="D12" s="1096">
        <v>24.46</v>
      </c>
      <c r="E12" s="530">
        <v>44995</v>
      </c>
      <c r="F12" s="498">
        <f t="shared" si="0"/>
        <v>24.46</v>
      </c>
      <c r="G12" s="318" t="s">
        <v>269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945">
        <f t="shared" si="1"/>
        <v>198</v>
      </c>
      <c r="C13" s="15">
        <v>5</v>
      </c>
      <c r="D13" s="1096">
        <v>111.95</v>
      </c>
      <c r="E13" s="530">
        <v>44996</v>
      </c>
      <c r="F13" s="498">
        <f t="shared" si="0"/>
        <v>111.95</v>
      </c>
      <c r="G13" s="318" t="s">
        <v>273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945">
        <f t="shared" si="1"/>
        <v>196</v>
      </c>
      <c r="C14" s="15">
        <v>2</v>
      </c>
      <c r="D14" s="1096">
        <v>45.43</v>
      </c>
      <c r="E14" s="530">
        <v>45000</v>
      </c>
      <c r="F14" s="498">
        <f t="shared" si="0"/>
        <v>45.43</v>
      </c>
      <c r="G14" s="318" t="s">
        <v>290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945">
        <f t="shared" si="1"/>
        <v>193</v>
      </c>
      <c r="C15" s="15">
        <v>3</v>
      </c>
      <c r="D15" s="1096">
        <v>66.03</v>
      </c>
      <c r="E15" s="1097">
        <v>45007</v>
      </c>
      <c r="F15" s="498">
        <f t="shared" si="0"/>
        <v>66.03</v>
      </c>
      <c r="G15" s="318" t="s">
        <v>322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945">
        <f t="shared" si="1"/>
        <v>192</v>
      </c>
      <c r="C16" s="15">
        <v>1</v>
      </c>
      <c r="D16" s="1096">
        <v>19.91</v>
      </c>
      <c r="E16" s="1097">
        <v>45008</v>
      </c>
      <c r="F16" s="498">
        <f t="shared" si="0"/>
        <v>19.91</v>
      </c>
      <c r="G16" s="318" t="s">
        <v>327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945">
        <f t="shared" si="1"/>
        <v>188</v>
      </c>
      <c r="C17" s="15">
        <v>4</v>
      </c>
      <c r="D17" s="1096">
        <v>90.21</v>
      </c>
      <c r="E17" s="1097">
        <v>45010</v>
      </c>
      <c r="F17" s="498">
        <f t="shared" si="0"/>
        <v>90.21</v>
      </c>
      <c r="G17" s="318" t="s">
        <v>337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945">
        <f t="shared" si="1"/>
        <v>186</v>
      </c>
      <c r="C18" s="15">
        <v>2</v>
      </c>
      <c r="D18" s="1096">
        <v>45.84</v>
      </c>
      <c r="E18" s="1097">
        <v>45012</v>
      </c>
      <c r="F18" s="498">
        <f t="shared" si="0"/>
        <v>45.84</v>
      </c>
      <c r="G18" s="318" t="s">
        <v>348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945">
        <f t="shared" si="1"/>
        <v>184</v>
      </c>
      <c r="C19" s="15">
        <v>2</v>
      </c>
      <c r="D19" s="1096">
        <v>41.65</v>
      </c>
      <c r="E19" s="1097">
        <v>45016</v>
      </c>
      <c r="F19" s="498">
        <f t="shared" si="0"/>
        <v>41.65</v>
      </c>
      <c r="G19" s="318" t="s">
        <v>366</v>
      </c>
      <c r="H19" s="319">
        <v>145</v>
      </c>
      <c r="I19" s="983">
        <f t="shared" si="2"/>
        <v>4183.6400000000003</v>
      </c>
      <c r="J19" s="984">
        <f t="shared" si="3"/>
        <v>184</v>
      </c>
    </row>
    <row r="20" spans="1:10" ht="15.75" x14ac:dyDescent="0.25">
      <c r="A20" s="2"/>
      <c r="B20" s="945">
        <f t="shared" si="1"/>
        <v>184</v>
      </c>
      <c r="C20" s="15"/>
      <c r="D20" s="1150">
        <v>0</v>
      </c>
      <c r="E20" s="1151"/>
      <c r="F20" s="1152">
        <f t="shared" si="0"/>
        <v>0</v>
      </c>
      <c r="G20" s="516"/>
      <c r="H20" s="517"/>
      <c r="I20" s="211">
        <f>I19-F20</f>
        <v>4183.6400000000003</v>
      </c>
      <c r="J20" s="212">
        <f t="shared" si="3"/>
        <v>184</v>
      </c>
    </row>
    <row r="21" spans="1:10" ht="15.75" x14ac:dyDescent="0.25">
      <c r="A21" s="2"/>
      <c r="B21" s="945">
        <f t="shared" si="1"/>
        <v>184</v>
      </c>
      <c r="C21" s="15"/>
      <c r="D21" s="1150">
        <v>0</v>
      </c>
      <c r="E21" s="1151"/>
      <c r="F21" s="1152">
        <f t="shared" si="0"/>
        <v>0</v>
      </c>
      <c r="G21" s="516"/>
      <c r="H21" s="517"/>
      <c r="I21" s="211">
        <f t="shared" ref="I21:I50" si="4">I20-F21</f>
        <v>4183.6400000000003</v>
      </c>
      <c r="J21" s="212">
        <f t="shared" si="3"/>
        <v>184</v>
      </c>
    </row>
    <row r="22" spans="1:10" ht="15.75" x14ac:dyDescent="0.25">
      <c r="A22" s="2"/>
      <c r="B22" s="945">
        <f t="shared" si="1"/>
        <v>184</v>
      </c>
      <c r="C22" s="15"/>
      <c r="D22" s="1150">
        <v>0</v>
      </c>
      <c r="E22" s="1151"/>
      <c r="F22" s="1152">
        <f t="shared" si="0"/>
        <v>0</v>
      </c>
      <c r="G22" s="516"/>
      <c r="H22" s="517"/>
      <c r="I22" s="211">
        <f t="shared" si="4"/>
        <v>4183.6400000000003</v>
      </c>
      <c r="J22" s="212">
        <f t="shared" si="3"/>
        <v>184</v>
      </c>
    </row>
    <row r="23" spans="1:10" ht="15.75" x14ac:dyDescent="0.25">
      <c r="A23" s="2"/>
      <c r="B23" s="945">
        <f t="shared" si="1"/>
        <v>184</v>
      </c>
      <c r="C23" s="15"/>
      <c r="D23" s="1150">
        <v>0</v>
      </c>
      <c r="E23" s="1151"/>
      <c r="F23" s="1152">
        <f t="shared" si="0"/>
        <v>0</v>
      </c>
      <c r="G23" s="516"/>
      <c r="H23" s="517"/>
      <c r="I23" s="211">
        <f t="shared" si="4"/>
        <v>4183.6400000000003</v>
      </c>
      <c r="J23" s="212">
        <f t="shared" si="3"/>
        <v>184</v>
      </c>
    </row>
    <row r="24" spans="1:10" ht="15.75" x14ac:dyDescent="0.25">
      <c r="A24" s="2"/>
      <c r="B24" s="945">
        <f t="shared" si="1"/>
        <v>184</v>
      </c>
      <c r="C24" s="15"/>
      <c r="D24" s="1150">
        <v>0</v>
      </c>
      <c r="E24" s="1153"/>
      <c r="F24" s="1152">
        <f t="shared" si="0"/>
        <v>0</v>
      </c>
      <c r="G24" s="516"/>
      <c r="H24" s="517"/>
      <c r="I24" s="211">
        <f t="shared" si="4"/>
        <v>4183.6400000000003</v>
      </c>
      <c r="J24" s="212">
        <f t="shared" si="3"/>
        <v>184</v>
      </c>
    </row>
    <row r="25" spans="1:10" ht="15.75" x14ac:dyDescent="0.25">
      <c r="A25" s="2"/>
      <c r="B25" s="945">
        <f t="shared" si="1"/>
        <v>184</v>
      </c>
      <c r="C25" s="15"/>
      <c r="D25" s="1150">
        <v>0</v>
      </c>
      <c r="E25" s="1153"/>
      <c r="F25" s="1152">
        <f t="shared" si="0"/>
        <v>0</v>
      </c>
      <c r="G25" s="516"/>
      <c r="H25" s="517"/>
      <c r="I25" s="211">
        <f t="shared" si="4"/>
        <v>4183.6400000000003</v>
      </c>
      <c r="J25" s="212">
        <f t="shared" si="3"/>
        <v>184</v>
      </c>
    </row>
    <row r="26" spans="1:10" ht="15.75" x14ac:dyDescent="0.25">
      <c r="A26" s="2"/>
      <c r="B26" s="945">
        <f t="shared" si="1"/>
        <v>184</v>
      </c>
      <c r="C26" s="15"/>
      <c r="D26" s="1150">
        <v>0</v>
      </c>
      <c r="E26" s="1153"/>
      <c r="F26" s="1152">
        <f t="shared" si="0"/>
        <v>0</v>
      </c>
      <c r="G26" s="516"/>
      <c r="H26" s="517"/>
      <c r="I26" s="211">
        <f t="shared" si="4"/>
        <v>4183.6400000000003</v>
      </c>
      <c r="J26" s="212">
        <f t="shared" si="3"/>
        <v>184</v>
      </c>
    </row>
    <row r="27" spans="1:10" ht="15.75" x14ac:dyDescent="0.25">
      <c r="A27" s="169"/>
      <c r="B27" s="945">
        <f t="shared" si="1"/>
        <v>184</v>
      </c>
      <c r="C27" s="15"/>
      <c r="D27" s="1150">
        <v>0</v>
      </c>
      <c r="E27" s="1153"/>
      <c r="F27" s="1152">
        <f t="shared" si="0"/>
        <v>0</v>
      </c>
      <c r="G27" s="516"/>
      <c r="H27" s="517"/>
      <c r="I27" s="211">
        <f t="shared" si="4"/>
        <v>4183.6400000000003</v>
      </c>
      <c r="J27" s="212">
        <f t="shared" si="3"/>
        <v>184</v>
      </c>
    </row>
    <row r="28" spans="1:10" ht="15.75" x14ac:dyDescent="0.25">
      <c r="A28" s="169"/>
      <c r="B28" s="945">
        <f t="shared" si="1"/>
        <v>184</v>
      </c>
      <c r="C28" s="15"/>
      <c r="D28" s="1150">
        <v>0</v>
      </c>
      <c r="E28" s="1151"/>
      <c r="F28" s="1152">
        <f t="shared" si="0"/>
        <v>0</v>
      </c>
      <c r="G28" s="516"/>
      <c r="H28" s="517"/>
      <c r="I28" s="211">
        <f t="shared" si="4"/>
        <v>4183.6400000000003</v>
      </c>
      <c r="J28" s="212">
        <f t="shared" si="3"/>
        <v>184</v>
      </c>
    </row>
    <row r="29" spans="1:10" ht="15.75" x14ac:dyDescent="0.25">
      <c r="A29" s="169"/>
      <c r="B29" s="945">
        <f t="shared" si="1"/>
        <v>184</v>
      </c>
      <c r="C29" s="15"/>
      <c r="D29" s="1150">
        <v>0</v>
      </c>
      <c r="E29" s="1151"/>
      <c r="F29" s="1152">
        <f t="shared" si="0"/>
        <v>0</v>
      </c>
      <c r="G29" s="516"/>
      <c r="H29" s="517"/>
      <c r="I29" s="211">
        <f t="shared" si="4"/>
        <v>4183.6400000000003</v>
      </c>
      <c r="J29" s="212">
        <f t="shared" si="3"/>
        <v>184</v>
      </c>
    </row>
    <row r="30" spans="1:10" ht="15.75" x14ac:dyDescent="0.25">
      <c r="A30" s="169"/>
      <c r="B30" s="945">
        <f t="shared" si="1"/>
        <v>184</v>
      </c>
      <c r="C30" s="15"/>
      <c r="D30" s="1150">
        <v>0</v>
      </c>
      <c r="E30" s="1151"/>
      <c r="F30" s="1152">
        <f t="shared" si="0"/>
        <v>0</v>
      </c>
      <c r="G30" s="516"/>
      <c r="H30" s="517"/>
      <c r="I30" s="211">
        <f t="shared" si="4"/>
        <v>4183.6400000000003</v>
      </c>
      <c r="J30" s="212">
        <f t="shared" si="3"/>
        <v>184</v>
      </c>
    </row>
    <row r="31" spans="1:10" ht="15.75" x14ac:dyDescent="0.25">
      <c r="A31" s="169"/>
      <c r="B31" s="945">
        <f t="shared" si="1"/>
        <v>184</v>
      </c>
      <c r="C31" s="15"/>
      <c r="D31" s="1150">
        <f t="shared" ref="D31:D53" si="5">C31*B31</f>
        <v>0</v>
      </c>
      <c r="E31" s="1151"/>
      <c r="F31" s="1152">
        <f t="shared" si="0"/>
        <v>0</v>
      </c>
      <c r="G31" s="516"/>
      <c r="H31" s="517"/>
      <c r="I31" s="211">
        <f t="shared" si="4"/>
        <v>4183.6400000000003</v>
      </c>
      <c r="J31" s="212">
        <f t="shared" si="3"/>
        <v>184</v>
      </c>
    </row>
    <row r="32" spans="1:10" ht="15.75" x14ac:dyDescent="0.25">
      <c r="A32" s="2"/>
      <c r="B32" s="945">
        <f t="shared" si="1"/>
        <v>184</v>
      </c>
      <c r="C32" s="15"/>
      <c r="D32" s="1150">
        <f t="shared" si="5"/>
        <v>0</v>
      </c>
      <c r="E32" s="1151"/>
      <c r="F32" s="1152">
        <f t="shared" si="0"/>
        <v>0</v>
      </c>
      <c r="G32" s="516"/>
      <c r="H32" s="517"/>
      <c r="I32" s="211">
        <f t="shared" si="4"/>
        <v>4183.6400000000003</v>
      </c>
      <c r="J32" s="212">
        <f t="shared" si="3"/>
        <v>184</v>
      </c>
    </row>
    <row r="33" spans="1:10" ht="15.75" x14ac:dyDescent="0.25">
      <c r="A33" s="2"/>
      <c r="B33" s="945">
        <f t="shared" si="1"/>
        <v>184</v>
      </c>
      <c r="C33" s="15"/>
      <c r="D33" s="1150">
        <f t="shared" si="5"/>
        <v>0</v>
      </c>
      <c r="E33" s="1154"/>
      <c r="F33" s="1152">
        <f t="shared" si="0"/>
        <v>0</v>
      </c>
      <c r="G33" s="516"/>
      <c r="H33" s="517"/>
      <c r="I33" s="211">
        <f t="shared" si="4"/>
        <v>4183.6400000000003</v>
      </c>
      <c r="J33" s="212">
        <f t="shared" si="3"/>
        <v>184</v>
      </c>
    </row>
    <row r="34" spans="1:10" ht="15.75" x14ac:dyDescent="0.25">
      <c r="A34" s="2"/>
      <c r="B34" s="945">
        <f t="shared" si="1"/>
        <v>184</v>
      </c>
      <c r="C34" s="15"/>
      <c r="D34" s="1150">
        <f t="shared" si="5"/>
        <v>0</v>
      </c>
      <c r="E34" s="1154"/>
      <c r="F34" s="1152">
        <f t="shared" si="0"/>
        <v>0</v>
      </c>
      <c r="G34" s="516"/>
      <c r="H34" s="517"/>
      <c r="I34" s="211">
        <f t="shared" si="4"/>
        <v>4183.6400000000003</v>
      </c>
      <c r="J34" s="212">
        <f t="shared" si="3"/>
        <v>184</v>
      </c>
    </row>
    <row r="35" spans="1:10" ht="15.75" x14ac:dyDescent="0.25">
      <c r="A35" s="2"/>
      <c r="B35" s="945">
        <f t="shared" si="1"/>
        <v>184</v>
      </c>
      <c r="C35" s="15"/>
      <c r="D35" s="1150">
        <f t="shared" si="5"/>
        <v>0</v>
      </c>
      <c r="E35" s="1154"/>
      <c r="F35" s="1152">
        <f t="shared" si="0"/>
        <v>0</v>
      </c>
      <c r="G35" s="516"/>
      <c r="H35" s="517"/>
      <c r="I35" s="211">
        <f t="shared" si="4"/>
        <v>4183.6400000000003</v>
      </c>
      <c r="J35" s="212">
        <f t="shared" si="3"/>
        <v>184</v>
      </c>
    </row>
    <row r="36" spans="1:10" ht="15.75" x14ac:dyDescent="0.25">
      <c r="A36" s="2"/>
      <c r="B36" s="945">
        <f t="shared" si="1"/>
        <v>184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4183.6400000000003</v>
      </c>
      <c r="J36" s="212">
        <f t="shared" si="3"/>
        <v>184</v>
      </c>
    </row>
    <row r="37" spans="1:10" ht="15.75" x14ac:dyDescent="0.25">
      <c r="A37" s="2"/>
      <c r="B37" s="945">
        <f t="shared" si="1"/>
        <v>184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4183.6400000000003</v>
      </c>
      <c r="J37" s="212">
        <f t="shared" si="3"/>
        <v>184</v>
      </c>
    </row>
    <row r="38" spans="1:10" ht="15.75" x14ac:dyDescent="0.25">
      <c r="A38" s="2"/>
      <c r="B38" s="945">
        <f t="shared" si="1"/>
        <v>184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4183.6400000000003</v>
      </c>
      <c r="J38" s="212">
        <f t="shared" si="3"/>
        <v>184</v>
      </c>
    </row>
    <row r="39" spans="1:10" ht="15.75" x14ac:dyDescent="0.25">
      <c r="A39" s="2"/>
      <c r="B39" s="945">
        <f t="shared" si="1"/>
        <v>184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4183.6400000000003</v>
      </c>
      <c r="J39" s="212">
        <f t="shared" si="3"/>
        <v>184</v>
      </c>
    </row>
    <row r="40" spans="1:10" ht="15.75" x14ac:dyDescent="0.25">
      <c r="A40" s="2"/>
      <c r="B40" s="945">
        <f t="shared" si="1"/>
        <v>184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4183.6400000000003</v>
      </c>
      <c r="J40" s="212">
        <f t="shared" si="3"/>
        <v>184</v>
      </c>
    </row>
    <row r="41" spans="1:10" ht="15.75" x14ac:dyDescent="0.25">
      <c r="A41" s="2"/>
      <c r="B41" s="945">
        <f t="shared" si="1"/>
        <v>184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4183.6400000000003</v>
      </c>
      <c r="J41" s="212">
        <f t="shared" si="3"/>
        <v>184</v>
      </c>
    </row>
    <row r="42" spans="1:10" ht="15.75" x14ac:dyDescent="0.25">
      <c r="A42" s="2"/>
      <c r="B42" s="945">
        <f t="shared" si="1"/>
        <v>184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4183.6400000000003</v>
      </c>
      <c r="J42" s="212">
        <f t="shared" si="3"/>
        <v>184</v>
      </c>
    </row>
    <row r="43" spans="1:10" ht="15.75" x14ac:dyDescent="0.25">
      <c r="A43" s="2"/>
      <c r="B43" s="945">
        <f t="shared" si="1"/>
        <v>184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4183.6400000000003</v>
      </c>
      <c r="J43" s="212">
        <f t="shared" si="3"/>
        <v>184</v>
      </c>
    </row>
    <row r="44" spans="1:10" ht="15.75" x14ac:dyDescent="0.25">
      <c r="A44" s="2"/>
      <c r="B44" s="945">
        <f t="shared" si="1"/>
        <v>184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4183.6400000000003</v>
      </c>
      <c r="J44" s="212">
        <f t="shared" si="3"/>
        <v>184</v>
      </c>
    </row>
    <row r="45" spans="1:10" ht="15.75" x14ac:dyDescent="0.25">
      <c r="A45" s="2"/>
      <c r="B45" s="945">
        <f t="shared" si="1"/>
        <v>184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4183.6400000000003</v>
      </c>
      <c r="J45" s="212">
        <f t="shared" si="3"/>
        <v>184</v>
      </c>
    </row>
    <row r="46" spans="1:10" ht="15.75" x14ac:dyDescent="0.25">
      <c r="A46" s="2"/>
      <c r="B46" s="945">
        <f t="shared" si="1"/>
        <v>184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4183.6400000000003</v>
      </c>
      <c r="J46" s="212">
        <f t="shared" si="3"/>
        <v>184</v>
      </c>
    </row>
    <row r="47" spans="1:10" ht="15.75" x14ac:dyDescent="0.25">
      <c r="A47" s="2"/>
      <c r="B47" s="945">
        <f t="shared" si="1"/>
        <v>184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4183.6400000000003</v>
      </c>
      <c r="J47" s="212">
        <f t="shared" si="3"/>
        <v>184</v>
      </c>
    </row>
    <row r="48" spans="1:10" ht="15.75" x14ac:dyDescent="0.25">
      <c r="A48" s="2"/>
      <c r="B48" s="945">
        <f t="shared" si="1"/>
        <v>184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4183.6400000000003</v>
      </c>
      <c r="J48" s="212">
        <f t="shared" si="3"/>
        <v>184</v>
      </c>
    </row>
    <row r="49" spans="1:10" ht="15.75" x14ac:dyDescent="0.25">
      <c r="A49" s="2"/>
      <c r="B49" s="945">
        <f t="shared" si="1"/>
        <v>184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4183.6400000000003</v>
      </c>
      <c r="J49" s="212">
        <f t="shared" si="3"/>
        <v>184</v>
      </c>
    </row>
    <row r="50" spans="1:10" ht="15.75" x14ac:dyDescent="0.25">
      <c r="A50" s="2"/>
      <c r="B50" s="945">
        <f t="shared" si="1"/>
        <v>184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4183.6400000000003</v>
      </c>
      <c r="J50" s="212">
        <f t="shared" si="3"/>
        <v>184</v>
      </c>
    </row>
    <row r="51" spans="1:10" ht="16.5" thickBot="1" x14ac:dyDescent="0.3">
      <c r="A51" s="4"/>
      <c r="B51" s="945">
        <f t="shared" si="1"/>
        <v>184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45">
        <f t="shared" si="1"/>
        <v>153</v>
      </c>
      <c r="C52" s="89">
        <f>SUM(C8:C51)</f>
        <v>31</v>
      </c>
      <c r="D52" s="168">
        <f t="shared" si="5"/>
        <v>4743</v>
      </c>
      <c r="E52" s="38"/>
      <c r="F52" s="5">
        <f>SUM(F8:F51)</f>
        <v>694.85</v>
      </c>
    </row>
    <row r="53" spans="1:10" ht="16.5" thickBot="1" x14ac:dyDescent="0.3">
      <c r="A53" s="51"/>
      <c r="B53" s="945">
        <f t="shared" si="1"/>
        <v>153</v>
      </c>
      <c r="D53" s="168">
        <f t="shared" si="5"/>
        <v>0</v>
      </c>
      <c r="E53" s="67">
        <f>F4+F5+F6-+C52</f>
        <v>184</v>
      </c>
    </row>
    <row r="54" spans="1:10" ht="15.75" thickBot="1" x14ac:dyDescent="0.3">
      <c r="A54" s="115"/>
    </row>
    <row r="55" spans="1:10" ht="16.5" thickTop="1" thickBot="1" x14ac:dyDescent="0.3">
      <c r="A55" s="47"/>
      <c r="C55" s="1345" t="s">
        <v>11</v>
      </c>
      <c r="D55" s="1346"/>
      <c r="E55" s="141">
        <f>E5+E4+E6+-F52</f>
        <v>4183.6399999999994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98" t="s">
        <v>393</v>
      </c>
      <c r="B1" s="1298"/>
      <c r="C1" s="1298"/>
      <c r="D1" s="1298"/>
      <c r="E1" s="1298"/>
      <c r="F1" s="1298"/>
      <c r="G1" s="1298"/>
      <c r="H1" s="11">
        <v>1</v>
      </c>
      <c r="K1" s="1298" t="str">
        <f>A1</f>
        <v>INVENTARIO  DEL MES DE    MARZO     2023</v>
      </c>
      <c r="L1" s="1298"/>
      <c r="M1" s="1298"/>
      <c r="N1" s="1298"/>
      <c r="O1" s="1298"/>
      <c r="P1" s="1298"/>
      <c r="Q1" s="129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06"/>
      <c r="B4" s="1339" t="s">
        <v>161</v>
      </c>
      <c r="C4" s="124"/>
      <c r="D4" s="130"/>
      <c r="E4" s="120"/>
      <c r="F4" s="72"/>
      <c r="G4" s="47"/>
      <c r="H4" s="920"/>
      <c r="K4" s="1306"/>
      <c r="L4" s="1339" t="s">
        <v>161</v>
      </c>
      <c r="M4" s="124"/>
      <c r="N4" s="130"/>
      <c r="O4" s="120"/>
      <c r="P4" s="72"/>
      <c r="Q4" s="47"/>
      <c r="R4" s="920"/>
    </row>
    <row r="5" spans="1:19" ht="15" customHeight="1" x14ac:dyDescent="0.25">
      <c r="A5" s="1306"/>
      <c r="B5" s="1340"/>
      <c r="C5" s="124">
        <v>133</v>
      </c>
      <c r="D5" s="221">
        <v>44967</v>
      </c>
      <c r="E5" s="77">
        <v>500.82</v>
      </c>
      <c r="F5" s="61">
        <v>23</v>
      </c>
      <c r="K5" s="1306"/>
      <c r="L5" s="1340"/>
      <c r="M5" s="124"/>
      <c r="N5" s="221">
        <v>44989</v>
      </c>
      <c r="O5" s="685">
        <v>1034.5899999999999</v>
      </c>
      <c r="P5" s="864">
        <v>40</v>
      </c>
    </row>
    <row r="6" spans="1:19" ht="15" customHeight="1" x14ac:dyDescent="0.25">
      <c r="A6" s="875" t="s">
        <v>88</v>
      </c>
      <c r="B6" s="1340"/>
      <c r="C6" s="124">
        <v>133</v>
      </c>
      <c r="D6" s="221">
        <v>44979</v>
      </c>
      <c r="E6" s="77">
        <v>929.23</v>
      </c>
      <c r="F6" s="61">
        <v>40</v>
      </c>
      <c r="G6" s="5">
        <f>F56</f>
        <v>1028.8700000000001</v>
      </c>
      <c r="H6" s="150">
        <f>E4+E5+E7+E6+E7+E8-G6</f>
        <v>401.17999999999984</v>
      </c>
      <c r="K6" s="1352" t="s">
        <v>220</v>
      </c>
      <c r="L6" s="1340"/>
      <c r="M6" s="124"/>
      <c r="N6" s="221"/>
      <c r="O6" s="77"/>
      <c r="P6" s="61"/>
      <c r="Q6" s="5">
        <f>P56</f>
        <v>0</v>
      </c>
      <c r="R6" s="150">
        <f>O4+O5+O7+O6+O7+O8-Q6</f>
        <v>1034.5899999999999</v>
      </c>
    </row>
    <row r="7" spans="1:19" ht="15.75" x14ac:dyDescent="0.25">
      <c r="A7" s="875"/>
      <c r="B7" s="876"/>
      <c r="C7" s="124"/>
      <c r="D7" s="221"/>
      <c r="E7" s="77"/>
      <c r="F7" s="61"/>
      <c r="K7" s="1352"/>
      <c r="L7" s="939"/>
      <c r="M7" s="124"/>
      <c r="N7" s="221"/>
      <c r="O7" s="77"/>
      <c r="P7" s="61"/>
    </row>
    <row r="8" spans="1:19" ht="16.5" thickBot="1" x14ac:dyDescent="0.3">
      <c r="A8" s="875"/>
      <c r="B8" s="876"/>
      <c r="C8" s="124"/>
      <c r="D8" s="221"/>
      <c r="E8" s="77"/>
      <c r="F8" s="61"/>
      <c r="K8" s="938"/>
      <c r="L8" s="939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800">
        <f>F4+F5-C10+F6+F7+F8</f>
        <v>58</v>
      </c>
      <c r="C10" s="771">
        <v>5</v>
      </c>
      <c r="D10" s="602">
        <v>120.91</v>
      </c>
      <c r="E10" s="704">
        <v>44971</v>
      </c>
      <c r="F10" s="602">
        <f t="shared" ref="F10:F55" si="0">D10</f>
        <v>120.91</v>
      </c>
      <c r="G10" s="600" t="s">
        <v>188</v>
      </c>
      <c r="H10" s="601">
        <v>135</v>
      </c>
      <c r="I10" s="705">
        <f>E5+E4-F10+E6+E7+E8</f>
        <v>1309.1399999999999</v>
      </c>
      <c r="J10" s="631"/>
      <c r="K10" s="54" t="s">
        <v>32</v>
      </c>
      <c r="L10" s="703">
        <f>P4+P5-M10+P6+P7+P8</f>
        <v>40</v>
      </c>
      <c r="M10" s="771"/>
      <c r="N10" s="602"/>
      <c r="O10" s="704"/>
      <c r="P10" s="602">
        <f t="shared" ref="P10:P55" si="1">N10</f>
        <v>0</v>
      </c>
      <c r="Q10" s="600"/>
      <c r="R10" s="601"/>
      <c r="S10" s="685">
        <f>O5+O4-P10+O6+O7+O8</f>
        <v>1034.5899999999999</v>
      </c>
    </row>
    <row r="11" spans="1:19" x14ac:dyDescent="0.25">
      <c r="A11" s="76"/>
      <c r="B11" s="731">
        <f t="shared" ref="B11:B54" si="2">B10-C11</f>
        <v>57</v>
      </c>
      <c r="C11" s="771">
        <v>1</v>
      </c>
      <c r="D11" s="602">
        <v>21.85</v>
      </c>
      <c r="E11" s="704">
        <v>44974</v>
      </c>
      <c r="F11" s="602">
        <f t="shared" si="0"/>
        <v>21.85</v>
      </c>
      <c r="G11" s="600" t="s">
        <v>167</v>
      </c>
      <c r="H11" s="601">
        <v>135</v>
      </c>
      <c r="I11" s="705">
        <f>I10-F11</f>
        <v>1287.29</v>
      </c>
      <c r="J11" s="631"/>
      <c r="K11" s="76"/>
      <c r="L11" s="731">
        <f t="shared" ref="L11:L54" si="3">L10-M11</f>
        <v>40</v>
      </c>
      <c r="M11" s="771"/>
      <c r="N11" s="602"/>
      <c r="O11" s="704"/>
      <c r="P11" s="602">
        <f t="shared" si="1"/>
        <v>0</v>
      </c>
      <c r="Q11" s="600"/>
      <c r="R11" s="601"/>
      <c r="S11" s="705">
        <f>S10-P11</f>
        <v>1034.5899999999999</v>
      </c>
    </row>
    <row r="12" spans="1:19" x14ac:dyDescent="0.25">
      <c r="A12" s="12"/>
      <c r="B12" s="731">
        <f t="shared" si="2"/>
        <v>49</v>
      </c>
      <c r="C12" s="677">
        <v>8</v>
      </c>
      <c r="D12" s="602">
        <v>176.15</v>
      </c>
      <c r="E12" s="704">
        <v>44975</v>
      </c>
      <c r="F12" s="602">
        <f t="shared" si="0"/>
        <v>176.15</v>
      </c>
      <c r="G12" s="600" t="s">
        <v>168</v>
      </c>
      <c r="H12" s="601">
        <v>135</v>
      </c>
      <c r="I12" s="705">
        <f t="shared" ref="I12:I55" si="4">I11-F12</f>
        <v>1111.1399999999999</v>
      </c>
      <c r="J12" s="631"/>
      <c r="K12" s="12"/>
      <c r="L12" s="731">
        <f t="shared" si="3"/>
        <v>40</v>
      </c>
      <c r="M12" s="677"/>
      <c r="N12" s="602"/>
      <c r="O12" s="704"/>
      <c r="P12" s="602">
        <f t="shared" si="1"/>
        <v>0</v>
      </c>
      <c r="Q12" s="600"/>
      <c r="R12" s="601"/>
      <c r="S12" s="705">
        <f t="shared" ref="S12:S55" si="5">S11-P12</f>
        <v>1034.5899999999999</v>
      </c>
    </row>
    <row r="13" spans="1:19" x14ac:dyDescent="0.25">
      <c r="A13" s="54" t="s">
        <v>33</v>
      </c>
      <c r="B13" s="731">
        <f t="shared" si="2"/>
        <v>45</v>
      </c>
      <c r="C13" s="677">
        <v>4</v>
      </c>
      <c r="D13" s="602">
        <v>77.290000000000006</v>
      </c>
      <c r="E13" s="704">
        <v>44975</v>
      </c>
      <c r="F13" s="602">
        <f t="shared" si="0"/>
        <v>77.290000000000006</v>
      </c>
      <c r="G13" s="600" t="s">
        <v>169</v>
      </c>
      <c r="H13" s="601">
        <v>135</v>
      </c>
      <c r="I13" s="705">
        <f t="shared" si="4"/>
        <v>1033.8499999999999</v>
      </c>
      <c r="J13" s="631"/>
      <c r="K13" s="54" t="s">
        <v>33</v>
      </c>
      <c r="L13" s="731">
        <f t="shared" si="3"/>
        <v>40</v>
      </c>
      <c r="M13" s="677"/>
      <c r="N13" s="602"/>
      <c r="O13" s="704"/>
      <c r="P13" s="602">
        <f t="shared" si="1"/>
        <v>0</v>
      </c>
      <c r="Q13" s="600"/>
      <c r="R13" s="601"/>
      <c r="S13" s="705">
        <f t="shared" si="5"/>
        <v>1034.5899999999999</v>
      </c>
    </row>
    <row r="14" spans="1:19" x14ac:dyDescent="0.25">
      <c r="A14" s="76"/>
      <c r="B14" s="731">
        <f t="shared" si="2"/>
        <v>44</v>
      </c>
      <c r="C14" s="677">
        <v>1</v>
      </c>
      <c r="D14" s="602">
        <v>23.9</v>
      </c>
      <c r="E14" s="704">
        <v>44981</v>
      </c>
      <c r="F14" s="602">
        <f t="shared" si="0"/>
        <v>23.9</v>
      </c>
      <c r="G14" s="600" t="s">
        <v>205</v>
      </c>
      <c r="H14" s="601">
        <v>135</v>
      </c>
      <c r="I14" s="705">
        <f t="shared" si="4"/>
        <v>1009.9499999999999</v>
      </c>
      <c r="J14" s="631"/>
      <c r="K14" s="76"/>
      <c r="L14" s="731">
        <f t="shared" si="3"/>
        <v>40</v>
      </c>
      <c r="M14" s="677"/>
      <c r="N14" s="602"/>
      <c r="O14" s="704"/>
      <c r="P14" s="602">
        <f t="shared" si="1"/>
        <v>0</v>
      </c>
      <c r="Q14" s="600"/>
      <c r="R14" s="601"/>
      <c r="S14" s="705">
        <f t="shared" si="5"/>
        <v>1034.5899999999999</v>
      </c>
    </row>
    <row r="15" spans="1:19" x14ac:dyDescent="0.25">
      <c r="A15" s="12"/>
      <c r="B15" s="174">
        <f t="shared" si="2"/>
        <v>43</v>
      </c>
      <c r="C15" s="15">
        <v>1</v>
      </c>
      <c r="D15" s="602">
        <v>22.83</v>
      </c>
      <c r="E15" s="704">
        <v>44982</v>
      </c>
      <c r="F15" s="602">
        <f t="shared" si="0"/>
        <v>22.83</v>
      </c>
      <c r="G15" s="600" t="s">
        <v>208</v>
      </c>
      <c r="H15" s="601">
        <v>135</v>
      </c>
      <c r="I15" s="705">
        <f t="shared" si="4"/>
        <v>987.11999999999989</v>
      </c>
      <c r="K15" s="12"/>
      <c r="L15" s="174">
        <f t="shared" si="3"/>
        <v>40</v>
      </c>
      <c r="M15" s="15"/>
      <c r="N15" s="602"/>
      <c r="O15" s="704"/>
      <c r="P15" s="602">
        <f t="shared" si="1"/>
        <v>0</v>
      </c>
      <c r="Q15" s="600"/>
      <c r="R15" s="601"/>
      <c r="S15" s="705">
        <f t="shared" si="5"/>
        <v>1034.5899999999999</v>
      </c>
    </row>
    <row r="16" spans="1:19" x14ac:dyDescent="0.25">
      <c r="B16" s="174">
        <f t="shared" si="2"/>
        <v>39</v>
      </c>
      <c r="C16" s="15">
        <v>4</v>
      </c>
      <c r="D16" s="602">
        <v>81.790000000000006</v>
      </c>
      <c r="E16" s="704">
        <v>44988</v>
      </c>
      <c r="F16" s="602">
        <f t="shared" si="0"/>
        <v>81.790000000000006</v>
      </c>
      <c r="G16" s="600" t="s">
        <v>228</v>
      </c>
      <c r="H16" s="601">
        <v>135</v>
      </c>
      <c r="I16" s="705">
        <f t="shared" si="4"/>
        <v>905.32999999999993</v>
      </c>
      <c r="L16" s="174">
        <f t="shared" si="3"/>
        <v>40</v>
      </c>
      <c r="M16" s="15"/>
      <c r="N16" s="602"/>
      <c r="O16" s="704"/>
      <c r="P16" s="602">
        <f t="shared" si="1"/>
        <v>0</v>
      </c>
      <c r="Q16" s="600"/>
      <c r="R16" s="601"/>
      <c r="S16" s="705">
        <f t="shared" si="5"/>
        <v>1034.5899999999999</v>
      </c>
    </row>
    <row r="17" spans="2:19" x14ac:dyDescent="0.25">
      <c r="B17" s="174">
        <f t="shared" si="2"/>
        <v>35</v>
      </c>
      <c r="C17" s="15">
        <v>4</v>
      </c>
      <c r="D17" s="602">
        <v>44.84</v>
      </c>
      <c r="E17" s="704">
        <v>44989</v>
      </c>
      <c r="F17" s="602">
        <f t="shared" si="0"/>
        <v>44.84</v>
      </c>
      <c r="G17" s="600" t="s">
        <v>236</v>
      </c>
      <c r="H17" s="601">
        <v>135</v>
      </c>
      <c r="I17" s="705">
        <f t="shared" si="4"/>
        <v>860.4899999999999</v>
      </c>
      <c r="L17" s="174">
        <f t="shared" si="3"/>
        <v>40</v>
      </c>
      <c r="M17" s="15"/>
      <c r="N17" s="602"/>
      <c r="O17" s="704"/>
      <c r="P17" s="602">
        <f t="shared" si="1"/>
        <v>0</v>
      </c>
      <c r="Q17" s="600"/>
      <c r="R17" s="601"/>
      <c r="S17" s="705">
        <f t="shared" si="5"/>
        <v>1034.5899999999999</v>
      </c>
    </row>
    <row r="18" spans="2:19" x14ac:dyDescent="0.25">
      <c r="B18" s="682">
        <f t="shared" si="2"/>
        <v>30</v>
      </c>
      <c r="C18" s="15">
        <v>5</v>
      </c>
      <c r="D18" s="602">
        <v>131.47</v>
      </c>
      <c r="E18" s="704">
        <v>44989</v>
      </c>
      <c r="F18" s="602">
        <f t="shared" si="0"/>
        <v>131.47</v>
      </c>
      <c r="G18" s="600" t="s">
        <v>238</v>
      </c>
      <c r="H18" s="601">
        <v>139</v>
      </c>
      <c r="I18" s="685">
        <f t="shared" si="4"/>
        <v>729.01999999999987</v>
      </c>
      <c r="L18" s="174">
        <f t="shared" si="3"/>
        <v>40</v>
      </c>
      <c r="M18" s="15"/>
      <c r="N18" s="602"/>
      <c r="O18" s="704"/>
      <c r="P18" s="602">
        <f t="shared" si="1"/>
        <v>0</v>
      </c>
      <c r="Q18" s="600"/>
      <c r="R18" s="601"/>
      <c r="S18" s="705">
        <f t="shared" si="5"/>
        <v>1034.5899999999999</v>
      </c>
    </row>
    <row r="19" spans="2:19" x14ac:dyDescent="0.25">
      <c r="B19" s="174">
        <f t="shared" si="2"/>
        <v>25</v>
      </c>
      <c r="C19" s="53">
        <v>5</v>
      </c>
      <c r="D19" s="775">
        <v>117.4</v>
      </c>
      <c r="E19" s="1104">
        <v>44996</v>
      </c>
      <c r="F19" s="775">
        <f t="shared" si="0"/>
        <v>117.4</v>
      </c>
      <c r="G19" s="776" t="s">
        <v>273</v>
      </c>
      <c r="H19" s="777">
        <v>140</v>
      </c>
      <c r="I19" s="705">
        <f t="shared" si="4"/>
        <v>611.61999999999989</v>
      </c>
      <c r="L19" s="174">
        <f t="shared" si="3"/>
        <v>40</v>
      </c>
      <c r="M19" s="53"/>
      <c r="N19" s="602"/>
      <c r="O19" s="704"/>
      <c r="P19" s="602">
        <f t="shared" si="1"/>
        <v>0</v>
      </c>
      <c r="Q19" s="600"/>
      <c r="R19" s="601"/>
      <c r="S19" s="705">
        <f t="shared" si="5"/>
        <v>1034.5899999999999</v>
      </c>
    </row>
    <row r="20" spans="2:19" x14ac:dyDescent="0.25">
      <c r="B20" s="174">
        <f t="shared" si="2"/>
        <v>22</v>
      </c>
      <c r="C20" s="15">
        <v>3</v>
      </c>
      <c r="D20" s="775">
        <v>71.7</v>
      </c>
      <c r="E20" s="1104">
        <v>45007</v>
      </c>
      <c r="F20" s="775">
        <f t="shared" si="0"/>
        <v>71.7</v>
      </c>
      <c r="G20" s="776" t="s">
        <v>322</v>
      </c>
      <c r="H20" s="777">
        <v>140</v>
      </c>
      <c r="I20" s="705">
        <f t="shared" si="4"/>
        <v>539.91999999999985</v>
      </c>
      <c r="L20" s="174">
        <f t="shared" si="3"/>
        <v>40</v>
      </c>
      <c r="M20" s="15"/>
      <c r="N20" s="602"/>
      <c r="O20" s="704"/>
      <c r="P20" s="602">
        <f t="shared" si="1"/>
        <v>0</v>
      </c>
      <c r="Q20" s="600"/>
      <c r="R20" s="601"/>
      <c r="S20" s="705">
        <f t="shared" si="5"/>
        <v>1034.5899999999999</v>
      </c>
    </row>
    <row r="21" spans="2:19" x14ac:dyDescent="0.25">
      <c r="B21" s="174">
        <f t="shared" si="2"/>
        <v>18</v>
      </c>
      <c r="C21" s="15">
        <v>4</v>
      </c>
      <c r="D21" s="775">
        <v>92.56</v>
      </c>
      <c r="E21" s="1104">
        <v>45012</v>
      </c>
      <c r="F21" s="775">
        <f t="shared" si="0"/>
        <v>92.56</v>
      </c>
      <c r="G21" s="776" t="s">
        <v>348</v>
      </c>
      <c r="H21" s="777">
        <v>140</v>
      </c>
      <c r="I21" s="705">
        <f t="shared" si="4"/>
        <v>447.35999999999984</v>
      </c>
      <c r="L21" s="174">
        <f t="shared" si="3"/>
        <v>40</v>
      </c>
      <c r="M21" s="15"/>
      <c r="N21" s="602"/>
      <c r="O21" s="704"/>
      <c r="P21" s="602">
        <f t="shared" si="1"/>
        <v>0</v>
      </c>
      <c r="Q21" s="600"/>
      <c r="R21" s="601"/>
      <c r="S21" s="705">
        <f t="shared" si="5"/>
        <v>1034.5899999999999</v>
      </c>
    </row>
    <row r="22" spans="2:19" x14ac:dyDescent="0.25">
      <c r="B22" s="682">
        <f t="shared" si="2"/>
        <v>16</v>
      </c>
      <c r="C22" s="15">
        <v>2</v>
      </c>
      <c r="D22" s="498">
        <v>46.18</v>
      </c>
      <c r="E22" s="1094">
        <v>45016</v>
      </c>
      <c r="F22" s="498">
        <f t="shared" si="0"/>
        <v>46.18</v>
      </c>
      <c r="G22" s="318" t="s">
        <v>366</v>
      </c>
      <c r="H22" s="319">
        <v>140</v>
      </c>
      <c r="I22" s="685">
        <f t="shared" si="4"/>
        <v>401.17999999999984</v>
      </c>
      <c r="L22" s="174">
        <f t="shared" si="3"/>
        <v>40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1034.5899999999999</v>
      </c>
    </row>
    <row r="23" spans="2:19" x14ac:dyDescent="0.25">
      <c r="B23" s="174">
        <f t="shared" si="2"/>
        <v>16</v>
      </c>
      <c r="C23" s="15"/>
      <c r="D23" s="498"/>
      <c r="E23" s="1094"/>
      <c r="F23" s="498">
        <f t="shared" si="0"/>
        <v>0</v>
      </c>
      <c r="G23" s="318"/>
      <c r="H23" s="319"/>
      <c r="I23" s="77">
        <f t="shared" si="4"/>
        <v>401.17999999999984</v>
      </c>
      <c r="L23" s="174">
        <f t="shared" si="3"/>
        <v>40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1034.5899999999999</v>
      </c>
    </row>
    <row r="24" spans="2:19" x14ac:dyDescent="0.25">
      <c r="B24" s="174">
        <f t="shared" si="2"/>
        <v>16</v>
      </c>
      <c r="C24" s="15"/>
      <c r="D24" s="498"/>
      <c r="E24" s="1094"/>
      <c r="F24" s="498">
        <f t="shared" si="0"/>
        <v>0</v>
      </c>
      <c r="G24" s="318"/>
      <c r="H24" s="319"/>
      <c r="I24" s="77">
        <f t="shared" si="4"/>
        <v>401.17999999999984</v>
      </c>
      <c r="L24" s="174">
        <f t="shared" si="3"/>
        <v>40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1034.5899999999999</v>
      </c>
    </row>
    <row r="25" spans="2:19" x14ac:dyDescent="0.25">
      <c r="B25" s="174">
        <f t="shared" si="2"/>
        <v>16</v>
      </c>
      <c r="C25" s="15"/>
      <c r="D25" s="498"/>
      <c r="E25" s="1094"/>
      <c r="F25" s="498">
        <f t="shared" si="0"/>
        <v>0</v>
      </c>
      <c r="G25" s="318"/>
      <c r="H25" s="319"/>
      <c r="I25" s="77">
        <f t="shared" si="4"/>
        <v>401.17999999999984</v>
      </c>
      <c r="L25" s="174">
        <f t="shared" si="3"/>
        <v>40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1034.5899999999999</v>
      </c>
    </row>
    <row r="26" spans="2:19" x14ac:dyDescent="0.25">
      <c r="B26" s="174">
        <f t="shared" si="2"/>
        <v>16</v>
      </c>
      <c r="C26" s="15"/>
      <c r="D26" s="498"/>
      <c r="E26" s="1094"/>
      <c r="F26" s="498">
        <f t="shared" si="0"/>
        <v>0</v>
      </c>
      <c r="G26" s="318"/>
      <c r="H26" s="319"/>
      <c r="I26" s="77">
        <f t="shared" si="4"/>
        <v>401.17999999999984</v>
      </c>
      <c r="L26" s="174">
        <f t="shared" si="3"/>
        <v>40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1034.5899999999999</v>
      </c>
    </row>
    <row r="27" spans="2:19" x14ac:dyDescent="0.25">
      <c r="B27" s="174">
        <f t="shared" si="2"/>
        <v>16</v>
      </c>
      <c r="C27" s="15"/>
      <c r="D27" s="498"/>
      <c r="E27" s="1094"/>
      <c r="F27" s="498">
        <f t="shared" si="0"/>
        <v>0</v>
      </c>
      <c r="G27" s="318"/>
      <c r="H27" s="319"/>
      <c r="I27" s="77">
        <f t="shared" si="4"/>
        <v>401.17999999999984</v>
      </c>
      <c r="L27" s="174">
        <f t="shared" si="3"/>
        <v>40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1034.5899999999999</v>
      </c>
    </row>
    <row r="28" spans="2:19" x14ac:dyDescent="0.25">
      <c r="B28" s="174">
        <f t="shared" si="2"/>
        <v>16</v>
      </c>
      <c r="C28" s="15"/>
      <c r="D28" s="498"/>
      <c r="E28" s="1094"/>
      <c r="F28" s="498">
        <f t="shared" si="0"/>
        <v>0</v>
      </c>
      <c r="G28" s="318"/>
      <c r="H28" s="319"/>
      <c r="I28" s="77">
        <f t="shared" si="4"/>
        <v>401.17999999999984</v>
      </c>
      <c r="L28" s="174">
        <f t="shared" si="3"/>
        <v>40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1034.5899999999999</v>
      </c>
    </row>
    <row r="29" spans="2:19" x14ac:dyDescent="0.25">
      <c r="B29" s="174">
        <f t="shared" si="2"/>
        <v>16</v>
      </c>
      <c r="C29" s="15"/>
      <c r="D29" s="498"/>
      <c r="E29" s="1094"/>
      <c r="F29" s="498">
        <f t="shared" si="0"/>
        <v>0</v>
      </c>
      <c r="G29" s="318"/>
      <c r="H29" s="319"/>
      <c r="I29" s="77">
        <f t="shared" si="4"/>
        <v>401.17999999999984</v>
      </c>
      <c r="L29" s="174">
        <f t="shared" si="3"/>
        <v>40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1034.5899999999999</v>
      </c>
    </row>
    <row r="30" spans="2:19" x14ac:dyDescent="0.25">
      <c r="B30" s="174">
        <f t="shared" si="2"/>
        <v>16</v>
      </c>
      <c r="C30" s="15"/>
      <c r="D30" s="498"/>
      <c r="E30" s="1094"/>
      <c r="F30" s="498">
        <f t="shared" si="0"/>
        <v>0</v>
      </c>
      <c r="G30" s="318"/>
      <c r="H30" s="319"/>
      <c r="I30" s="77">
        <f t="shared" si="4"/>
        <v>401.17999999999984</v>
      </c>
      <c r="L30" s="174">
        <f t="shared" si="3"/>
        <v>40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1034.5899999999999</v>
      </c>
    </row>
    <row r="31" spans="2:19" x14ac:dyDescent="0.25">
      <c r="B31" s="174">
        <f t="shared" si="2"/>
        <v>16</v>
      </c>
      <c r="C31" s="15"/>
      <c r="D31" s="498"/>
      <c r="E31" s="1094"/>
      <c r="F31" s="498">
        <f t="shared" si="0"/>
        <v>0</v>
      </c>
      <c r="G31" s="318"/>
      <c r="H31" s="319"/>
      <c r="I31" s="77">
        <f t="shared" si="4"/>
        <v>401.17999999999984</v>
      </c>
      <c r="L31" s="174">
        <f t="shared" si="3"/>
        <v>40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1034.5899999999999</v>
      </c>
    </row>
    <row r="32" spans="2:19" x14ac:dyDescent="0.25">
      <c r="B32" s="174">
        <f t="shared" si="2"/>
        <v>16</v>
      </c>
      <c r="C32" s="15"/>
      <c r="D32" s="498"/>
      <c r="E32" s="1094"/>
      <c r="F32" s="498">
        <f t="shared" si="0"/>
        <v>0</v>
      </c>
      <c r="G32" s="318"/>
      <c r="H32" s="319"/>
      <c r="I32" s="77">
        <f t="shared" si="4"/>
        <v>401.17999999999984</v>
      </c>
      <c r="L32" s="174">
        <f t="shared" si="3"/>
        <v>40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1034.5899999999999</v>
      </c>
    </row>
    <row r="33" spans="2:19" x14ac:dyDescent="0.25">
      <c r="B33" s="174">
        <f t="shared" si="2"/>
        <v>16</v>
      </c>
      <c r="C33" s="15"/>
      <c r="D33" s="498"/>
      <c r="E33" s="1094"/>
      <c r="F33" s="498">
        <f t="shared" si="0"/>
        <v>0</v>
      </c>
      <c r="G33" s="318"/>
      <c r="H33" s="319"/>
      <c r="I33" s="77">
        <f t="shared" si="4"/>
        <v>401.17999999999984</v>
      </c>
      <c r="L33" s="174">
        <f t="shared" si="3"/>
        <v>40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1034.5899999999999</v>
      </c>
    </row>
    <row r="34" spans="2:19" x14ac:dyDescent="0.25">
      <c r="B34" s="174">
        <f t="shared" si="2"/>
        <v>16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401.17999999999984</v>
      </c>
      <c r="L34" s="174">
        <f t="shared" si="3"/>
        <v>40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1034.5899999999999</v>
      </c>
    </row>
    <row r="35" spans="2:19" x14ac:dyDescent="0.25">
      <c r="B35" s="174">
        <f t="shared" si="2"/>
        <v>16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401.17999999999984</v>
      </c>
      <c r="L35" s="174">
        <f t="shared" si="3"/>
        <v>40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1034.5899999999999</v>
      </c>
    </row>
    <row r="36" spans="2:19" x14ac:dyDescent="0.25">
      <c r="B36" s="174">
        <f t="shared" si="2"/>
        <v>16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401.17999999999984</v>
      </c>
      <c r="L36" s="174">
        <f t="shared" si="3"/>
        <v>40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1034.5899999999999</v>
      </c>
    </row>
    <row r="37" spans="2:19" x14ac:dyDescent="0.25">
      <c r="B37" s="174">
        <f t="shared" si="2"/>
        <v>16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401.17999999999984</v>
      </c>
      <c r="L37" s="174">
        <f t="shared" si="3"/>
        <v>40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1034.5899999999999</v>
      </c>
    </row>
    <row r="38" spans="2:19" x14ac:dyDescent="0.25">
      <c r="B38" s="174">
        <f t="shared" si="2"/>
        <v>16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401.17999999999984</v>
      </c>
      <c r="L38" s="174">
        <f t="shared" si="3"/>
        <v>40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1034.5899999999999</v>
      </c>
    </row>
    <row r="39" spans="2:19" x14ac:dyDescent="0.25">
      <c r="B39" s="174">
        <f t="shared" si="2"/>
        <v>16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401.17999999999984</v>
      </c>
      <c r="L39" s="174">
        <f t="shared" si="3"/>
        <v>40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1034.5899999999999</v>
      </c>
    </row>
    <row r="40" spans="2:19" x14ac:dyDescent="0.25">
      <c r="B40" s="174">
        <f t="shared" si="2"/>
        <v>16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401.17999999999984</v>
      </c>
      <c r="L40" s="174">
        <f t="shared" si="3"/>
        <v>40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1034.5899999999999</v>
      </c>
    </row>
    <row r="41" spans="2:19" x14ac:dyDescent="0.25">
      <c r="B41" s="174">
        <f t="shared" si="2"/>
        <v>16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401.17999999999984</v>
      </c>
      <c r="L41" s="174">
        <f t="shared" si="3"/>
        <v>40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1034.5899999999999</v>
      </c>
    </row>
    <row r="42" spans="2:19" x14ac:dyDescent="0.25">
      <c r="B42" s="174">
        <f t="shared" si="2"/>
        <v>16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401.17999999999984</v>
      </c>
      <c r="L42" s="174">
        <f t="shared" si="3"/>
        <v>40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1034.5899999999999</v>
      </c>
    </row>
    <row r="43" spans="2:19" x14ac:dyDescent="0.25">
      <c r="B43" s="174">
        <f t="shared" si="2"/>
        <v>16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401.17999999999984</v>
      </c>
      <c r="L43" s="174">
        <f t="shared" si="3"/>
        <v>40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1034.5899999999999</v>
      </c>
    </row>
    <row r="44" spans="2:19" x14ac:dyDescent="0.25">
      <c r="B44" s="174">
        <f t="shared" si="2"/>
        <v>16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401.17999999999984</v>
      </c>
      <c r="L44" s="174">
        <f t="shared" si="3"/>
        <v>40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1034.5899999999999</v>
      </c>
    </row>
    <row r="45" spans="2:19" x14ac:dyDescent="0.25">
      <c r="B45" s="174">
        <f t="shared" si="2"/>
        <v>16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401.17999999999984</v>
      </c>
      <c r="L45" s="174">
        <f t="shared" si="3"/>
        <v>40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1034.5899999999999</v>
      </c>
    </row>
    <row r="46" spans="2:19" x14ac:dyDescent="0.25">
      <c r="B46" s="174">
        <f t="shared" si="2"/>
        <v>16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401.17999999999984</v>
      </c>
      <c r="L46" s="174">
        <f t="shared" si="3"/>
        <v>40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1034.5899999999999</v>
      </c>
    </row>
    <row r="47" spans="2:19" x14ac:dyDescent="0.25">
      <c r="B47" s="174">
        <f t="shared" si="2"/>
        <v>16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401.17999999999984</v>
      </c>
      <c r="L47" s="174">
        <f t="shared" si="3"/>
        <v>40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1034.5899999999999</v>
      </c>
    </row>
    <row r="48" spans="2:19" x14ac:dyDescent="0.25">
      <c r="B48" s="174">
        <f t="shared" si="2"/>
        <v>16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401.17999999999984</v>
      </c>
      <c r="L48" s="174">
        <f t="shared" si="3"/>
        <v>40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1034.5899999999999</v>
      </c>
    </row>
    <row r="49" spans="2:19" x14ac:dyDescent="0.25">
      <c r="B49" s="174">
        <f t="shared" si="2"/>
        <v>16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401.17999999999984</v>
      </c>
      <c r="L49" s="174">
        <f t="shared" si="3"/>
        <v>40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1034.5899999999999</v>
      </c>
    </row>
    <row r="50" spans="2:19" x14ac:dyDescent="0.25">
      <c r="B50" s="174">
        <f t="shared" si="2"/>
        <v>16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401.17999999999984</v>
      </c>
      <c r="L50" s="174">
        <f t="shared" si="3"/>
        <v>40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1034.5899999999999</v>
      </c>
    </row>
    <row r="51" spans="2:19" x14ac:dyDescent="0.25">
      <c r="B51" s="174">
        <f t="shared" si="2"/>
        <v>16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401.17999999999984</v>
      </c>
      <c r="L51" s="174">
        <f t="shared" si="3"/>
        <v>40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1034.5899999999999</v>
      </c>
    </row>
    <row r="52" spans="2:19" x14ac:dyDescent="0.25">
      <c r="B52" s="174">
        <f t="shared" si="2"/>
        <v>16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401.17999999999984</v>
      </c>
      <c r="L52" s="174">
        <f t="shared" si="3"/>
        <v>40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1034.5899999999999</v>
      </c>
    </row>
    <row r="53" spans="2:19" x14ac:dyDescent="0.25">
      <c r="B53" s="174">
        <f t="shared" si="2"/>
        <v>16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401.17999999999984</v>
      </c>
      <c r="L53" s="174">
        <f t="shared" si="3"/>
        <v>40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1034.5899999999999</v>
      </c>
    </row>
    <row r="54" spans="2:19" x14ac:dyDescent="0.25">
      <c r="B54" s="174">
        <f t="shared" si="2"/>
        <v>16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401.17999999999984</v>
      </c>
      <c r="L54" s="174">
        <f t="shared" si="3"/>
        <v>40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1034.5899999999999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401.17999999999984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1034.5899999999999</v>
      </c>
    </row>
    <row r="56" spans="2:19" x14ac:dyDescent="0.25">
      <c r="C56" s="53">
        <f>SUM(C10:C55)</f>
        <v>47</v>
      </c>
      <c r="D56" s="120">
        <f>SUM(D10:D55)</f>
        <v>1028.8700000000001</v>
      </c>
      <c r="E56" s="160"/>
      <c r="F56" s="120">
        <f>SUM(F10:F55)</f>
        <v>1028.8700000000001</v>
      </c>
      <c r="G56" s="155"/>
      <c r="H56" s="155"/>
      <c r="M56" s="53">
        <f>SUM(M10:M55)</f>
        <v>0</v>
      </c>
      <c r="N56" s="120">
        <f>SUM(N10:N55)</f>
        <v>0</v>
      </c>
      <c r="O56" s="160"/>
      <c r="P56" s="120">
        <f>SUM(P10:P55)</f>
        <v>0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16</v>
      </c>
      <c r="L59" s="90"/>
      <c r="N59" s="45" t="s">
        <v>4</v>
      </c>
      <c r="O59" s="55">
        <f>P5+P6+P7+P8-M56</f>
        <v>40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300" t="s">
        <v>11</v>
      </c>
      <c r="D61" s="1301"/>
      <c r="E61" s="56">
        <f>E5+E6+E7+E8-F56</f>
        <v>401.17999999999984</v>
      </c>
      <c r="L61" s="90"/>
      <c r="M61" s="1300" t="s">
        <v>11</v>
      </c>
      <c r="N61" s="1301"/>
      <c r="O61" s="56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pane xSplit="1" ySplit="9" topLeftCell="J10" activePane="bottomRight" state="frozen"/>
      <selection pane="topRight" activeCell="B1" sqref="B1"/>
      <selection pane="bottomLeft" activeCell="A10" sqref="A10"/>
      <selection pane="bottomRight"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98" t="s">
        <v>394</v>
      </c>
      <c r="B1" s="1298"/>
      <c r="C1" s="1298"/>
      <c r="D1" s="1298"/>
      <c r="E1" s="1298"/>
      <c r="F1" s="1298"/>
      <c r="G1" s="1298"/>
      <c r="H1" s="1298"/>
      <c r="I1" s="1298"/>
      <c r="J1" s="11">
        <v>1</v>
      </c>
      <c r="M1" s="1302" t="s">
        <v>406</v>
      </c>
      <c r="N1" s="1302"/>
      <c r="O1" s="1302"/>
      <c r="P1" s="1302"/>
      <c r="Q1" s="1302"/>
      <c r="R1" s="1302"/>
      <c r="S1" s="1302"/>
      <c r="T1" s="1302"/>
      <c r="U1" s="1302"/>
      <c r="V1" s="11">
        <v>1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89">
        <v>43</v>
      </c>
      <c r="D4" s="790">
        <v>44993</v>
      </c>
      <c r="E4" s="633">
        <f>1793.3</f>
        <v>1793.3</v>
      </c>
      <c r="F4" s="613">
        <v>395</v>
      </c>
      <c r="G4" s="72"/>
      <c r="I4" s="182"/>
      <c r="J4" s="72" t="s">
        <v>36</v>
      </c>
      <c r="N4" s="12"/>
      <c r="O4" s="789"/>
      <c r="P4" s="790"/>
      <c r="Q4" s="633"/>
      <c r="R4" s="613"/>
      <c r="S4" s="72"/>
      <c r="U4" s="182"/>
      <c r="V4" s="72" t="s">
        <v>36</v>
      </c>
    </row>
    <row r="5" spans="1:23" ht="15" customHeight="1" x14ac:dyDescent="0.25">
      <c r="A5" s="1313" t="s">
        <v>149</v>
      </c>
      <c r="B5" s="1353" t="s">
        <v>43</v>
      </c>
      <c r="C5" s="789">
        <v>43</v>
      </c>
      <c r="D5" s="782">
        <v>44993</v>
      </c>
      <c r="E5" s="633">
        <v>208.84</v>
      </c>
      <c r="F5" s="613">
        <v>46</v>
      </c>
      <c r="G5" s="5">
        <f>F110</f>
        <v>3559.3599999999992</v>
      </c>
      <c r="H5" s="7">
        <f>E4+E5-G5+E6+E8</f>
        <v>1448.2600000000007</v>
      </c>
      <c r="I5" s="182"/>
      <c r="J5" s="72"/>
      <c r="M5" s="1313" t="s">
        <v>149</v>
      </c>
      <c r="N5" s="1353" t="s">
        <v>43</v>
      </c>
      <c r="O5" s="789">
        <v>43</v>
      </c>
      <c r="P5" s="782">
        <v>45021</v>
      </c>
      <c r="Q5" s="633">
        <v>1003.34</v>
      </c>
      <c r="R5" s="613">
        <v>221</v>
      </c>
      <c r="S5" s="5">
        <f>R110</f>
        <v>0</v>
      </c>
      <c r="T5" s="7">
        <f>Q4+Q5-S5+Q6+Q8</f>
        <v>1579.92</v>
      </c>
      <c r="U5" s="182"/>
      <c r="V5" s="72"/>
    </row>
    <row r="6" spans="1:23" x14ac:dyDescent="0.25">
      <c r="A6" s="1313"/>
      <c r="B6" s="1353"/>
      <c r="C6" s="614">
        <v>43</v>
      </c>
      <c r="D6" s="782">
        <v>45010</v>
      </c>
      <c r="E6" s="633">
        <v>2002.14</v>
      </c>
      <c r="F6" s="613">
        <v>441</v>
      </c>
      <c r="I6" s="183"/>
      <c r="J6" s="72"/>
      <c r="M6" s="1313"/>
      <c r="N6" s="1353"/>
      <c r="O6" s="614">
        <v>43</v>
      </c>
      <c r="P6" s="782">
        <v>45026</v>
      </c>
      <c r="Q6" s="633">
        <v>576.58000000000004</v>
      </c>
      <c r="R6" s="613">
        <v>127</v>
      </c>
      <c r="U6" s="183"/>
      <c r="V6" s="72"/>
    </row>
    <row r="7" spans="1:23" x14ac:dyDescent="0.25">
      <c r="A7" s="1131"/>
      <c r="B7" s="1132"/>
      <c r="C7" s="614"/>
      <c r="D7" s="782"/>
      <c r="E7" s="633">
        <v>81.72</v>
      </c>
      <c r="F7" s="613">
        <v>18</v>
      </c>
      <c r="I7" s="183"/>
      <c r="J7" s="72"/>
      <c r="M7" s="1139"/>
      <c r="N7" s="1140"/>
      <c r="O7" s="614">
        <v>43</v>
      </c>
      <c r="P7" s="782">
        <v>45034</v>
      </c>
      <c r="Q7" s="633">
        <v>1003.34</v>
      </c>
      <c r="R7" s="613">
        <v>221</v>
      </c>
      <c r="U7" s="183"/>
      <c r="V7" s="72"/>
    </row>
    <row r="8" spans="1:23" ht="15.75" thickBot="1" x14ac:dyDescent="0.3">
      <c r="B8" s="12"/>
      <c r="C8" s="789">
        <v>43</v>
      </c>
      <c r="D8" s="790">
        <v>45014</v>
      </c>
      <c r="E8" s="633">
        <v>1003.34</v>
      </c>
      <c r="F8" s="613">
        <v>221</v>
      </c>
      <c r="I8" s="183"/>
      <c r="J8" s="72"/>
      <c r="N8" s="12"/>
      <c r="O8" s="789"/>
      <c r="P8" s="790"/>
      <c r="Q8" s="633"/>
      <c r="R8" s="613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19</v>
      </c>
      <c r="D10" s="68">
        <f t="shared" ref="D10:D73" si="0">C10*B10</f>
        <v>86.26</v>
      </c>
      <c r="E10" s="187">
        <v>44994</v>
      </c>
      <c r="F10" s="68">
        <f t="shared" ref="F10:F32" si="1">D10</f>
        <v>86.26</v>
      </c>
      <c r="G10" s="600" t="s">
        <v>267</v>
      </c>
      <c r="H10" s="601">
        <v>50</v>
      </c>
      <c r="I10" s="182">
        <f>E5+E4+E6+E8-F10+E7</f>
        <v>5003.08</v>
      </c>
      <c r="J10" s="72">
        <f>F5-C10+F6+F4+F8+F7</f>
        <v>1102</v>
      </c>
      <c r="K10" s="59">
        <f>H10*F10</f>
        <v>4313</v>
      </c>
      <c r="M10" s="72"/>
      <c r="N10" s="129">
        <v>4.54</v>
      </c>
      <c r="O10" s="15"/>
      <c r="P10" s="68">
        <f t="shared" ref="P10:P73" si="2">O10*N10</f>
        <v>0</v>
      </c>
      <c r="Q10" s="187"/>
      <c r="R10" s="68">
        <f t="shared" ref="R10:R32" si="3">P10</f>
        <v>0</v>
      </c>
      <c r="S10" s="600"/>
      <c r="T10" s="601"/>
      <c r="U10" s="182">
        <f>Q5+Q4+Q6+Q8-R10+Q7</f>
        <v>2583.2600000000002</v>
      </c>
      <c r="V10" s="72">
        <f>R5-O10+R6+R4+R8+R7</f>
        <v>569</v>
      </c>
      <c r="W10" s="59">
        <f>T10*R10</f>
        <v>0</v>
      </c>
    </row>
    <row r="11" spans="1:23" x14ac:dyDescent="0.25">
      <c r="B11" s="129">
        <v>4.54</v>
      </c>
      <c r="C11" s="15">
        <v>11</v>
      </c>
      <c r="D11" s="68">
        <f t="shared" si="0"/>
        <v>49.94</v>
      </c>
      <c r="E11" s="187">
        <v>44994</v>
      </c>
      <c r="F11" s="68">
        <f t="shared" si="1"/>
        <v>49.94</v>
      </c>
      <c r="G11" s="69" t="s">
        <v>268</v>
      </c>
      <c r="H11" s="70">
        <v>50</v>
      </c>
      <c r="I11" s="182">
        <f>I10-F11</f>
        <v>4953.1400000000003</v>
      </c>
      <c r="J11" s="72">
        <f>J10-C11</f>
        <v>1091</v>
      </c>
      <c r="K11" s="59">
        <f t="shared" ref="K11:K84" si="4">H11*F11</f>
        <v>2497</v>
      </c>
      <c r="N11" s="129">
        <v>4.54</v>
      </c>
      <c r="O11" s="15"/>
      <c r="P11" s="68">
        <f t="shared" si="2"/>
        <v>0</v>
      </c>
      <c r="Q11" s="187"/>
      <c r="R11" s="68">
        <f t="shared" si="3"/>
        <v>0</v>
      </c>
      <c r="S11" s="69"/>
      <c r="T11" s="70"/>
      <c r="U11" s="182">
        <f>U10-R11</f>
        <v>2583.2600000000002</v>
      </c>
      <c r="V11" s="72">
        <f>V10-O11</f>
        <v>569</v>
      </c>
      <c r="W11" s="59">
        <f t="shared" ref="W11:W84" si="5">T11*R11</f>
        <v>0</v>
      </c>
    </row>
    <row r="12" spans="1:23" x14ac:dyDescent="0.25">
      <c r="A12" s="54" t="s">
        <v>32</v>
      </c>
      <c r="B12" s="129">
        <v>4.54</v>
      </c>
      <c r="C12" s="677">
        <v>2</v>
      </c>
      <c r="D12" s="602">
        <f t="shared" si="0"/>
        <v>9.08</v>
      </c>
      <c r="E12" s="187">
        <v>44995</v>
      </c>
      <c r="F12" s="68">
        <f t="shared" si="1"/>
        <v>9.08</v>
      </c>
      <c r="G12" s="69" t="s">
        <v>270</v>
      </c>
      <c r="H12" s="70">
        <v>50</v>
      </c>
      <c r="I12" s="182">
        <f t="shared" ref="I12:I75" si="6">I11-F12</f>
        <v>4944.0600000000004</v>
      </c>
      <c r="J12" s="72">
        <f t="shared" ref="J12:J75" si="7">J11-C12</f>
        <v>1089</v>
      </c>
      <c r="K12" s="59">
        <f t="shared" si="4"/>
        <v>454</v>
      </c>
      <c r="M12" s="54" t="s">
        <v>32</v>
      </c>
      <c r="N12" s="129">
        <v>4.54</v>
      </c>
      <c r="O12" s="677"/>
      <c r="P12" s="602">
        <f t="shared" si="2"/>
        <v>0</v>
      </c>
      <c r="Q12" s="187"/>
      <c r="R12" s="68">
        <f t="shared" si="3"/>
        <v>0</v>
      </c>
      <c r="S12" s="69"/>
      <c r="T12" s="70"/>
      <c r="U12" s="182">
        <f t="shared" ref="U12:U75" si="8">U11-R12</f>
        <v>2583.2600000000002</v>
      </c>
      <c r="V12" s="72">
        <f t="shared" ref="V12:V75" si="9">V11-O12</f>
        <v>569</v>
      </c>
      <c r="W12" s="59">
        <f t="shared" si="5"/>
        <v>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44995</v>
      </c>
      <c r="F13" s="68">
        <f t="shared" si="1"/>
        <v>136.19999999999999</v>
      </c>
      <c r="G13" s="69" t="s">
        <v>272</v>
      </c>
      <c r="H13" s="70">
        <v>50</v>
      </c>
      <c r="I13" s="182">
        <f t="shared" si="6"/>
        <v>4807.8600000000006</v>
      </c>
      <c r="J13" s="72">
        <f t="shared" si="7"/>
        <v>1059</v>
      </c>
      <c r="K13" s="59">
        <f t="shared" si="4"/>
        <v>6809.9999999999991</v>
      </c>
      <c r="M13" s="84"/>
      <c r="N13" s="129">
        <v>4.54</v>
      </c>
      <c r="O13" s="15"/>
      <c r="P13" s="68">
        <f t="shared" si="2"/>
        <v>0</v>
      </c>
      <c r="Q13" s="187"/>
      <c r="R13" s="68">
        <f t="shared" si="3"/>
        <v>0</v>
      </c>
      <c r="S13" s="69"/>
      <c r="T13" s="70"/>
      <c r="U13" s="182">
        <f t="shared" si="8"/>
        <v>2583.2600000000002</v>
      </c>
      <c r="V13" s="72">
        <f t="shared" si="9"/>
        <v>569</v>
      </c>
      <c r="W13" s="59">
        <f t="shared" si="5"/>
        <v>0</v>
      </c>
    </row>
    <row r="14" spans="1:23" x14ac:dyDescent="0.25">
      <c r="B14" s="129">
        <v>4.54</v>
      </c>
      <c r="C14" s="15">
        <v>40</v>
      </c>
      <c r="D14" s="68">
        <f t="shared" si="0"/>
        <v>181.6</v>
      </c>
      <c r="E14" s="187">
        <v>44996</v>
      </c>
      <c r="F14" s="68">
        <f t="shared" si="1"/>
        <v>181.6</v>
      </c>
      <c r="G14" s="69" t="s">
        <v>177</v>
      </c>
      <c r="H14" s="70">
        <v>50</v>
      </c>
      <c r="I14" s="182">
        <f t="shared" si="6"/>
        <v>4626.26</v>
      </c>
      <c r="J14" s="72">
        <f t="shared" si="7"/>
        <v>1019</v>
      </c>
      <c r="K14" s="59">
        <f t="shared" si="4"/>
        <v>9080</v>
      </c>
      <c r="N14" s="129">
        <v>4.54</v>
      </c>
      <c r="O14" s="15"/>
      <c r="P14" s="68">
        <f t="shared" si="2"/>
        <v>0</v>
      </c>
      <c r="Q14" s="187"/>
      <c r="R14" s="68">
        <f t="shared" si="3"/>
        <v>0</v>
      </c>
      <c r="S14" s="69"/>
      <c r="T14" s="70"/>
      <c r="U14" s="182">
        <f t="shared" si="8"/>
        <v>2583.2600000000002</v>
      </c>
      <c r="V14" s="72">
        <f t="shared" si="9"/>
        <v>569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15">
        <v>24</v>
      </c>
      <c r="D15" s="68">
        <f t="shared" si="0"/>
        <v>108.96000000000001</v>
      </c>
      <c r="E15" s="187">
        <v>44996</v>
      </c>
      <c r="F15" s="68">
        <f t="shared" si="1"/>
        <v>108.96000000000001</v>
      </c>
      <c r="G15" s="69" t="s">
        <v>275</v>
      </c>
      <c r="H15" s="70">
        <v>50</v>
      </c>
      <c r="I15" s="182">
        <f t="shared" si="6"/>
        <v>4517.3</v>
      </c>
      <c r="J15" s="72">
        <f t="shared" si="7"/>
        <v>995</v>
      </c>
      <c r="K15" s="59">
        <f t="shared" si="4"/>
        <v>5448</v>
      </c>
      <c r="M15" s="54" t="s">
        <v>33</v>
      </c>
      <c r="N15" s="129">
        <v>4.54</v>
      </c>
      <c r="O15" s="15"/>
      <c r="P15" s="68">
        <f t="shared" si="2"/>
        <v>0</v>
      </c>
      <c r="Q15" s="187"/>
      <c r="R15" s="68">
        <f t="shared" si="3"/>
        <v>0</v>
      </c>
      <c r="S15" s="69"/>
      <c r="T15" s="70"/>
      <c r="U15" s="182">
        <f t="shared" si="8"/>
        <v>2583.2600000000002</v>
      </c>
      <c r="V15" s="72">
        <f t="shared" si="9"/>
        <v>569</v>
      </c>
      <c r="W15" s="59">
        <f t="shared" si="5"/>
        <v>0</v>
      </c>
    </row>
    <row r="16" spans="1:23" x14ac:dyDescent="0.25">
      <c r="B16" s="129">
        <v>4.54</v>
      </c>
      <c r="C16" s="15">
        <v>3</v>
      </c>
      <c r="D16" s="68">
        <f t="shared" si="0"/>
        <v>13.620000000000001</v>
      </c>
      <c r="E16" s="130">
        <v>44998</v>
      </c>
      <c r="F16" s="68">
        <f t="shared" si="1"/>
        <v>13.620000000000001</v>
      </c>
      <c r="G16" s="69" t="s">
        <v>279</v>
      </c>
      <c r="H16" s="70">
        <v>50</v>
      </c>
      <c r="I16" s="182">
        <f t="shared" si="6"/>
        <v>4503.68</v>
      </c>
      <c r="J16" s="72">
        <f t="shared" si="7"/>
        <v>992</v>
      </c>
      <c r="K16" s="59">
        <f t="shared" si="4"/>
        <v>681</v>
      </c>
      <c r="N16" s="129">
        <v>4.54</v>
      </c>
      <c r="O16" s="15"/>
      <c r="P16" s="68">
        <f t="shared" si="2"/>
        <v>0</v>
      </c>
      <c r="Q16" s="130"/>
      <c r="R16" s="68">
        <f t="shared" si="3"/>
        <v>0</v>
      </c>
      <c r="S16" s="69"/>
      <c r="T16" s="70"/>
      <c r="U16" s="182">
        <f t="shared" si="8"/>
        <v>2583.2600000000002</v>
      </c>
      <c r="V16" s="72">
        <f t="shared" si="9"/>
        <v>569</v>
      </c>
      <c r="W16" s="59">
        <f t="shared" si="5"/>
        <v>0</v>
      </c>
    </row>
    <row r="17" spans="1:23" x14ac:dyDescent="0.25">
      <c r="B17" s="129">
        <v>4.54</v>
      </c>
      <c r="C17" s="15">
        <v>1</v>
      </c>
      <c r="D17" s="68">
        <f t="shared" si="0"/>
        <v>4.54</v>
      </c>
      <c r="E17" s="187">
        <v>44998</v>
      </c>
      <c r="F17" s="68">
        <f t="shared" si="1"/>
        <v>4.54</v>
      </c>
      <c r="G17" s="69" t="s">
        <v>280</v>
      </c>
      <c r="H17" s="70">
        <v>50</v>
      </c>
      <c r="I17" s="182">
        <f t="shared" si="6"/>
        <v>4499.1400000000003</v>
      </c>
      <c r="J17" s="72">
        <f t="shared" si="7"/>
        <v>991</v>
      </c>
      <c r="K17" s="59">
        <f t="shared" si="4"/>
        <v>227</v>
      </c>
      <c r="N17" s="129">
        <v>4.54</v>
      </c>
      <c r="O17" s="15"/>
      <c r="P17" s="68">
        <f t="shared" si="2"/>
        <v>0</v>
      </c>
      <c r="Q17" s="187"/>
      <c r="R17" s="68">
        <f t="shared" si="3"/>
        <v>0</v>
      </c>
      <c r="S17" s="69"/>
      <c r="T17" s="70"/>
      <c r="U17" s="182">
        <f t="shared" si="8"/>
        <v>2583.2600000000002</v>
      </c>
      <c r="V17" s="72">
        <f t="shared" si="9"/>
        <v>569</v>
      </c>
      <c r="W17" s="59">
        <f t="shared" si="5"/>
        <v>0</v>
      </c>
    </row>
    <row r="18" spans="1:23" x14ac:dyDescent="0.25">
      <c r="A18">
        <v>1085.06</v>
      </c>
      <c r="B18" s="129">
        <v>4.54</v>
      </c>
      <c r="C18" s="15">
        <v>40</v>
      </c>
      <c r="D18" s="68">
        <f t="shared" si="0"/>
        <v>181.6</v>
      </c>
      <c r="E18" s="187">
        <v>44998</v>
      </c>
      <c r="F18" s="68">
        <f t="shared" si="1"/>
        <v>181.6</v>
      </c>
      <c r="G18" s="69" t="s">
        <v>281</v>
      </c>
      <c r="H18" s="70">
        <v>50</v>
      </c>
      <c r="I18" s="182">
        <f t="shared" si="6"/>
        <v>4317.54</v>
      </c>
      <c r="J18" s="72">
        <f t="shared" si="7"/>
        <v>951</v>
      </c>
      <c r="K18" s="59">
        <f t="shared" si="4"/>
        <v>9080</v>
      </c>
      <c r="M18">
        <v>1085.06</v>
      </c>
      <c r="N18" s="129">
        <v>4.54</v>
      </c>
      <c r="O18" s="15"/>
      <c r="P18" s="68">
        <f t="shared" si="2"/>
        <v>0</v>
      </c>
      <c r="Q18" s="187"/>
      <c r="R18" s="68">
        <f t="shared" si="3"/>
        <v>0</v>
      </c>
      <c r="S18" s="69"/>
      <c r="T18" s="70"/>
      <c r="U18" s="182">
        <f t="shared" si="8"/>
        <v>2583.2600000000002</v>
      </c>
      <c r="V18" s="72">
        <f t="shared" si="9"/>
        <v>569</v>
      </c>
      <c r="W18" s="59">
        <f t="shared" si="5"/>
        <v>0</v>
      </c>
    </row>
    <row r="19" spans="1:23" x14ac:dyDescent="0.25">
      <c r="A19">
        <v>239</v>
      </c>
      <c r="B19" s="129">
        <v>4.54</v>
      </c>
      <c r="C19" s="15">
        <v>2</v>
      </c>
      <c r="D19" s="68">
        <f t="shared" si="0"/>
        <v>9.08</v>
      </c>
      <c r="E19" s="187">
        <v>44999</v>
      </c>
      <c r="F19" s="68">
        <f t="shared" si="1"/>
        <v>9.08</v>
      </c>
      <c r="G19" s="69" t="s">
        <v>178</v>
      </c>
      <c r="H19" s="70">
        <v>50</v>
      </c>
      <c r="I19" s="182">
        <f t="shared" si="6"/>
        <v>4308.46</v>
      </c>
      <c r="J19" s="72">
        <f t="shared" si="7"/>
        <v>949</v>
      </c>
      <c r="K19" s="59">
        <f t="shared" si="4"/>
        <v>454</v>
      </c>
      <c r="M19">
        <v>239</v>
      </c>
      <c r="N19" s="129">
        <v>4.54</v>
      </c>
      <c r="O19" s="15"/>
      <c r="P19" s="68">
        <f t="shared" si="2"/>
        <v>0</v>
      </c>
      <c r="Q19" s="187"/>
      <c r="R19" s="68">
        <f t="shared" si="3"/>
        <v>0</v>
      </c>
      <c r="S19" s="69"/>
      <c r="T19" s="70"/>
      <c r="U19" s="182">
        <f t="shared" si="8"/>
        <v>2583.2600000000002</v>
      </c>
      <c r="V19" s="72">
        <f t="shared" si="9"/>
        <v>569</v>
      </c>
      <c r="W19" s="59">
        <f t="shared" si="5"/>
        <v>0</v>
      </c>
    </row>
    <row r="20" spans="1:23" x14ac:dyDescent="0.25">
      <c r="B20" s="129">
        <v>4.54</v>
      </c>
      <c r="C20" s="15">
        <v>60</v>
      </c>
      <c r="D20" s="68">
        <f t="shared" si="0"/>
        <v>272.39999999999998</v>
      </c>
      <c r="E20" s="187">
        <v>45001</v>
      </c>
      <c r="F20" s="68">
        <f t="shared" si="1"/>
        <v>272.39999999999998</v>
      </c>
      <c r="G20" s="69" t="s">
        <v>291</v>
      </c>
      <c r="H20" s="70">
        <v>50</v>
      </c>
      <c r="I20" s="182">
        <f t="shared" si="6"/>
        <v>4036.06</v>
      </c>
      <c r="J20" s="72">
        <f t="shared" si="7"/>
        <v>889</v>
      </c>
      <c r="K20" s="59">
        <f t="shared" si="4"/>
        <v>13619.999999999998</v>
      </c>
      <c r="N20" s="129">
        <v>4.54</v>
      </c>
      <c r="O20" s="15"/>
      <c r="P20" s="68">
        <f t="shared" si="2"/>
        <v>0</v>
      </c>
      <c r="Q20" s="187"/>
      <c r="R20" s="68">
        <f t="shared" si="3"/>
        <v>0</v>
      </c>
      <c r="S20" s="69"/>
      <c r="T20" s="70"/>
      <c r="U20" s="182">
        <f t="shared" si="8"/>
        <v>2583.2600000000002</v>
      </c>
      <c r="V20" s="72">
        <f t="shared" si="9"/>
        <v>569</v>
      </c>
      <c r="W20" s="59">
        <f t="shared" si="5"/>
        <v>0</v>
      </c>
    </row>
    <row r="21" spans="1:23" x14ac:dyDescent="0.25">
      <c r="B21" s="129">
        <v>4.54</v>
      </c>
      <c r="C21" s="15">
        <v>10</v>
      </c>
      <c r="D21" s="68">
        <f t="shared" si="0"/>
        <v>45.4</v>
      </c>
      <c r="E21" s="187">
        <v>45001</v>
      </c>
      <c r="F21" s="68">
        <f t="shared" si="1"/>
        <v>45.4</v>
      </c>
      <c r="G21" s="69" t="s">
        <v>292</v>
      </c>
      <c r="H21" s="70">
        <v>50</v>
      </c>
      <c r="I21" s="182">
        <f t="shared" si="6"/>
        <v>3990.66</v>
      </c>
      <c r="J21" s="72">
        <f t="shared" si="7"/>
        <v>879</v>
      </c>
      <c r="K21" s="59">
        <f t="shared" si="4"/>
        <v>2270</v>
      </c>
      <c r="N21" s="129">
        <v>4.54</v>
      </c>
      <c r="O21" s="15"/>
      <c r="P21" s="68">
        <f t="shared" si="2"/>
        <v>0</v>
      </c>
      <c r="Q21" s="187"/>
      <c r="R21" s="68">
        <f t="shared" si="3"/>
        <v>0</v>
      </c>
      <c r="S21" s="69"/>
      <c r="T21" s="70"/>
      <c r="U21" s="182">
        <f t="shared" si="8"/>
        <v>2583.2600000000002</v>
      </c>
      <c r="V21" s="72">
        <f t="shared" si="9"/>
        <v>569</v>
      </c>
      <c r="W21" s="59">
        <f t="shared" si="5"/>
        <v>0</v>
      </c>
    </row>
    <row r="22" spans="1:23" x14ac:dyDescent="0.25">
      <c r="B22" s="129">
        <v>4.54</v>
      </c>
      <c r="C22" s="15">
        <v>2</v>
      </c>
      <c r="D22" s="68">
        <f t="shared" si="0"/>
        <v>9.08</v>
      </c>
      <c r="E22" s="187">
        <v>45001</v>
      </c>
      <c r="F22" s="68">
        <f t="shared" si="1"/>
        <v>9.08</v>
      </c>
      <c r="G22" s="69" t="s">
        <v>294</v>
      </c>
      <c r="H22" s="70">
        <v>50</v>
      </c>
      <c r="I22" s="182">
        <f t="shared" si="6"/>
        <v>3981.58</v>
      </c>
      <c r="J22" s="72">
        <f t="shared" si="7"/>
        <v>877</v>
      </c>
      <c r="K22" s="59">
        <f t="shared" si="4"/>
        <v>454</v>
      </c>
      <c r="N22" s="129">
        <v>4.54</v>
      </c>
      <c r="O22" s="15"/>
      <c r="P22" s="68">
        <f t="shared" si="2"/>
        <v>0</v>
      </c>
      <c r="Q22" s="187"/>
      <c r="R22" s="68">
        <f t="shared" si="3"/>
        <v>0</v>
      </c>
      <c r="S22" s="69"/>
      <c r="T22" s="70"/>
      <c r="U22" s="182">
        <f t="shared" si="8"/>
        <v>2583.2600000000002</v>
      </c>
      <c r="V22" s="72">
        <f t="shared" si="9"/>
        <v>569</v>
      </c>
      <c r="W22" s="59">
        <f t="shared" si="5"/>
        <v>0</v>
      </c>
    </row>
    <row r="23" spans="1:23" x14ac:dyDescent="0.25">
      <c r="B23" s="129">
        <v>4.54</v>
      </c>
      <c r="C23" s="15">
        <v>1</v>
      </c>
      <c r="D23" s="68">
        <f t="shared" si="0"/>
        <v>4.54</v>
      </c>
      <c r="E23" s="187">
        <v>45002</v>
      </c>
      <c r="F23" s="68">
        <f t="shared" si="1"/>
        <v>4.54</v>
      </c>
      <c r="G23" s="69" t="s">
        <v>298</v>
      </c>
      <c r="H23" s="70">
        <v>50</v>
      </c>
      <c r="I23" s="182">
        <f t="shared" si="6"/>
        <v>3977.04</v>
      </c>
      <c r="J23" s="72">
        <f t="shared" si="7"/>
        <v>876</v>
      </c>
      <c r="K23" s="59">
        <f t="shared" si="4"/>
        <v>227</v>
      </c>
      <c r="N23" s="129">
        <v>4.54</v>
      </c>
      <c r="O23" s="15"/>
      <c r="P23" s="68">
        <f t="shared" si="2"/>
        <v>0</v>
      </c>
      <c r="Q23" s="187"/>
      <c r="R23" s="68">
        <f t="shared" si="3"/>
        <v>0</v>
      </c>
      <c r="S23" s="69"/>
      <c r="T23" s="70"/>
      <c r="U23" s="182">
        <f t="shared" si="8"/>
        <v>2583.2600000000002</v>
      </c>
      <c r="V23" s="72">
        <f t="shared" si="9"/>
        <v>569</v>
      </c>
      <c r="W23" s="59">
        <f t="shared" si="5"/>
        <v>0</v>
      </c>
    </row>
    <row r="24" spans="1:23" x14ac:dyDescent="0.25">
      <c r="B24" s="129">
        <v>4.54</v>
      </c>
      <c r="C24" s="15">
        <v>5</v>
      </c>
      <c r="D24" s="68">
        <f t="shared" si="0"/>
        <v>22.7</v>
      </c>
      <c r="E24" s="187">
        <v>45002</v>
      </c>
      <c r="F24" s="68">
        <f t="shared" si="1"/>
        <v>22.7</v>
      </c>
      <c r="G24" s="69" t="s">
        <v>300</v>
      </c>
      <c r="H24" s="70">
        <v>50</v>
      </c>
      <c r="I24" s="182">
        <f t="shared" si="6"/>
        <v>3954.34</v>
      </c>
      <c r="J24" s="72">
        <f t="shared" si="7"/>
        <v>871</v>
      </c>
      <c r="K24" s="59">
        <f t="shared" si="4"/>
        <v>1135</v>
      </c>
      <c r="N24" s="129">
        <v>4.54</v>
      </c>
      <c r="O24" s="15"/>
      <c r="P24" s="68">
        <f t="shared" si="2"/>
        <v>0</v>
      </c>
      <c r="Q24" s="187"/>
      <c r="R24" s="68">
        <f t="shared" si="3"/>
        <v>0</v>
      </c>
      <c r="S24" s="69"/>
      <c r="T24" s="70"/>
      <c r="U24" s="182">
        <f t="shared" si="8"/>
        <v>2583.2600000000002</v>
      </c>
      <c r="V24" s="72">
        <f t="shared" si="9"/>
        <v>569</v>
      </c>
      <c r="W24" s="59">
        <f t="shared" si="5"/>
        <v>0</v>
      </c>
    </row>
    <row r="25" spans="1:23" x14ac:dyDescent="0.25">
      <c r="B25" s="129">
        <v>4.54</v>
      </c>
      <c r="C25" s="15">
        <v>24</v>
      </c>
      <c r="D25" s="68">
        <f t="shared" si="0"/>
        <v>108.96000000000001</v>
      </c>
      <c r="E25" s="706">
        <v>45003</v>
      </c>
      <c r="F25" s="602">
        <f t="shared" si="1"/>
        <v>108.96000000000001</v>
      </c>
      <c r="G25" s="600" t="s">
        <v>303</v>
      </c>
      <c r="H25" s="601">
        <v>50</v>
      </c>
      <c r="I25" s="865">
        <f t="shared" si="6"/>
        <v>3845.38</v>
      </c>
      <c r="J25" s="613">
        <f t="shared" si="7"/>
        <v>847</v>
      </c>
      <c r="K25" s="632">
        <f t="shared" si="4"/>
        <v>5448</v>
      </c>
      <c r="N25" s="129">
        <v>4.54</v>
      </c>
      <c r="O25" s="15"/>
      <c r="P25" s="68">
        <f t="shared" si="2"/>
        <v>0</v>
      </c>
      <c r="Q25" s="706"/>
      <c r="R25" s="602">
        <f t="shared" si="3"/>
        <v>0</v>
      </c>
      <c r="S25" s="600"/>
      <c r="T25" s="601"/>
      <c r="U25" s="865">
        <f t="shared" si="8"/>
        <v>2583.2600000000002</v>
      </c>
      <c r="V25" s="613">
        <f t="shared" si="9"/>
        <v>569</v>
      </c>
      <c r="W25" s="632">
        <f t="shared" si="5"/>
        <v>0</v>
      </c>
    </row>
    <row r="26" spans="1:23" x14ac:dyDescent="0.25">
      <c r="B26" s="129">
        <v>4.54</v>
      </c>
      <c r="C26" s="15">
        <v>50</v>
      </c>
      <c r="D26" s="68">
        <f t="shared" si="0"/>
        <v>227</v>
      </c>
      <c r="E26" s="706">
        <v>45003</v>
      </c>
      <c r="F26" s="602">
        <f t="shared" si="1"/>
        <v>227</v>
      </c>
      <c r="G26" s="600" t="s">
        <v>306</v>
      </c>
      <c r="H26" s="601">
        <v>50</v>
      </c>
      <c r="I26" s="865">
        <f t="shared" si="6"/>
        <v>3618.38</v>
      </c>
      <c r="J26" s="613">
        <f t="shared" si="7"/>
        <v>797</v>
      </c>
      <c r="K26" s="632">
        <f t="shared" si="4"/>
        <v>11350</v>
      </c>
      <c r="N26" s="129">
        <v>4.54</v>
      </c>
      <c r="O26" s="15"/>
      <c r="P26" s="68">
        <f t="shared" si="2"/>
        <v>0</v>
      </c>
      <c r="Q26" s="706"/>
      <c r="R26" s="602">
        <f t="shared" si="3"/>
        <v>0</v>
      </c>
      <c r="S26" s="600"/>
      <c r="T26" s="601"/>
      <c r="U26" s="865">
        <f t="shared" si="8"/>
        <v>2583.2600000000002</v>
      </c>
      <c r="V26" s="613">
        <f t="shared" si="9"/>
        <v>569</v>
      </c>
      <c r="W26" s="632">
        <f t="shared" si="5"/>
        <v>0</v>
      </c>
    </row>
    <row r="27" spans="1:23" x14ac:dyDescent="0.25">
      <c r="B27" s="129">
        <v>4.54</v>
      </c>
      <c r="C27" s="15">
        <v>3</v>
      </c>
      <c r="D27" s="68">
        <f t="shared" si="0"/>
        <v>13.620000000000001</v>
      </c>
      <c r="E27" s="706">
        <v>45003</v>
      </c>
      <c r="F27" s="602">
        <f t="shared" si="1"/>
        <v>13.620000000000001</v>
      </c>
      <c r="G27" s="600" t="s">
        <v>307</v>
      </c>
      <c r="H27" s="601">
        <v>50</v>
      </c>
      <c r="I27" s="865">
        <f t="shared" si="6"/>
        <v>3604.76</v>
      </c>
      <c r="J27" s="613">
        <f t="shared" si="7"/>
        <v>794</v>
      </c>
      <c r="K27" s="632">
        <f t="shared" si="4"/>
        <v>681</v>
      </c>
      <c r="N27" s="129">
        <v>4.54</v>
      </c>
      <c r="O27" s="15"/>
      <c r="P27" s="68">
        <f t="shared" si="2"/>
        <v>0</v>
      </c>
      <c r="Q27" s="706"/>
      <c r="R27" s="602">
        <f t="shared" si="3"/>
        <v>0</v>
      </c>
      <c r="S27" s="600"/>
      <c r="T27" s="601"/>
      <c r="U27" s="865">
        <f t="shared" si="8"/>
        <v>2583.2600000000002</v>
      </c>
      <c r="V27" s="613">
        <f t="shared" si="9"/>
        <v>569</v>
      </c>
      <c r="W27" s="632">
        <f t="shared" si="5"/>
        <v>0</v>
      </c>
    </row>
    <row r="28" spans="1:23" x14ac:dyDescent="0.25">
      <c r="B28" s="129">
        <v>4.54</v>
      </c>
      <c r="C28" s="15">
        <v>30</v>
      </c>
      <c r="D28" s="68">
        <f t="shared" si="0"/>
        <v>136.19999999999999</v>
      </c>
      <c r="E28" s="706">
        <v>45005</v>
      </c>
      <c r="F28" s="602">
        <f t="shared" si="1"/>
        <v>136.19999999999999</v>
      </c>
      <c r="G28" s="600" t="s">
        <v>312</v>
      </c>
      <c r="H28" s="601">
        <v>50</v>
      </c>
      <c r="I28" s="865">
        <f t="shared" si="6"/>
        <v>3468.5600000000004</v>
      </c>
      <c r="J28" s="613">
        <f t="shared" si="7"/>
        <v>764</v>
      </c>
      <c r="K28" s="632">
        <f t="shared" si="4"/>
        <v>6809.9999999999991</v>
      </c>
      <c r="N28" s="129">
        <v>4.54</v>
      </c>
      <c r="O28" s="15"/>
      <c r="P28" s="68">
        <f t="shared" si="2"/>
        <v>0</v>
      </c>
      <c r="Q28" s="706"/>
      <c r="R28" s="602">
        <f t="shared" si="3"/>
        <v>0</v>
      </c>
      <c r="S28" s="600"/>
      <c r="T28" s="601"/>
      <c r="U28" s="865">
        <f t="shared" si="8"/>
        <v>2583.2600000000002</v>
      </c>
      <c r="V28" s="613">
        <f t="shared" si="9"/>
        <v>569</v>
      </c>
      <c r="W28" s="632">
        <f t="shared" si="5"/>
        <v>0</v>
      </c>
    </row>
    <row r="29" spans="1:23" x14ac:dyDescent="0.25">
      <c r="B29" s="129">
        <v>4.54</v>
      </c>
      <c r="C29" s="15">
        <v>30</v>
      </c>
      <c r="D29" s="68">
        <f t="shared" si="0"/>
        <v>136.19999999999999</v>
      </c>
      <c r="E29" s="706">
        <v>45006</v>
      </c>
      <c r="F29" s="602">
        <f t="shared" si="1"/>
        <v>136.19999999999999</v>
      </c>
      <c r="G29" s="600" t="s">
        <v>317</v>
      </c>
      <c r="H29" s="601">
        <v>50</v>
      </c>
      <c r="I29" s="865">
        <f t="shared" si="6"/>
        <v>3332.3600000000006</v>
      </c>
      <c r="J29" s="613">
        <f t="shared" si="7"/>
        <v>734</v>
      </c>
      <c r="K29" s="632">
        <f t="shared" si="4"/>
        <v>6809.9999999999991</v>
      </c>
      <c r="N29" s="129">
        <v>4.54</v>
      </c>
      <c r="O29" s="15"/>
      <c r="P29" s="68">
        <f t="shared" si="2"/>
        <v>0</v>
      </c>
      <c r="Q29" s="706"/>
      <c r="R29" s="602">
        <f t="shared" si="3"/>
        <v>0</v>
      </c>
      <c r="S29" s="600"/>
      <c r="T29" s="601"/>
      <c r="U29" s="865">
        <f t="shared" si="8"/>
        <v>2583.2600000000002</v>
      </c>
      <c r="V29" s="613">
        <f t="shared" si="9"/>
        <v>569</v>
      </c>
      <c r="W29" s="632">
        <f t="shared" si="5"/>
        <v>0</v>
      </c>
    </row>
    <row r="30" spans="1:23" x14ac:dyDescent="0.25">
      <c r="B30" s="129">
        <v>4.54</v>
      </c>
      <c r="C30" s="15">
        <v>30</v>
      </c>
      <c r="D30" s="68">
        <f t="shared" si="0"/>
        <v>136.19999999999999</v>
      </c>
      <c r="E30" s="706">
        <v>45007</v>
      </c>
      <c r="F30" s="602">
        <f t="shared" si="1"/>
        <v>136.19999999999999</v>
      </c>
      <c r="G30" s="600" t="s">
        <v>322</v>
      </c>
      <c r="H30" s="601">
        <v>50</v>
      </c>
      <c r="I30" s="865">
        <f t="shared" si="6"/>
        <v>3196.1600000000008</v>
      </c>
      <c r="J30" s="613">
        <f t="shared" si="7"/>
        <v>704</v>
      </c>
      <c r="K30" s="632">
        <f t="shared" si="4"/>
        <v>6809.9999999999991</v>
      </c>
      <c r="N30" s="129">
        <v>4.54</v>
      </c>
      <c r="O30" s="15"/>
      <c r="P30" s="68">
        <f t="shared" si="2"/>
        <v>0</v>
      </c>
      <c r="Q30" s="706"/>
      <c r="R30" s="602">
        <f t="shared" si="3"/>
        <v>0</v>
      </c>
      <c r="S30" s="600"/>
      <c r="T30" s="601"/>
      <c r="U30" s="865">
        <f t="shared" si="8"/>
        <v>2583.2600000000002</v>
      </c>
      <c r="V30" s="613">
        <f t="shared" si="9"/>
        <v>569</v>
      </c>
      <c r="W30" s="632">
        <f t="shared" si="5"/>
        <v>0</v>
      </c>
    </row>
    <row r="31" spans="1:23" x14ac:dyDescent="0.25">
      <c r="B31" s="129">
        <v>4.54</v>
      </c>
      <c r="C31" s="15">
        <v>2</v>
      </c>
      <c r="D31" s="68">
        <f t="shared" si="0"/>
        <v>9.08</v>
      </c>
      <c r="E31" s="706">
        <v>45008</v>
      </c>
      <c r="F31" s="602">
        <f t="shared" si="1"/>
        <v>9.08</v>
      </c>
      <c r="G31" s="600" t="s">
        <v>325</v>
      </c>
      <c r="H31" s="601">
        <v>50</v>
      </c>
      <c r="I31" s="865">
        <f t="shared" si="6"/>
        <v>3187.0800000000008</v>
      </c>
      <c r="J31" s="613">
        <f t="shared" si="7"/>
        <v>702</v>
      </c>
      <c r="K31" s="632">
        <f t="shared" si="4"/>
        <v>454</v>
      </c>
      <c r="N31" s="129">
        <v>4.54</v>
      </c>
      <c r="O31" s="15"/>
      <c r="P31" s="68">
        <f t="shared" si="2"/>
        <v>0</v>
      </c>
      <c r="Q31" s="706"/>
      <c r="R31" s="602">
        <f t="shared" si="3"/>
        <v>0</v>
      </c>
      <c r="S31" s="600"/>
      <c r="T31" s="601"/>
      <c r="U31" s="865">
        <f t="shared" si="8"/>
        <v>2583.2600000000002</v>
      </c>
      <c r="V31" s="613">
        <f t="shared" si="9"/>
        <v>569</v>
      </c>
      <c r="W31" s="632">
        <f t="shared" si="5"/>
        <v>0</v>
      </c>
    </row>
    <row r="32" spans="1:23" x14ac:dyDescent="0.25">
      <c r="B32" s="129">
        <v>4.54</v>
      </c>
      <c r="C32" s="15">
        <v>60</v>
      </c>
      <c r="D32" s="68">
        <f t="shared" si="0"/>
        <v>272.39999999999998</v>
      </c>
      <c r="E32" s="706">
        <v>45010</v>
      </c>
      <c r="F32" s="602">
        <f t="shared" si="1"/>
        <v>272.39999999999998</v>
      </c>
      <c r="G32" s="600" t="s">
        <v>339</v>
      </c>
      <c r="H32" s="601">
        <v>50</v>
      </c>
      <c r="I32" s="865">
        <f t="shared" si="6"/>
        <v>2914.6800000000007</v>
      </c>
      <c r="J32" s="613">
        <f t="shared" si="7"/>
        <v>642</v>
      </c>
      <c r="K32" s="632">
        <f t="shared" si="4"/>
        <v>13619.999999999998</v>
      </c>
      <c r="N32" s="129">
        <v>4.54</v>
      </c>
      <c r="O32" s="15"/>
      <c r="P32" s="68">
        <f t="shared" si="2"/>
        <v>0</v>
      </c>
      <c r="Q32" s="706"/>
      <c r="R32" s="602">
        <f t="shared" si="3"/>
        <v>0</v>
      </c>
      <c r="S32" s="600"/>
      <c r="T32" s="601"/>
      <c r="U32" s="865">
        <f t="shared" si="8"/>
        <v>2583.2600000000002</v>
      </c>
      <c r="V32" s="613">
        <f t="shared" si="9"/>
        <v>569</v>
      </c>
      <c r="W32" s="632">
        <f t="shared" si="5"/>
        <v>0</v>
      </c>
    </row>
    <row r="33" spans="1:23" x14ac:dyDescent="0.25">
      <c r="B33" s="129">
        <v>4.54</v>
      </c>
      <c r="C33" s="15">
        <v>4</v>
      </c>
      <c r="D33" s="68">
        <f t="shared" si="0"/>
        <v>18.16</v>
      </c>
      <c r="E33" s="706">
        <v>45012</v>
      </c>
      <c r="F33" s="602">
        <f>D33</f>
        <v>18.16</v>
      </c>
      <c r="G33" s="600" t="s">
        <v>344</v>
      </c>
      <c r="H33" s="601">
        <v>50</v>
      </c>
      <c r="I33" s="865">
        <f t="shared" si="6"/>
        <v>2896.5200000000009</v>
      </c>
      <c r="J33" s="613">
        <f t="shared" si="7"/>
        <v>638</v>
      </c>
      <c r="K33" s="632">
        <f t="shared" si="4"/>
        <v>908</v>
      </c>
      <c r="N33" s="129">
        <v>4.54</v>
      </c>
      <c r="O33" s="15"/>
      <c r="P33" s="68">
        <f t="shared" si="2"/>
        <v>0</v>
      </c>
      <c r="Q33" s="706"/>
      <c r="R33" s="602">
        <f>P33</f>
        <v>0</v>
      </c>
      <c r="S33" s="600"/>
      <c r="T33" s="601"/>
      <c r="U33" s="865">
        <f t="shared" si="8"/>
        <v>2583.2600000000002</v>
      </c>
      <c r="V33" s="613">
        <f t="shared" si="9"/>
        <v>569</v>
      </c>
      <c r="W33" s="632">
        <f t="shared" si="5"/>
        <v>0</v>
      </c>
    </row>
    <row r="34" spans="1:23" x14ac:dyDescent="0.25">
      <c r="B34" s="129">
        <v>4.54</v>
      </c>
      <c r="C34" s="15">
        <v>1</v>
      </c>
      <c r="D34" s="68">
        <f t="shared" si="0"/>
        <v>4.54</v>
      </c>
      <c r="E34" s="615">
        <v>45012</v>
      </c>
      <c r="F34" s="602">
        <f>D34</f>
        <v>4.54</v>
      </c>
      <c r="G34" s="600" t="s">
        <v>344</v>
      </c>
      <c r="H34" s="601">
        <v>50</v>
      </c>
      <c r="I34" s="865">
        <f t="shared" si="6"/>
        <v>2891.9800000000009</v>
      </c>
      <c r="J34" s="613">
        <f t="shared" si="7"/>
        <v>637</v>
      </c>
      <c r="K34" s="632">
        <f t="shared" si="4"/>
        <v>227</v>
      </c>
      <c r="N34" s="129">
        <v>4.54</v>
      </c>
      <c r="O34" s="15"/>
      <c r="P34" s="68">
        <f t="shared" si="2"/>
        <v>0</v>
      </c>
      <c r="Q34" s="615"/>
      <c r="R34" s="602">
        <f>P34</f>
        <v>0</v>
      </c>
      <c r="S34" s="600"/>
      <c r="T34" s="601"/>
      <c r="U34" s="865">
        <f t="shared" si="8"/>
        <v>2583.2600000000002</v>
      </c>
      <c r="V34" s="613">
        <f t="shared" si="9"/>
        <v>569</v>
      </c>
      <c r="W34" s="632">
        <f t="shared" si="5"/>
        <v>0</v>
      </c>
    </row>
    <row r="35" spans="1:23" x14ac:dyDescent="0.25">
      <c r="B35" s="129">
        <v>4.54</v>
      </c>
      <c r="C35" s="15">
        <v>30</v>
      </c>
      <c r="D35" s="68">
        <f t="shared" si="0"/>
        <v>136.19999999999999</v>
      </c>
      <c r="E35" s="615">
        <v>45012</v>
      </c>
      <c r="F35" s="602">
        <f t="shared" ref="F35:F109" si="10">D35</f>
        <v>136.19999999999999</v>
      </c>
      <c r="G35" s="600" t="s">
        <v>345</v>
      </c>
      <c r="H35" s="601">
        <v>50</v>
      </c>
      <c r="I35" s="865">
        <f t="shared" si="6"/>
        <v>2755.7800000000011</v>
      </c>
      <c r="J35" s="613">
        <f t="shared" si="7"/>
        <v>607</v>
      </c>
      <c r="K35" s="632">
        <f t="shared" si="4"/>
        <v>6809.9999999999991</v>
      </c>
      <c r="N35" s="129">
        <v>4.54</v>
      </c>
      <c r="O35" s="15"/>
      <c r="P35" s="68">
        <f t="shared" si="2"/>
        <v>0</v>
      </c>
      <c r="Q35" s="615"/>
      <c r="R35" s="602">
        <f t="shared" ref="R35:R109" si="11">P35</f>
        <v>0</v>
      </c>
      <c r="S35" s="600"/>
      <c r="T35" s="601"/>
      <c r="U35" s="865">
        <f t="shared" si="8"/>
        <v>2583.2600000000002</v>
      </c>
      <c r="V35" s="613">
        <f t="shared" si="9"/>
        <v>569</v>
      </c>
      <c r="W35" s="632">
        <f t="shared" si="5"/>
        <v>0</v>
      </c>
    </row>
    <row r="36" spans="1:23" x14ac:dyDescent="0.25">
      <c r="B36" s="129">
        <v>4.54</v>
      </c>
      <c r="C36" s="15">
        <v>22</v>
      </c>
      <c r="D36" s="68">
        <f t="shared" si="0"/>
        <v>99.88</v>
      </c>
      <c r="E36" s="615">
        <v>45012</v>
      </c>
      <c r="F36" s="602">
        <f t="shared" si="10"/>
        <v>99.88</v>
      </c>
      <c r="G36" s="600" t="s">
        <v>347</v>
      </c>
      <c r="H36" s="601">
        <v>50</v>
      </c>
      <c r="I36" s="865">
        <f t="shared" si="6"/>
        <v>2655.900000000001</v>
      </c>
      <c r="J36" s="613">
        <f t="shared" si="7"/>
        <v>585</v>
      </c>
      <c r="K36" s="632">
        <f t="shared" si="4"/>
        <v>4994</v>
      </c>
      <c r="N36" s="129">
        <v>4.54</v>
      </c>
      <c r="O36" s="15"/>
      <c r="P36" s="68">
        <f t="shared" si="2"/>
        <v>0</v>
      </c>
      <c r="Q36" s="615"/>
      <c r="R36" s="602">
        <f t="shared" si="11"/>
        <v>0</v>
      </c>
      <c r="S36" s="600"/>
      <c r="T36" s="601"/>
      <c r="U36" s="865">
        <f t="shared" si="8"/>
        <v>2583.2600000000002</v>
      </c>
      <c r="V36" s="613">
        <f t="shared" si="9"/>
        <v>569</v>
      </c>
      <c r="W36" s="632">
        <f t="shared" si="5"/>
        <v>0</v>
      </c>
    </row>
    <row r="37" spans="1:23" x14ac:dyDescent="0.25">
      <c r="A37" s="74"/>
      <c r="B37" s="129">
        <v>4.54</v>
      </c>
      <c r="C37" s="15">
        <v>50</v>
      </c>
      <c r="D37" s="68">
        <f t="shared" si="0"/>
        <v>227</v>
      </c>
      <c r="E37" s="615">
        <v>45012</v>
      </c>
      <c r="F37" s="602">
        <f t="shared" si="10"/>
        <v>227</v>
      </c>
      <c r="G37" s="600" t="s">
        <v>348</v>
      </c>
      <c r="H37" s="601">
        <v>50</v>
      </c>
      <c r="I37" s="865">
        <f t="shared" si="6"/>
        <v>2428.900000000001</v>
      </c>
      <c r="J37" s="613">
        <f t="shared" si="7"/>
        <v>535</v>
      </c>
      <c r="K37" s="632">
        <f t="shared" si="4"/>
        <v>11350</v>
      </c>
      <c r="M37" s="74"/>
      <c r="N37" s="129">
        <v>4.54</v>
      </c>
      <c r="O37" s="15"/>
      <c r="P37" s="68">
        <f t="shared" si="2"/>
        <v>0</v>
      </c>
      <c r="Q37" s="615"/>
      <c r="R37" s="602">
        <f t="shared" si="11"/>
        <v>0</v>
      </c>
      <c r="S37" s="600"/>
      <c r="T37" s="601"/>
      <c r="U37" s="865">
        <f t="shared" si="8"/>
        <v>2583.2600000000002</v>
      </c>
      <c r="V37" s="613">
        <f t="shared" si="9"/>
        <v>569</v>
      </c>
      <c r="W37" s="632">
        <f t="shared" si="5"/>
        <v>0</v>
      </c>
    </row>
    <row r="38" spans="1:23" x14ac:dyDescent="0.25">
      <c r="B38" s="129">
        <v>4.54</v>
      </c>
      <c r="C38" s="15">
        <v>30</v>
      </c>
      <c r="D38" s="68">
        <f t="shared" si="0"/>
        <v>136.19999999999999</v>
      </c>
      <c r="E38" s="615">
        <v>45014</v>
      </c>
      <c r="F38" s="602">
        <f t="shared" si="10"/>
        <v>136.19999999999999</v>
      </c>
      <c r="G38" s="600" t="s">
        <v>351</v>
      </c>
      <c r="H38" s="601">
        <v>50</v>
      </c>
      <c r="I38" s="865">
        <f t="shared" si="6"/>
        <v>2292.7000000000012</v>
      </c>
      <c r="J38" s="613">
        <f t="shared" si="7"/>
        <v>505</v>
      </c>
      <c r="K38" s="632">
        <f t="shared" si="4"/>
        <v>6809.9999999999991</v>
      </c>
      <c r="N38" s="129">
        <v>4.54</v>
      </c>
      <c r="O38" s="15"/>
      <c r="P38" s="68">
        <f t="shared" si="2"/>
        <v>0</v>
      </c>
      <c r="Q38" s="615"/>
      <c r="R38" s="602">
        <f t="shared" si="11"/>
        <v>0</v>
      </c>
      <c r="S38" s="600"/>
      <c r="T38" s="601"/>
      <c r="U38" s="865">
        <f t="shared" si="8"/>
        <v>2583.2600000000002</v>
      </c>
      <c r="V38" s="613">
        <f t="shared" si="9"/>
        <v>569</v>
      </c>
      <c r="W38" s="632">
        <f t="shared" si="5"/>
        <v>0</v>
      </c>
    </row>
    <row r="39" spans="1:23" x14ac:dyDescent="0.25">
      <c r="B39" s="129">
        <v>4.54</v>
      </c>
      <c r="C39" s="15">
        <v>1</v>
      </c>
      <c r="D39" s="68">
        <f t="shared" si="0"/>
        <v>4.54</v>
      </c>
      <c r="E39" s="706">
        <v>45015</v>
      </c>
      <c r="F39" s="602">
        <f t="shared" si="10"/>
        <v>4.54</v>
      </c>
      <c r="G39" s="600" t="s">
        <v>359</v>
      </c>
      <c r="H39" s="601">
        <v>50</v>
      </c>
      <c r="I39" s="865">
        <f t="shared" si="6"/>
        <v>2288.1600000000012</v>
      </c>
      <c r="J39" s="613">
        <f t="shared" si="7"/>
        <v>504</v>
      </c>
      <c r="K39" s="632">
        <f t="shared" si="4"/>
        <v>227</v>
      </c>
      <c r="N39" s="129">
        <v>4.54</v>
      </c>
      <c r="O39" s="15"/>
      <c r="P39" s="68">
        <f t="shared" si="2"/>
        <v>0</v>
      </c>
      <c r="Q39" s="706"/>
      <c r="R39" s="602">
        <f t="shared" si="11"/>
        <v>0</v>
      </c>
      <c r="S39" s="600"/>
      <c r="T39" s="601"/>
      <c r="U39" s="865">
        <f t="shared" si="8"/>
        <v>2583.2600000000002</v>
      </c>
      <c r="V39" s="613">
        <f t="shared" si="9"/>
        <v>569</v>
      </c>
      <c r="W39" s="632">
        <f t="shared" si="5"/>
        <v>0</v>
      </c>
    </row>
    <row r="40" spans="1:23" x14ac:dyDescent="0.25">
      <c r="B40" s="129">
        <v>4.54</v>
      </c>
      <c r="C40" s="15">
        <v>30</v>
      </c>
      <c r="D40" s="68">
        <f t="shared" si="0"/>
        <v>136.19999999999999</v>
      </c>
      <c r="E40" s="187">
        <v>45016</v>
      </c>
      <c r="F40" s="68">
        <f t="shared" si="10"/>
        <v>136.19999999999999</v>
      </c>
      <c r="G40" s="69" t="s">
        <v>366</v>
      </c>
      <c r="H40" s="70">
        <v>50</v>
      </c>
      <c r="I40" s="182">
        <f t="shared" si="6"/>
        <v>2151.9600000000014</v>
      </c>
      <c r="J40" s="72">
        <f t="shared" si="7"/>
        <v>474</v>
      </c>
      <c r="K40" s="59">
        <f t="shared" si="4"/>
        <v>6809.9999999999991</v>
      </c>
      <c r="N40" s="129">
        <v>4.54</v>
      </c>
      <c r="O40" s="15"/>
      <c r="P40" s="68">
        <f t="shared" si="2"/>
        <v>0</v>
      </c>
      <c r="Q40" s="187"/>
      <c r="R40" s="68">
        <f t="shared" si="11"/>
        <v>0</v>
      </c>
      <c r="S40" s="69"/>
      <c r="T40" s="70"/>
      <c r="U40" s="182">
        <f t="shared" si="8"/>
        <v>2583.2600000000002</v>
      </c>
      <c r="V40" s="72">
        <f t="shared" si="9"/>
        <v>569</v>
      </c>
      <c r="W40" s="59">
        <f t="shared" si="5"/>
        <v>0</v>
      </c>
    </row>
    <row r="41" spans="1:23" x14ac:dyDescent="0.25">
      <c r="B41" s="129">
        <v>4.54</v>
      </c>
      <c r="C41" s="15">
        <v>5</v>
      </c>
      <c r="D41" s="68">
        <f t="shared" si="0"/>
        <v>22.7</v>
      </c>
      <c r="E41" s="187">
        <v>45016</v>
      </c>
      <c r="F41" s="68">
        <f t="shared" si="10"/>
        <v>22.7</v>
      </c>
      <c r="G41" s="69" t="s">
        <v>367</v>
      </c>
      <c r="H41" s="70">
        <v>50</v>
      </c>
      <c r="I41" s="182">
        <f t="shared" si="6"/>
        <v>2129.2600000000016</v>
      </c>
      <c r="J41" s="72">
        <f t="shared" si="7"/>
        <v>469</v>
      </c>
      <c r="K41" s="59">
        <f t="shared" si="4"/>
        <v>1135</v>
      </c>
      <c r="N41" s="129">
        <v>4.54</v>
      </c>
      <c r="O41" s="15"/>
      <c r="P41" s="68">
        <f t="shared" si="2"/>
        <v>0</v>
      </c>
      <c r="Q41" s="187"/>
      <c r="R41" s="68">
        <f t="shared" si="11"/>
        <v>0</v>
      </c>
      <c r="S41" s="69"/>
      <c r="T41" s="70"/>
      <c r="U41" s="182">
        <f t="shared" si="8"/>
        <v>2583.2600000000002</v>
      </c>
      <c r="V41" s="72">
        <f t="shared" si="9"/>
        <v>569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0"/>
        <v>0</v>
      </c>
      <c r="G42" s="69"/>
      <c r="H42" s="601"/>
      <c r="I42" s="865">
        <f t="shared" si="6"/>
        <v>2129.2600000000016</v>
      </c>
      <c r="J42" s="613">
        <f t="shared" si="7"/>
        <v>469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69"/>
      <c r="T42" s="601"/>
      <c r="U42" s="865">
        <f t="shared" si="8"/>
        <v>2583.2600000000002</v>
      </c>
      <c r="V42" s="613">
        <f t="shared" si="9"/>
        <v>569</v>
      </c>
      <c r="W42" s="59">
        <f t="shared" si="5"/>
        <v>0</v>
      </c>
    </row>
    <row r="43" spans="1:23" x14ac:dyDescent="0.25">
      <c r="B43" s="129">
        <v>4.54</v>
      </c>
      <c r="C43" s="15">
        <v>2</v>
      </c>
      <c r="D43" s="68">
        <f t="shared" si="0"/>
        <v>9.08</v>
      </c>
      <c r="E43" s="187">
        <v>45017</v>
      </c>
      <c r="F43" s="68">
        <f t="shared" si="10"/>
        <v>9.08</v>
      </c>
      <c r="G43" s="69" t="s">
        <v>369</v>
      </c>
      <c r="H43" s="601">
        <v>50</v>
      </c>
      <c r="I43" s="865">
        <f t="shared" si="6"/>
        <v>2120.1800000000017</v>
      </c>
      <c r="J43" s="613">
        <f t="shared" si="7"/>
        <v>467</v>
      </c>
      <c r="K43" s="632">
        <f t="shared" si="4"/>
        <v>454</v>
      </c>
      <c r="N43" s="129">
        <v>4.54</v>
      </c>
      <c r="O43" s="15"/>
      <c r="P43" s="68">
        <f t="shared" si="2"/>
        <v>0</v>
      </c>
      <c r="Q43" s="187"/>
      <c r="R43" s="68">
        <f t="shared" si="11"/>
        <v>0</v>
      </c>
      <c r="S43" s="69"/>
      <c r="T43" s="601"/>
      <c r="U43" s="865">
        <f t="shared" si="8"/>
        <v>2583.2600000000002</v>
      </c>
      <c r="V43" s="613">
        <f t="shared" si="9"/>
        <v>569</v>
      </c>
      <c r="W43" s="632">
        <f t="shared" si="5"/>
        <v>0</v>
      </c>
    </row>
    <row r="44" spans="1:23" x14ac:dyDescent="0.25">
      <c r="B44" s="129">
        <v>4.54</v>
      </c>
      <c r="C44" s="15">
        <v>60</v>
      </c>
      <c r="D44" s="68">
        <f t="shared" si="0"/>
        <v>272.39999999999998</v>
      </c>
      <c r="E44" s="187">
        <v>45017</v>
      </c>
      <c r="F44" s="68">
        <f t="shared" si="10"/>
        <v>272.39999999999998</v>
      </c>
      <c r="G44" s="69" t="s">
        <v>374</v>
      </c>
      <c r="H44" s="601">
        <v>50</v>
      </c>
      <c r="I44" s="865">
        <f t="shared" si="6"/>
        <v>1847.7800000000016</v>
      </c>
      <c r="J44" s="613">
        <f t="shared" si="7"/>
        <v>407</v>
      </c>
      <c r="K44" s="59">
        <f t="shared" si="4"/>
        <v>13619.999999999998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601"/>
      <c r="U44" s="865">
        <f t="shared" si="8"/>
        <v>2583.2600000000002</v>
      </c>
      <c r="V44" s="613">
        <f t="shared" si="9"/>
        <v>569</v>
      </c>
      <c r="W44" s="59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0"/>
        <v>181.6</v>
      </c>
      <c r="E45" s="187">
        <v>45002</v>
      </c>
      <c r="F45" s="68">
        <f t="shared" si="10"/>
        <v>181.6</v>
      </c>
      <c r="G45" s="69" t="s">
        <v>302</v>
      </c>
      <c r="H45" s="601">
        <v>50</v>
      </c>
      <c r="I45" s="865">
        <f t="shared" si="6"/>
        <v>1666.1800000000017</v>
      </c>
      <c r="J45" s="613">
        <f t="shared" si="7"/>
        <v>367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601"/>
      <c r="U45" s="865">
        <f t="shared" si="8"/>
        <v>2583.2600000000002</v>
      </c>
      <c r="V45" s="613">
        <f t="shared" si="9"/>
        <v>569</v>
      </c>
      <c r="W45" s="59">
        <f t="shared" si="5"/>
        <v>0</v>
      </c>
    </row>
    <row r="46" spans="1:23" x14ac:dyDescent="0.25">
      <c r="B46" s="129">
        <v>4.54</v>
      </c>
      <c r="C46" s="15">
        <v>30</v>
      </c>
      <c r="D46" s="68">
        <f t="shared" si="0"/>
        <v>136.19999999999999</v>
      </c>
      <c r="E46" s="187">
        <v>45015</v>
      </c>
      <c r="F46" s="68">
        <f t="shared" si="10"/>
        <v>136.19999999999999</v>
      </c>
      <c r="G46" s="69" t="s">
        <v>362</v>
      </c>
      <c r="H46" s="601">
        <v>50</v>
      </c>
      <c r="I46" s="985">
        <f t="shared" si="6"/>
        <v>1529.9800000000016</v>
      </c>
      <c r="J46" s="689">
        <f t="shared" si="7"/>
        <v>337</v>
      </c>
      <c r="K46" s="59">
        <f t="shared" si="4"/>
        <v>6809.9999999999991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601"/>
      <c r="U46" s="865">
        <f t="shared" si="8"/>
        <v>2583.2600000000002</v>
      </c>
      <c r="V46" s="613">
        <f t="shared" si="9"/>
        <v>569</v>
      </c>
      <c r="W46" s="59">
        <f t="shared" si="5"/>
        <v>0</v>
      </c>
    </row>
    <row r="47" spans="1:23" x14ac:dyDescent="0.25">
      <c r="B47" s="129">
        <v>4.54</v>
      </c>
      <c r="C47" s="15"/>
      <c r="D47" s="1152">
        <f t="shared" si="0"/>
        <v>0</v>
      </c>
      <c r="E47" s="1155"/>
      <c r="F47" s="1152">
        <f t="shared" si="10"/>
        <v>0</v>
      </c>
      <c r="G47" s="516"/>
      <c r="H47" s="1156"/>
      <c r="I47" s="1157">
        <f t="shared" si="6"/>
        <v>1529.9800000000016</v>
      </c>
      <c r="J47" s="613">
        <f t="shared" si="7"/>
        <v>337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601"/>
      <c r="U47" s="865">
        <f t="shared" si="8"/>
        <v>2583.2600000000002</v>
      </c>
      <c r="V47" s="613">
        <f t="shared" si="9"/>
        <v>569</v>
      </c>
      <c r="W47" s="59">
        <f t="shared" si="5"/>
        <v>0</v>
      </c>
    </row>
    <row r="48" spans="1:23" x14ac:dyDescent="0.25">
      <c r="B48" s="129">
        <v>4.54</v>
      </c>
      <c r="C48" s="15"/>
      <c r="D48" s="1152">
        <f t="shared" si="0"/>
        <v>0</v>
      </c>
      <c r="E48" s="1155"/>
      <c r="F48" s="1152">
        <f t="shared" si="10"/>
        <v>0</v>
      </c>
      <c r="G48" s="516"/>
      <c r="H48" s="517"/>
      <c r="I48" s="1158">
        <f t="shared" si="6"/>
        <v>1529.9800000000016</v>
      </c>
      <c r="J48" s="72">
        <f t="shared" si="7"/>
        <v>337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2583.2600000000002</v>
      </c>
      <c r="V48" s="72">
        <f t="shared" si="9"/>
        <v>569</v>
      </c>
      <c r="W48" s="59">
        <f t="shared" si="5"/>
        <v>0</v>
      </c>
    </row>
    <row r="49" spans="1:23" x14ac:dyDescent="0.25">
      <c r="B49" s="129">
        <v>4.54</v>
      </c>
      <c r="C49" s="15"/>
      <c r="D49" s="1152">
        <f t="shared" si="0"/>
        <v>0</v>
      </c>
      <c r="E49" s="1155"/>
      <c r="F49" s="1152">
        <f t="shared" si="10"/>
        <v>0</v>
      </c>
      <c r="G49" s="516"/>
      <c r="H49" s="517"/>
      <c r="I49" s="1158">
        <f t="shared" si="6"/>
        <v>1529.9800000000016</v>
      </c>
      <c r="J49" s="72">
        <f t="shared" si="7"/>
        <v>337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2583.2600000000002</v>
      </c>
      <c r="V49" s="72">
        <f t="shared" si="9"/>
        <v>569</v>
      </c>
      <c r="W49" s="59">
        <f t="shared" si="5"/>
        <v>0</v>
      </c>
    </row>
    <row r="50" spans="1:23" x14ac:dyDescent="0.25">
      <c r="B50" s="129">
        <v>4.54</v>
      </c>
      <c r="C50" s="15"/>
      <c r="D50" s="1152">
        <f t="shared" si="0"/>
        <v>0</v>
      </c>
      <c r="E50" s="1155"/>
      <c r="F50" s="1152">
        <f t="shared" si="10"/>
        <v>0</v>
      </c>
      <c r="G50" s="516"/>
      <c r="H50" s="517"/>
      <c r="I50" s="1158">
        <f t="shared" si="6"/>
        <v>1529.9800000000016</v>
      </c>
      <c r="J50" s="72">
        <f t="shared" si="7"/>
        <v>337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2583.2600000000002</v>
      </c>
      <c r="V50" s="72">
        <f t="shared" si="9"/>
        <v>569</v>
      </c>
      <c r="W50" s="59">
        <f t="shared" si="5"/>
        <v>0</v>
      </c>
    </row>
    <row r="51" spans="1:23" x14ac:dyDescent="0.25">
      <c r="B51" s="129">
        <v>4.54</v>
      </c>
      <c r="C51" s="15"/>
      <c r="D51" s="1152">
        <f t="shared" si="0"/>
        <v>0</v>
      </c>
      <c r="E51" s="1155"/>
      <c r="F51" s="1152">
        <f t="shared" si="10"/>
        <v>0</v>
      </c>
      <c r="G51" s="516"/>
      <c r="H51" s="517"/>
      <c r="I51" s="1158">
        <f t="shared" si="6"/>
        <v>1529.9800000000016</v>
      </c>
      <c r="J51" s="72">
        <f t="shared" si="7"/>
        <v>337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2583.2600000000002</v>
      </c>
      <c r="V51" s="72">
        <f t="shared" si="9"/>
        <v>569</v>
      </c>
      <c r="W51" s="59">
        <f t="shared" si="5"/>
        <v>0</v>
      </c>
    </row>
    <row r="52" spans="1:23" x14ac:dyDescent="0.25">
      <c r="B52" s="129">
        <v>4.54</v>
      </c>
      <c r="C52" s="15"/>
      <c r="D52" s="1152">
        <f t="shared" si="0"/>
        <v>0</v>
      </c>
      <c r="E52" s="1155"/>
      <c r="F52" s="1152">
        <f t="shared" si="10"/>
        <v>0</v>
      </c>
      <c r="G52" s="516"/>
      <c r="H52" s="517"/>
      <c r="I52" s="1157">
        <f t="shared" si="6"/>
        <v>1529.9800000000016</v>
      </c>
      <c r="J52" s="613">
        <f t="shared" si="7"/>
        <v>337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865">
        <f t="shared" si="8"/>
        <v>2583.2600000000002</v>
      </c>
      <c r="V52" s="613">
        <f t="shared" si="9"/>
        <v>569</v>
      </c>
      <c r="W52" s="59">
        <f t="shared" si="5"/>
        <v>0</v>
      </c>
    </row>
    <row r="53" spans="1:23" x14ac:dyDescent="0.25">
      <c r="B53" s="129">
        <v>4.54</v>
      </c>
      <c r="C53" s="15"/>
      <c r="D53" s="1152">
        <f t="shared" si="0"/>
        <v>0</v>
      </c>
      <c r="E53" s="1155"/>
      <c r="F53" s="1152">
        <f t="shared" si="10"/>
        <v>0</v>
      </c>
      <c r="G53" s="516"/>
      <c r="H53" s="517"/>
      <c r="I53" s="1157">
        <f t="shared" si="6"/>
        <v>1529.9800000000016</v>
      </c>
      <c r="J53" s="866">
        <f t="shared" si="7"/>
        <v>337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7"/>
      <c r="R53" s="68">
        <f t="shared" si="11"/>
        <v>0</v>
      </c>
      <c r="S53" s="69"/>
      <c r="T53" s="70"/>
      <c r="U53" s="865">
        <f t="shared" si="8"/>
        <v>2583.2600000000002</v>
      </c>
      <c r="V53" s="613">
        <f t="shared" si="9"/>
        <v>569</v>
      </c>
      <c r="W53" s="59">
        <f t="shared" si="5"/>
        <v>0</v>
      </c>
    </row>
    <row r="54" spans="1:23" x14ac:dyDescent="0.25">
      <c r="B54" s="129">
        <v>4.54</v>
      </c>
      <c r="C54" s="15"/>
      <c r="D54" s="1152">
        <f t="shared" si="0"/>
        <v>0</v>
      </c>
      <c r="E54" s="1155"/>
      <c r="F54" s="1152">
        <f t="shared" si="10"/>
        <v>0</v>
      </c>
      <c r="G54" s="516"/>
      <c r="H54" s="517"/>
      <c r="I54" s="1158">
        <f t="shared" si="6"/>
        <v>1529.9800000000016</v>
      </c>
      <c r="J54" s="850">
        <f t="shared" si="7"/>
        <v>337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7"/>
      <c r="R54" s="68">
        <f t="shared" si="11"/>
        <v>0</v>
      </c>
      <c r="S54" s="69"/>
      <c r="T54" s="70"/>
      <c r="U54" s="182">
        <f t="shared" si="8"/>
        <v>2583.2600000000002</v>
      </c>
      <c r="V54" s="72">
        <f t="shared" si="9"/>
        <v>569</v>
      </c>
      <c r="W54" s="59">
        <f t="shared" si="5"/>
        <v>0</v>
      </c>
    </row>
    <row r="55" spans="1:23" x14ac:dyDescent="0.25">
      <c r="A55" s="618"/>
      <c r="B55" s="129">
        <v>4.54</v>
      </c>
      <c r="C55" s="677"/>
      <c r="D55" s="1159">
        <f t="shared" si="0"/>
        <v>0</v>
      </c>
      <c r="E55" s="1160"/>
      <c r="F55" s="1159">
        <f t="shared" si="10"/>
        <v>0</v>
      </c>
      <c r="G55" s="1161"/>
      <c r="H55" s="1156"/>
      <c r="I55" s="1158">
        <f t="shared" si="6"/>
        <v>1529.9800000000016</v>
      </c>
      <c r="J55" s="850">
        <f t="shared" si="7"/>
        <v>337</v>
      </c>
      <c r="K55" s="59">
        <f t="shared" si="4"/>
        <v>0</v>
      </c>
      <c r="M55" s="618"/>
      <c r="N55" s="129">
        <v>4.54</v>
      </c>
      <c r="O55" s="677"/>
      <c r="P55" s="602">
        <f t="shared" si="2"/>
        <v>0</v>
      </c>
      <c r="Q55" s="706"/>
      <c r="R55" s="602">
        <f t="shared" si="11"/>
        <v>0</v>
      </c>
      <c r="S55" s="600"/>
      <c r="T55" s="601"/>
      <c r="U55" s="182">
        <f t="shared" si="8"/>
        <v>2583.2600000000002</v>
      </c>
      <c r="V55" s="72">
        <f t="shared" si="9"/>
        <v>569</v>
      </c>
      <c r="W55" s="59">
        <f t="shared" si="5"/>
        <v>0</v>
      </c>
    </row>
    <row r="56" spans="1:23" x14ac:dyDescent="0.25">
      <c r="A56" s="631"/>
      <c r="B56" s="129">
        <v>4.54</v>
      </c>
      <c r="C56" s="677"/>
      <c r="D56" s="1159">
        <f t="shared" si="0"/>
        <v>0</v>
      </c>
      <c r="E56" s="1160"/>
      <c r="F56" s="1159">
        <f t="shared" si="10"/>
        <v>0</v>
      </c>
      <c r="G56" s="1161"/>
      <c r="H56" s="1156"/>
      <c r="I56" s="1158">
        <f t="shared" si="6"/>
        <v>1529.9800000000016</v>
      </c>
      <c r="J56" s="850">
        <f t="shared" si="7"/>
        <v>337</v>
      </c>
      <c r="K56" s="59">
        <f t="shared" si="4"/>
        <v>0</v>
      </c>
      <c r="M56" s="631"/>
      <c r="N56" s="129">
        <v>4.54</v>
      </c>
      <c r="O56" s="677"/>
      <c r="P56" s="602">
        <f t="shared" si="2"/>
        <v>0</v>
      </c>
      <c r="Q56" s="706"/>
      <c r="R56" s="602">
        <f t="shared" si="11"/>
        <v>0</v>
      </c>
      <c r="S56" s="600"/>
      <c r="T56" s="601"/>
      <c r="U56" s="182">
        <f t="shared" si="8"/>
        <v>2583.2600000000002</v>
      </c>
      <c r="V56" s="72">
        <f t="shared" si="9"/>
        <v>569</v>
      </c>
      <c r="W56" s="59">
        <f t="shared" si="5"/>
        <v>0</v>
      </c>
    </row>
    <row r="57" spans="1:23" x14ac:dyDescent="0.25">
      <c r="B57" s="129">
        <v>4.54</v>
      </c>
      <c r="C57" s="15"/>
      <c r="D57" s="1152">
        <f t="shared" si="0"/>
        <v>0</v>
      </c>
      <c r="E57" s="1155"/>
      <c r="F57" s="1152">
        <f t="shared" si="10"/>
        <v>0</v>
      </c>
      <c r="G57" s="516"/>
      <c r="H57" s="517"/>
      <c r="I57" s="1158">
        <f t="shared" si="6"/>
        <v>1529.9800000000016</v>
      </c>
      <c r="J57" s="850">
        <f t="shared" si="7"/>
        <v>337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7"/>
      <c r="R57" s="68">
        <f t="shared" si="11"/>
        <v>0</v>
      </c>
      <c r="S57" s="69"/>
      <c r="T57" s="70"/>
      <c r="U57" s="182">
        <f t="shared" si="8"/>
        <v>2583.2600000000002</v>
      </c>
      <c r="V57" s="72">
        <f t="shared" si="9"/>
        <v>569</v>
      </c>
      <c r="W57" s="59">
        <f t="shared" si="5"/>
        <v>0</v>
      </c>
    </row>
    <row r="58" spans="1:23" x14ac:dyDescent="0.25">
      <c r="B58" s="129">
        <v>4.54</v>
      </c>
      <c r="C58" s="15"/>
      <c r="D58" s="1152">
        <f t="shared" si="0"/>
        <v>0</v>
      </c>
      <c r="E58" s="1155"/>
      <c r="F58" s="1152">
        <f t="shared" si="10"/>
        <v>0</v>
      </c>
      <c r="G58" s="516"/>
      <c r="H58" s="517"/>
      <c r="I58" s="1158">
        <f t="shared" si="6"/>
        <v>1529.9800000000016</v>
      </c>
      <c r="J58" s="850">
        <f t="shared" si="7"/>
        <v>337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7"/>
      <c r="R58" s="68">
        <f t="shared" si="11"/>
        <v>0</v>
      </c>
      <c r="S58" s="69"/>
      <c r="T58" s="70"/>
      <c r="U58" s="182">
        <f t="shared" si="8"/>
        <v>2583.2600000000002</v>
      </c>
      <c r="V58" s="72">
        <f t="shared" si="9"/>
        <v>569</v>
      </c>
      <c r="W58" s="59">
        <f t="shared" si="5"/>
        <v>0</v>
      </c>
    </row>
    <row r="59" spans="1:23" x14ac:dyDescent="0.25">
      <c r="B59" s="129">
        <v>4.54</v>
      </c>
      <c r="C59" s="15"/>
      <c r="D59" s="1152">
        <f t="shared" si="0"/>
        <v>0</v>
      </c>
      <c r="E59" s="1155"/>
      <c r="F59" s="1152">
        <f t="shared" si="10"/>
        <v>0</v>
      </c>
      <c r="G59" s="516"/>
      <c r="H59" s="517"/>
      <c r="I59" s="1158">
        <f t="shared" si="6"/>
        <v>1529.9800000000016</v>
      </c>
      <c r="J59" s="850">
        <f t="shared" si="7"/>
        <v>337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7"/>
      <c r="R59" s="68">
        <f t="shared" si="11"/>
        <v>0</v>
      </c>
      <c r="S59" s="69"/>
      <c r="T59" s="70"/>
      <c r="U59" s="182">
        <f t="shared" si="8"/>
        <v>2583.2600000000002</v>
      </c>
      <c r="V59" s="72">
        <f t="shared" si="9"/>
        <v>569</v>
      </c>
      <c r="W59" s="59">
        <f t="shared" si="5"/>
        <v>0</v>
      </c>
    </row>
    <row r="60" spans="1:23" x14ac:dyDescent="0.25">
      <c r="B60" s="129">
        <v>4.54</v>
      </c>
      <c r="C60" s="15"/>
      <c r="D60" s="1152">
        <f t="shared" si="0"/>
        <v>0</v>
      </c>
      <c r="E60" s="1155"/>
      <c r="F60" s="1152">
        <f t="shared" si="10"/>
        <v>0</v>
      </c>
      <c r="G60" s="516"/>
      <c r="H60" s="517"/>
      <c r="I60" s="1158">
        <f t="shared" si="6"/>
        <v>1529.9800000000016</v>
      </c>
      <c r="J60" s="850">
        <f t="shared" si="7"/>
        <v>337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7"/>
      <c r="R60" s="68">
        <f t="shared" si="11"/>
        <v>0</v>
      </c>
      <c r="S60" s="69"/>
      <c r="T60" s="70"/>
      <c r="U60" s="182">
        <f t="shared" si="8"/>
        <v>2583.2600000000002</v>
      </c>
      <c r="V60" s="72">
        <f t="shared" si="9"/>
        <v>569</v>
      </c>
      <c r="W60" s="59">
        <f t="shared" si="5"/>
        <v>0</v>
      </c>
    </row>
    <row r="61" spans="1:23" x14ac:dyDescent="0.25">
      <c r="B61" s="129">
        <v>4.54</v>
      </c>
      <c r="C61" s="15"/>
      <c r="D61" s="1152">
        <f t="shared" si="0"/>
        <v>0</v>
      </c>
      <c r="E61" s="1155"/>
      <c r="F61" s="1152">
        <f t="shared" si="10"/>
        <v>0</v>
      </c>
      <c r="G61" s="516"/>
      <c r="H61" s="517"/>
      <c r="I61" s="1158">
        <f t="shared" si="6"/>
        <v>1529.9800000000016</v>
      </c>
      <c r="J61" s="850">
        <f t="shared" si="7"/>
        <v>337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7"/>
      <c r="R61" s="68">
        <f t="shared" si="11"/>
        <v>0</v>
      </c>
      <c r="S61" s="69"/>
      <c r="T61" s="70"/>
      <c r="U61" s="182">
        <f t="shared" si="8"/>
        <v>2583.2600000000002</v>
      </c>
      <c r="V61" s="72">
        <f t="shared" si="9"/>
        <v>569</v>
      </c>
      <c r="W61" s="59">
        <f t="shared" si="5"/>
        <v>0</v>
      </c>
    </row>
    <row r="62" spans="1:23" x14ac:dyDescent="0.25">
      <c r="B62" s="129">
        <v>4.54</v>
      </c>
      <c r="C62" s="15"/>
      <c r="D62" s="1152">
        <f t="shared" si="0"/>
        <v>0</v>
      </c>
      <c r="E62" s="1155"/>
      <c r="F62" s="1152">
        <f t="shared" si="10"/>
        <v>0</v>
      </c>
      <c r="G62" s="516"/>
      <c r="H62" s="517"/>
      <c r="I62" s="1158">
        <f t="shared" si="6"/>
        <v>1529.9800000000016</v>
      </c>
      <c r="J62" s="850">
        <f t="shared" si="7"/>
        <v>337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7"/>
      <c r="R62" s="68">
        <f t="shared" si="11"/>
        <v>0</v>
      </c>
      <c r="S62" s="69"/>
      <c r="T62" s="70"/>
      <c r="U62" s="182">
        <f t="shared" si="8"/>
        <v>2583.2600000000002</v>
      </c>
      <c r="V62" s="72">
        <f t="shared" si="9"/>
        <v>569</v>
      </c>
      <c r="W62" s="59">
        <f t="shared" si="5"/>
        <v>0</v>
      </c>
    </row>
    <row r="63" spans="1:23" x14ac:dyDescent="0.25">
      <c r="B63" s="129">
        <v>4.54</v>
      </c>
      <c r="C63" s="15"/>
      <c r="D63" s="1152">
        <f t="shared" si="0"/>
        <v>0</v>
      </c>
      <c r="E63" s="1155"/>
      <c r="F63" s="1152">
        <f t="shared" si="10"/>
        <v>0</v>
      </c>
      <c r="G63" s="516"/>
      <c r="H63" s="517"/>
      <c r="I63" s="1158">
        <f t="shared" si="6"/>
        <v>1529.9800000000016</v>
      </c>
      <c r="J63" s="850">
        <f t="shared" si="7"/>
        <v>337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7"/>
      <c r="R63" s="68">
        <f t="shared" si="11"/>
        <v>0</v>
      </c>
      <c r="S63" s="69"/>
      <c r="T63" s="70"/>
      <c r="U63" s="182">
        <f t="shared" si="8"/>
        <v>2583.2600000000002</v>
      </c>
      <c r="V63" s="72">
        <f t="shared" si="9"/>
        <v>569</v>
      </c>
      <c r="W63" s="59">
        <f t="shared" si="5"/>
        <v>0</v>
      </c>
    </row>
    <row r="64" spans="1:23" x14ac:dyDescent="0.25">
      <c r="B64" s="129">
        <v>4.54</v>
      </c>
      <c r="C64" s="15"/>
      <c r="D64" s="1152">
        <f t="shared" si="0"/>
        <v>0</v>
      </c>
      <c r="E64" s="1155"/>
      <c r="F64" s="1152">
        <f t="shared" si="10"/>
        <v>0</v>
      </c>
      <c r="G64" s="516"/>
      <c r="H64" s="517"/>
      <c r="I64" s="1158">
        <f t="shared" si="6"/>
        <v>1529.9800000000016</v>
      </c>
      <c r="J64" s="850">
        <f t="shared" si="7"/>
        <v>337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7"/>
      <c r="R64" s="68">
        <f t="shared" si="11"/>
        <v>0</v>
      </c>
      <c r="S64" s="69"/>
      <c r="T64" s="70"/>
      <c r="U64" s="182">
        <f t="shared" si="8"/>
        <v>2583.2600000000002</v>
      </c>
      <c r="V64" s="72">
        <f t="shared" si="9"/>
        <v>569</v>
      </c>
      <c r="W64" s="59">
        <f t="shared" si="5"/>
        <v>0</v>
      </c>
    </row>
    <row r="65" spans="2:23" x14ac:dyDescent="0.25">
      <c r="B65" s="129">
        <v>4.54</v>
      </c>
      <c r="C65" s="15"/>
      <c r="D65" s="1152">
        <f t="shared" si="0"/>
        <v>0</v>
      </c>
      <c r="E65" s="1155"/>
      <c r="F65" s="1152">
        <f t="shared" si="10"/>
        <v>0</v>
      </c>
      <c r="G65" s="516"/>
      <c r="H65" s="517"/>
      <c r="I65" s="1158">
        <f t="shared" si="6"/>
        <v>1529.9800000000016</v>
      </c>
      <c r="J65" s="850">
        <f t="shared" si="7"/>
        <v>337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7"/>
      <c r="R65" s="68">
        <f t="shared" si="11"/>
        <v>0</v>
      </c>
      <c r="S65" s="69"/>
      <c r="T65" s="70"/>
      <c r="U65" s="182">
        <f t="shared" si="8"/>
        <v>2583.2600000000002</v>
      </c>
      <c r="V65" s="72">
        <f t="shared" si="9"/>
        <v>569</v>
      </c>
      <c r="W65" s="59">
        <f t="shared" si="5"/>
        <v>0</v>
      </c>
    </row>
    <row r="66" spans="2:23" x14ac:dyDescent="0.25">
      <c r="B66" s="129">
        <v>4.54</v>
      </c>
      <c r="C66" s="15"/>
      <c r="D66" s="586">
        <f t="shared" si="0"/>
        <v>0</v>
      </c>
      <c r="E66" s="859"/>
      <c r="F66" s="586">
        <f t="shared" si="10"/>
        <v>0</v>
      </c>
      <c r="G66" s="588"/>
      <c r="H66" s="197"/>
      <c r="I66" s="860">
        <f t="shared" si="6"/>
        <v>1529.9800000000016</v>
      </c>
      <c r="J66" s="850">
        <f t="shared" si="7"/>
        <v>337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7"/>
      <c r="R66" s="68">
        <f t="shared" si="11"/>
        <v>0</v>
      </c>
      <c r="S66" s="69"/>
      <c r="T66" s="70"/>
      <c r="U66" s="182">
        <f t="shared" si="8"/>
        <v>2583.2600000000002</v>
      </c>
      <c r="V66" s="72">
        <f t="shared" si="9"/>
        <v>569</v>
      </c>
      <c r="W66" s="59">
        <f t="shared" si="5"/>
        <v>0</v>
      </c>
    </row>
    <row r="67" spans="2:23" x14ac:dyDescent="0.25">
      <c r="B67" s="129">
        <v>4.54</v>
      </c>
      <c r="C67" s="15"/>
      <c r="D67" s="586">
        <f t="shared" si="0"/>
        <v>0</v>
      </c>
      <c r="E67" s="859"/>
      <c r="F67" s="586">
        <f t="shared" si="10"/>
        <v>0</v>
      </c>
      <c r="G67" s="588"/>
      <c r="H67" s="197"/>
      <c r="I67" s="860">
        <f t="shared" si="6"/>
        <v>1529.9800000000016</v>
      </c>
      <c r="J67" s="850">
        <f t="shared" si="7"/>
        <v>337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7"/>
      <c r="R67" s="68">
        <f t="shared" si="11"/>
        <v>0</v>
      </c>
      <c r="S67" s="69"/>
      <c r="T67" s="70"/>
      <c r="U67" s="182">
        <f t="shared" si="8"/>
        <v>2583.2600000000002</v>
      </c>
      <c r="V67" s="72">
        <f t="shared" si="9"/>
        <v>569</v>
      </c>
      <c r="W67" s="59">
        <f t="shared" si="5"/>
        <v>0</v>
      </c>
    </row>
    <row r="68" spans="2:23" x14ac:dyDescent="0.25">
      <c r="B68" s="129">
        <v>4.54</v>
      </c>
      <c r="C68" s="15"/>
      <c r="D68" s="586">
        <f t="shared" si="0"/>
        <v>0</v>
      </c>
      <c r="E68" s="859"/>
      <c r="F68" s="586">
        <f t="shared" si="10"/>
        <v>0</v>
      </c>
      <c r="G68" s="588"/>
      <c r="H68" s="197"/>
      <c r="I68" s="860">
        <f t="shared" si="6"/>
        <v>1529.9800000000016</v>
      </c>
      <c r="J68" s="850">
        <f t="shared" si="7"/>
        <v>337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7"/>
      <c r="R68" s="68">
        <f t="shared" si="11"/>
        <v>0</v>
      </c>
      <c r="S68" s="69"/>
      <c r="T68" s="70"/>
      <c r="U68" s="182">
        <f t="shared" si="8"/>
        <v>2583.2600000000002</v>
      </c>
      <c r="V68" s="72">
        <f t="shared" si="9"/>
        <v>569</v>
      </c>
      <c r="W68" s="59">
        <f t="shared" si="5"/>
        <v>0</v>
      </c>
    </row>
    <row r="69" spans="2:23" x14ac:dyDescent="0.25">
      <c r="B69" s="129">
        <v>4.54</v>
      </c>
      <c r="C69" s="15"/>
      <c r="D69" s="586">
        <f t="shared" si="0"/>
        <v>0</v>
      </c>
      <c r="E69" s="859"/>
      <c r="F69" s="586">
        <f t="shared" si="10"/>
        <v>0</v>
      </c>
      <c r="G69" s="588"/>
      <c r="H69" s="197"/>
      <c r="I69" s="860">
        <f t="shared" si="6"/>
        <v>1529.9800000000016</v>
      </c>
      <c r="J69" s="850">
        <f t="shared" si="7"/>
        <v>337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7"/>
      <c r="R69" s="68">
        <f t="shared" si="11"/>
        <v>0</v>
      </c>
      <c r="S69" s="69"/>
      <c r="T69" s="70"/>
      <c r="U69" s="182">
        <f t="shared" si="8"/>
        <v>2583.2600000000002</v>
      </c>
      <c r="V69" s="72">
        <f t="shared" si="9"/>
        <v>569</v>
      </c>
      <c r="W69" s="59">
        <f t="shared" si="5"/>
        <v>0</v>
      </c>
    </row>
    <row r="70" spans="2:23" x14ac:dyDescent="0.25">
      <c r="B70" s="129">
        <v>4.54</v>
      </c>
      <c r="C70" s="15"/>
      <c r="D70" s="586">
        <f t="shared" si="0"/>
        <v>0</v>
      </c>
      <c r="E70" s="859"/>
      <c r="F70" s="586">
        <f t="shared" si="10"/>
        <v>0</v>
      </c>
      <c r="G70" s="588"/>
      <c r="H70" s="197"/>
      <c r="I70" s="860">
        <f t="shared" si="6"/>
        <v>1529.9800000000016</v>
      </c>
      <c r="J70" s="850">
        <f t="shared" si="7"/>
        <v>337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7"/>
      <c r="R70" s="68">
        <f t="shared" si="11"/>
        <v>0</v>
      </c>
      <c r="S70" s="69"/>
      <c r="T70" s="70"/>
      <c r="U70" s="182">
        <f t="shared" si="8"/>
        <v>2583.2600000000002</v>
      </c>
      <c r="V70" s="72">
        <f t="shared" si="9"/>
        <v>569</v>
      </c>
      <c r="W70" s="59">
        <f t="shared" si="5"/>
        <v>0</v>
      </c>
    </row>
    <row r="71" spans="2:23" x14ac:dyDescent="0.25">
      <c r="B71" s="129">
        <v>4.54</v>
      </c>
      <c r="C71" s="15"/>
      <c r="D71" s="498">
        <f t="shared" si="0"/>
        <v>0</v>
      </c>
      <c r="E71" s="637"/>
      <c r="F71" s="498">
        <f t="shared" si="10"/>
        <v>0</v>
      </c>
      <c r="G71" s="318"/>
      <c r="H71" s="319"/>
      <c r="I71" s="182">
        <f t="shared" si="6"/>
        <v>1529.9800000000016</v>
      </c>
      <c r="J71" s="72">
        <f t="shared" si="7"/>
        <v>337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7"/>
      <c r="R71" s="68">
        <f t="shared" si="11"/>
        <v>0</v>
      </c>
      <c r="S71" s="69"/>
      <c r="T71" s="70"/>
      <c r="U71" s="182">
        <f t="shared" si="8"/>
        <v>2583.2600000000002</v>
      </c>
      <c r="V71" s="72">
        <f t="shared" si="9"/>
        <v>569</v>
      </c>
      <c r="W71" s="59">
        <f t="shared" si="5"/>
        <v>0</v>
      </c>
    </row>
    <row r="72" spans="2:23" x14ac:dyDescent="0.25">
      <c r="B72" s="129">
        <v>4.54</v>
      </c>
      <c r="C72" s="15"/>
      <c r="D72" s="498">
        <f t="shared" si="0"/>
        <v>0</v>
      </c>
      <c r="E72" s="637"/>
      <c r="F72" s="498">
        <f t="shared" si="10"/>
        <v>0</v>
      </c>
      <c r="G72" s="318"/>
      <c r="H72" s="319"/>
      <c r="I72" s="182">
        <f t="shared" si="6"/>
        <v>1529.9800000000016</v>
      </c>
      <c r="J72" s="72">
        <f t="shared" si="7"/>
        <v>337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7"/>
      <c r="R72" s="68">
        <f t="shared" si="11"/>
        <v>0</v>
      </c>
      <c r="S72" s="69"/>
      <c r="T72" s="70"/>
      <c r="U72" s="182">
        <f t="shared" si="8"/>
        <v>2583.2600000000002</v>
      </c>
      <c r="V72" s="72">
        <f t="shared" si="9"/>
        <v>569</v>
      </c>
      <c r="W72" s="59">
        <f t="shared" si="5"/>
        <v>0</v>
      </c>
    </row>
    <row r="73" spans="2:23" x14ac:dyDescent="0.25">
      <c r="B73" s="129">
        <v>4.54</v>
      </c>
      <c r="C73" s="15"/>
      <c r="D73" s="498">
        <f t="shared" si="0"/>
        <v>0</v>
      </c>
      <c r="E73" s="637"/>
      <c r="F73" s="498">
        <f t="shared" si="10"/>
        <v>0</v>
      </c>
      <c r="G73" s="318"/>
      <c r="H73" s="319"/>
      <c r="I73" s="182">
        <f t="shared" si="6"/>
        <v>1529.9800000000016</v>
      </c>
      <c r="J73" s="72">
        <f t="shared" si="7"/>
        <v>337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7"/>
      <c r="R73" s="68">
        <f t="shared" si="11"/>
        <v>0</v>
      </c>
      <c r="S73" s="69"/>
      <c r="T73" s="70"/>
      <c r="U73" s="182">
        <f t="shared" si="8"/>
        <v>2583.2600000000002</v>
      </c>
      <c r="V73" s="72">
        <f t="shared" si="9"/>
        <v>569</v>
      </c>
      <c r="W73" s="59">
        <f t="shared" si="5"/>
        <v>0</v>
      </c>
    </row>
    <row r="74" spans="2:23" x14ac:dyDescent="0.25">
      <c r="B74" s="129">
        <v>4.54</v>
      </c>
      <c r="C74" s="15"/>
      <c r="D74" s="498">
        <f t="shared" ref="D74:D109" si="12">C74*B74</f>
        <v>0</v>
      </c>
      <c r="E74" s="637"/>
      <c r="F74" s="498">
        <f t="shared" si="10"/>
        <v>0</v>
      </c>
      <c r="G74" s="318"/>
      <c r="H74" s="319"/>
      <c r="I74" s="182">
        <f t="shared" si="6"/>
        <v>1529.9800000000016</v>
      </c>
      <c r="J74" s="72">
        <f t="shared" si="7"/>
        <v>337</v>
      </c>
      <c r="K74" s="59">
        <f t="shared" si="4"/>
        <v>0</v>
      </c>
      <c r="N74" s="129">
        <v>4.54</v>
      </c>
      <c r="O74" s="15"/>
      <c r="P74" s="68">
        <f t="shared" ref="P74:P109" si="13">O74*N74</f>
        <v>0</v>
      </c>
      <c r="Q74" s="187"/>
      <c r="R74" s="68">
        <f t="shared" si="11"/>
        <v>0</v>
      </c>
      <c r="S74" s="69"/>
      <c r="T74" s="70"/>
      <c r="U74" s="182">
        <f t="shared" si="8"/>
        <v>2583.2600000000002</v>
      </c>
      <c r="V74" s="72">
        <f t="shared" si="9"/>
        <v>569</v>
      </c>
      <c r="W74" s="59">
        <f t="shared" si="5"/>
        <v>0</v>
      </c>
    </row>
    <row r="75" spans="2:23" x14ac:dyDescent="0.25">
      <c r="B75" s="129">
        <v>4.54</v>
      </c>
      <c r="C75" s="15"/>
      <c r="D75" s="498">
        <f t="shared" si="12"/>
        <v>0</v>
      </c>
      <c r="E75" s="637"/>
      <c r="F75" s="498">
        <f t="shared" si="10"/>
        <v>0</v>
      </c>
      <c r="G75" s="318"/>
      <c r="H75" s="319"/>
      <c r="I75" s="182">
        <f t="shared" si="6"/>
        <v>1529.9800000000016</v>
      </c>
      <c r="J75" s="72">
        <f t="shared" si="7"/>
        <v>337</v>
      </c>
      <c r="K75" s="59">
        <f t="shared" si="4"/>
        <v>0</v>
      </c>
      <c r="N75" s="129">
        <v>4.54</v>
      </c>
      <c r="O75" s="15"/>
      <c r="P75" s="68">
        <f t="shared" si="13"/>
        <v>0</v>
      </c>
      <c r="Q75" s="187"/>
      <c r="R75" s="68">
        <f t="shared" si="11"/>
        <v>0</v>
      </c>
      <c r="S75" s="69"/>
      <c r="T75" s="70"/>
      <c r="U75" s="182">
        <f t="shared" si="8"/>
        <v>2583.2600000000002</v>
      </c>
      <c r="V75" s="72">
        <f t="shared" si="9"/>
        <v>569</v>
      </c>
      <c r="W75" s="59">
        <f t="shared" si="5"/>
        <v>0</v>
      </c>
    </row>
    <row r="76" spans="2:23" x14ac:dyDescent="0.25">
      <c r="B76" s="129">
        <v>4.54</v>
      </c>
      <c r="C76" s="15"/>
      <c r="D76" s="498">
        <f t="shared" si="12"/>
        <v>0</v>
      </c>
      <c r="E76" s="637"/>
      <c r="F76" s="498">
        <f t="shared" si="10"/>
        <v>0</v>
      </c>
      <c r="G76" s="318"/>
      <c r="H76" s="319"/>
      <c r="I76" s="182">
        <f t="shared" ref="I76:I108" si="14">I75-F76</f>
        <v>1529.9800000000016</v>
      </c>
      <c r="J76" s="72">
        <f t="shared" ref="J76:J108" si="15">J75-C76</f>
        <v>337</v>
      </c>
      <c r="K76" s="59">
        <f t="shared" si="4"/>
        <v>0</v>
      </c>
      <c r="N76" s="129">
        <v>4.54</v>
      </c>
      <c r="O76" s="15"/>
      <c r="P76" s="68">
        <f t="shared" si="13"/>
        <v>0</v>
      </c>
      <c r="Q76" s="187"/>
      <c r="R76" s="68">
        <f t="shared" si="11"/>
        <v>0</v>
      </c>
      <c r="S76" s="69"/>
      <c r="T76" s="70"/>
      <c r="U76" s="182">
        <f t="shared" ref="U76:U108" si="16">U75-R76</f>
        <v>2583.2600000000002</v>
      </c>
      <c r="V76" s="72">
        <f t="shared" ref="V76:V108" si="17">V75-O76</f>
        <v>569</v>
      </c>
      <c r="W76" s="59">
        <f t="shared" si="5"/>
        <v>0</v>
      </c>
    </row>
    <row r="77" spans="2:23" x14ac:dyDescent="0.25">
      <c r="B77" s="129">
        <v>4.54</v>
      </c>
      <c r="C77" s="15"/>
      <c r="D77" s="498">
        <f t="shared" si="12"/>
        <v>0</v>
      </c>
      <c r="E77" s="637"/>
      <c r="F77" s="498">
        <f t="shared" si="10"/>
        <v>0</v>
      </c>
      <c r="G77" s="318"/>
      <c r="H77" s="319"/>
      <c r="I77" s="182">
        <f t="shared" si="14"/>
        <v>1529.9800000000016</v>
      </c>
      <c r="J77" s="72">
        <f t="shared" si="15"/>
        <v>337</v>
      </c>
      <c r="K77" s="59">
        <f t="shared" si="4"/>
        <v>0</v>
      </c>
      <c r="N77" s="129">
        <v>4.54</v>
      </c>
      <c r="O77" s="15"/>
      <c r="P77" s="68">
        <f t="shared" si="13"/>
        <v>0</v>
      </c>
      <c r="Q77" s="187"/>
      <c r="R77" s="68">
        <f t="shared" si="11"/>
        <v>0</v>
      </c>
      <c r="S77" s="69"/>
      <c r="T77" s="70"/>
      <c r="U77" s="182">
        <f t="shared" si="16"/>
        <v>2583.2600000000002</v>
      </c>
      <c r="V77" s="72">
        <f t="shared" si="17"/>
        <v>569</v>
      </c>
      <c r="W77" s="59">
        <f t="shared" si="5"/>
        <v>0</v>
      </c>
    </row>
    <row r="78" spans="2:23" x14ac:dyDescent="0.25">
      <c r="B78" s="129">
        <v>4.54</v>
      </c>
      <c r="C78" s="15"/>
      <c r="D78" s="498">
        <f t="shared" si="12"/>
        <v>0</v>
      </c>
      <c r="E78" s="637"/>
      <c r="F78" s="498">
        <f t="shared" si="10"/>
        <v>0</v>
      </c>
      <c r="G78" s="318"/>
      <c r="H78" s="319"/>
      <c r="I78" s="182">
        <f t="shared" si="14"/>
        <v>1529.9800000000016</v>
      </c>
      <c r="J78" s="72">
        <f t="shared" si="15"/>
        <v>337</v>
      </c>
      <c r="K78" s="59">
        <f t="shared" si="4"/>
        <v>0</v>
      </c>
      <c r="N78" s="129">
        <v>4.54</v>
      </c>
      <c r="O78" s="15"/>
      <c r="P78" s="68">
        <f t="shared" si="13"/>
        <v>0</v>
      </c>
      <c r="Q78" s="187"/>
      <c r="R78" s="68">
        <f t="shared" si="11"/>
        <v>0</v>
      </c>
      <c r="S78" s="69"/>
      <c r="T78" s="70"/>
      <c r="U78" s="182">
        <f t="shared" si="16"/>
        <v>2583.2600000000002</v>
      </c>
      <c r="V78" s="72">
        <f t="shared" si="17"/>
        <v>569</v>
      </c>
      <c r="W78" s="59">
        <f t="shared" si="5"/>
        <v>0</v>
      </c>
    </row>
    <row r="79" spans="2:23" x14ac:dyDescent="0.25">
      <c r="B79" s="129">
        <v>4.54</v>
      </c>
      <c r="C79" s="15"/>
      <c r="D79" s="498">
        <f t="shared" si="12"/>
        <v>0</v>
      </c>
      <c r="E79" s="637"/>
      <c r="F79" s="498">
        <f t="shared" si="10"/>
        <v>0</v>
      </c>
      <c r="G79" s="318"/>
      <c r="H79" s="319"/>
      <c r="I79" s="182">
        <f t="shared" si="14"/>
        <v>1529.9800000000016</v>
      </c>
      <c r="J79" s="72">
        <f t="shared" si="15"/>
        <v>337</v>
      </c>
      <c r="K79" s="59">
        <f t="shared" si="4"/>
        <v>0</v>
      </c>
      <c r="N79" s="129">
        <v>4.54</v>
      </c>
      <c r="O79" s="15"/>
      <c r="P79" s="68">
        <f t="shared" si="13"/>
        <v>0</v>
      </c>
      <c r="Q79" s="187"/>
      <c r="R79" s="68">
        <f t="shared" si="11"/>
        <v>0</v>
      </c>
      <c r="S79" s="69"/>
      <c r="T79" s="70"/>
      <c r="U79" s="182">
        <f t="shared" si="16"/>
        <v>2583.2600000000002</v>
      </c>
      <c r="V79" s="72">
        <f t="shared" si="17"/>
        <v>569</v>
      </c>
      <c r="W79" s="59">
        <f t="shared" si="5"/>
        <v>0</v>
      </c>
    </row>
    <row r="80" spans="2:23" x14ac:dyDescent="0.25">
      <c r="B80" s="129">
        <v>4.54</v>
      </c>
      <c r="C80" s="15"/>
      <c r="D80" s="498">
        <f t="shared" si="12"/>
        <v>0</v>
      </c>
      <c r="E80" s="637"/>
      <c r="F80" s="498">
        <f t="shared" si="10"/>
        <v>0</v>
      </c>
      <c r="G80" s="318"/>
      <c r="H80" s="319"/>
      <c r="I80" s="182">
        <f t="shared" si="14"/>
        <v>1529.9800000000016</v>
      </c>
      <c r="J80" s="72">
        <f t="shared" si="15"/>
        <v>337</v>
      </c>
      <c r="K80" s="59">
        <f t="shared" si="4"/>
        <v>0</v>
      </c>
      <c r="N80" s="129">
        <v>4.54</v>
      </c>
      <c r="O80" s="15"/>
      <c r="P80" s="68">
        <f t="shared" si="13"/>
        <v>0</v>
      </c>
      <c r="Q80" s="187"/>
      <c r="R80" s="68">
        <f t="shared" si="11"/>
        <v>0</v>
      </c>
      <c r="S80" s="69"/>
      <c r="T80" s="70"/>
      <c r="U80" s="182">
        <f t="shared" si="16"/>
        <v>2583.2600000000002</v>
      </c>
      <c r="V80" s="72">
        <f t="shared" si="17"/>
        <v>569</v>
      </c>
      <c r="W80" s="59">
        <f t="shared" si="5"/>
        <v>0</v>
      </c>
    </row>
    <row r="81" spans="2:23" x14ac:dyDescent="0.25">
      <c r="B81" s="129">
        <v>4.54</v>
      </c>
      <c r="C81" s="15"/>
      <c r="D81" s="498">
        <f t="shared" si="12"/>
        <v>0</v>
      </c>
      <c r="E81" s="637"/>
      <c r="F81" s="498">
        <f t="shared" si="10"/>
        <v>0</v>
      </c>
      <c r="G81" s="318"/>
      <c r="H81" s="319"/>
      <c r="I81" s="182">
        <f t="shared" si="14"/>
        <v>1529.9800000000016</v>
      </c>
      <c r="J81" s="72">
        <f t="shared" si="15"/>
        <v>337</v>
      </c>
      <c r="K81" s="59">
        <f t="shared" si="4"/>
        <v>0</v>
      </c>
      <c r="N81" s="129">
        <v>4.54</v>
      </c>
      <c r="O81" s="15"/>
      <c r="P81" s="68">
        <f t="shared" si="13"/>
        <v>0</v>
      </c>
      <c r="Q81" s="187"/>
      <c r="R81" s="68">
        <f t="shared" si="11"/>
        <v>0</v>
      </c>
      <c r="S81" s="69"/>
      <c r="T81" s="70"/>
      <c r="U81" s="182">
        <f t="shared" si="16"/>
        <v>2583.2600000000002</v>
      </c>
      <c r="V81" s="72">
        <f t="shared" si="17"/>
        <v>569</v>
      </c>
      <c r="W81" s="59">
        <f t="shared" si="5"/>
        <v>0</v>
      </c>
    </row>
    <row r="82" spans="2:23" x14ac:dyDescent="0.25">
      <c r="B82" s="129">
        <v>4.54</v>
      </c>
      <c r="C82" s="15"/>
      <c r="D82" s="498">
        <f t="shared" si="12"/>
        <v>0</v>
      </c>
      <c r="E82" s="637"/>
      <c r="F82" s="498">
        <f t="shared" si="10"/>
        <v>0</v>
      </c>
      <c r="G82" s="318"/>
      <c r="H82" s="319"/>
      <c r="I82" s="182">
        <f t="shared" si="14"/>
        <v>1529.9800000000016</v>
      </c>
      <c r="J82" s="72">
        <f t="shared" si="15"/>
        <v>337</v>
      </c>
      <c r="K82" s="59">
        <f t="shared" si="4"/>
        <v>0</v>
      </c>
      <c r="N82" s="129">
        <v>4.54</v>
      </c>
      <c r="O82" s="15"/>
      <c r="P82" s="68">
        <f t="shared" si="13"/>
        <v>0</v>
      </c>
      <c r="Q82" s="187"/>
      <c r="R82" s="68">
        <f t="shared" si="11"/>
        <v>0</v>
      </c>
      <c r="S82" s="69"/>
      <c r="T82" s="70"/>
      <c r="U82" s="182">
        <f t="shared" si="16"/>
        <v>2583.2600000000002</v>
      </c>
      <c r="V82" s="72">
        <f t="shared" si="17"/>
        <v>569</v>
      </c>
      <c r="W82" s="59">
        <f t="shared" si="5"/>
        <v>0</v>
      </c>
    </row>
    <row r="83" spans="2:23" x14ac:dyDescent="0.25">
      <c r="B83" s="129">
        <v>4.54</v>
      </c>
      <c r="C83" s="15"/>
      <c r="D83" s="498">
        <f t="shared" si="12"/>
        <v>0</v>
      </c>
      <c r="E83" s="637"/>
      <c r="F83" s="498">
        <f t="shared" si="10"/>
        <v>0</v>
      </c>
      <c r="G83" s="318"/>
      <c r="H83" s="319"/>
      <c r="I83" s="182">
        <f t="shared" si="14"/>
        <v>1529.9800000000016</v>
      </c>
      <c r="J83" s="72">
        <f t="shared" si="15"/>
        <v>337</v>
      </c>
      <c r="K83" s="59">
        <f t="shared" si="4"/>
        <v>0</v>
      </c>
      <c r="N83" s="129">
        <v>4.54</v>
      </c>
      <c r="O83" s="15"/>
      <c r="P83" s="68">
        <f t="shared" si="13"/>
        <v>0</v>
      </c>
      <c r="Q83" s="187"/>
      <c r="R83" s="68">
        <f t="shared" si="11"/>
        <v>0</v>
      </c>
      <c r="S83" s="69"/>
      <c r="T83" s="70"/>
      <c r="U83" s="182">
        <f t="shared" si="16"/>
        <v>2583.2600000000002</v>
      </c>
      <c r="V83" s="72">
        <f t="shared" si="17"/>
        <v>569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2"/>
        <v>0</v>
      </c>
      <c r="E84" s="187"/>
      <c r="F84" s="68">
        <f t="shared" si="10"/>
        <v>0</v>
      </c>
      <c r="G84" s="69"/>
      <c r="H84" s="70"/>
      <c r="I84" s="182">
        <f t="shared" si="14"/>
        <v>1529.9800000000016</v>
      </c>
      <c r="J84" s="72">
        <f t="shared" si="15"/>
        <v>337</v>
      </c>
      <c r="K84" s="59">
        <f t="shared" si="4"/>
        <v>0</v>
      </c>
      <c r="N84" s="129">
        <v>4.54</v>
      </c>
      <c r="O84" s="15"/>
      <c r="P84" s="68">
        <f t="shared" si="13"/>
        <v>0</v>
      </c>
      <c r="Q84" s="187"/>
      <c r="R84" s="68">
        <f t="shared" si="11"/>
        <v>0</v>
      </c>
      <c r="S84" s="69"/>
      <c r="T84" s="70"/>
      <c r="U84" s="182">
        <f t="shared" si="16"/>
        <v>2583.2600000000002</v>
      </c>
      <c r="V84" s="72">
        <f t="shared" si="17"/>
        <v>569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2"/>
        <v>0</v>
      </c>
      <c r="E85" s="187"/>
      <c r="F85" s="68">
        <f t="shared" si="10"/>
        <v>0</v>
      </c>
      <c r="G85" s="69"/>
      <c r="H85" s="70"/>
      <c r="I85" s="182">
        <f t="shared" si="14"/>
        <v>1529.9800000000016</v>
      </c>
      <c r="J85" s="72">
        <f t="shared" si="15"/>
        <v>337</v>
      </c>
      <c r="K85" s="59"/>
      <c r="N85" s="129">
        <v>4.54</v>
      </c>
      <c r="O85" s="15"/>
      <c r="P85" s="68">
        <f t="shared" si="13"/>
        <v>0</v>
      </c>
      <c r="Q85" s="187"/>
      <c r="R85" s="68">
        <f t="shared" si="11"/>
        <v>0</v>
      </c>
      <c r="S85" s="69"/>
      <c r="T85" s="70"/>
      <c r="U85" s="182">
        <f t="shared" si="16"/>
        <v>2583.2600000000002</v>
      </c>
      <c r="V85" s="72">
        <f t="shared" si="17"/>
        <v>569</v>
      </c>
      <c r="W85" s="59"/>
    </row>
    <row r="86" spans="2:23" x14ac:dyDescent="0.25">
      <c r="B86" s="129">
        <v>4.54</v>
      </c>
      <c r="C86" s="15"/>
      <c r="D86" s="68">
        <f t="shared" si="12"/>
        <v>0</v>
      </c>
      <c r="E86" s="187"/>
      <c r="F86" s="68">
        <f t="shared" si="10"/>
        <v>0</v>
      </c>
      <c r="G86" s="69"/>
      <c r="H86" s="70"/>
      <c r="I86" s="182">
        <f t="shared" si="14"/>
        <v>1529.9800000000016</v>
      </c>
      <c r="J86" s="72">
        <f t="shared" si="15"/>
        <v>337</v>
      </c>
      <c r="K86" s="59"/>
      <c r="N86" s="129">
        <v>4.54</v>
      </c>
      <c r="O86" s="15"/>
      <c r="P86" s="68">
        <f t="shared" si="13"/>
        <v>0</v>
      </c>
      <c r="Q86" s="187"/>
      <c r="R86" s="68">
        <f t="shared" si="11"/>
        <v>0</v>
      </c>
      <c r="S86" s="69"/>
      <c r="T86" s="70"/>
      <c r="U86" s="182">
        <f t="shared" si="16"/>
        <v>2583.2600000000002</v>
      </c>
      <c r="V86" s="72">
        <f t="shared" si="17"/>
        <v>569</v>
      </c>
      <c r="W86" s="59"/>
    </row>
    <row r="87" spans="2:23" x14ac:dyDescent="0.25">
      <c r="B87" s="129">
        <v>4.54</v>
      </c>
      <c r="C87" s="15"/>
      <c r="D87" s="68">
        <f t="shared" si="12"/>
        <v>0</v>
      </c>
      <c r="E87" s="187"/>
      <c r="F87" s="68">
        <f t="shared" si="10"/>
        <v>0</v>
      </c>
      <c r="G87" s="69"/>
      <c r="H87" s="70"/>
      <c r="I87" s="182">
        <f t="shared" si="14"/>
        <v>1529.9800000000016</v>
      </c>
      <c r="J87" s="72">
        <f t="shared" si="15"/>
        <v>337</v>
      </c>
      <c r="K87" s="59"/>
      <c r="N87" s="129">
        <v>4.54</v>
      </c>
      <c r="O87" s="15"/>
      <c r="P87" s="68">
        <f t="shared" si="13"/>
        <v>0</v>
      </c>
      <c r="Q87" s="187"/>
      <c r="R87" s="68">
        <f t="shared" si="11"/>
        <v>0</v>
      </c>
      <c r="S87" s="69"/>
      <c r="T87" s="70"/>
      <c r="U87" s="182">
        <f t="shared" si="16"/>
        <v>2583.2600000000002</v>
      </c>
      <c r="V87" s="72">
        <f t="shared" si="17"/>
        <v>569</v>
      </c>
      <c r="W87" s="59"/>
    </row>
    <row r="88" spans="2:23" x14ac:dyDescent="0.25">
      <c r="B88" s="129">
        <v>4.54</v>
      </c>
      <c r="C88" s="15"/>
      <c r="D88" s="68">
        <f t="shared" si="12"/>
        <v>0</v>
      </c>
      <c r="E88" s="187"/>
      <c r="F88" s="68">
        <f t="shared" si="10"/>
        <v>0</v>
      </c>
      <c r="G88" s="69"/>
      <c r="H88" s="70"/>
      <c r="I88" s="182">
        <f t="shared" si="14"/>
        <v>1529.9800000000016</v>
      </c>
      <c r="J88" s="72">
        <f t="shared" si="15"/>
        <v>337</v>
      </c>
      <c r="K88" s="59"/>
      <c r="N88" s="129">
        <v>4.54</v>
      </c>
      <c r="O88" s="15"/>
      <c r="P88" s="68">
        <f t="shared" si="13"/>
        <v>0</v>
      </c>
      <c r="Q88" s="187"/>
      <c r="R88" s="68">
        <f t="shared" si="11"/>
        <v>0</v>
      </c>
      <c r="S88" s="69"/>
      <c r="T88" s="70"/>
      <c r="U88" s="182">
        <f t="shared" si="16"/>
        <v>2583.2600000000002</v>
      </c>
      <c r="V88" s="72">
        <f t="shared" si="17"/>
        <v>569</v>
      </c>
      <c r="W88" s="59"/>
    </row>
    <row r="89" spans="2:23" x14ac:dyDescent="0.25">
      <c r="B89" s="129">
        <v>4.54</v>
      </c>
      <c r="C89" s="15"/>
      <c r="D89" s="68">
        <f t="shared" si="12"/>
        <v>0</v>
      </c>
      <c r="E89" s="187"/>
      <c r="F89" s="68">
        <f t="shared" si="10"/>
        <v>0</v>
      </c>
      <c r="G89" s="69"/>
      <c r="H89" s="70"/>
      <c r="I89" s="182">
        <f t="shared" si="14"/>
        <v>1529.9800000000016</v>
      </c>
      <c r="J89" s="72">
        <f t="shared" si="15"/>
        <v>337</v>
      </c>
      <c r="K89" s="59"/>
      <c r="N89" s="129">
        <v>4.54</v>
      </c>
      <c r="O89" s="15"/>
      <c r="P89" s="68">
        <f t="shared" si="13"/>
        <v>0</v>
      </c>
      <c r="Q89" s="187"/>
      <c r="R89" s="68">
        <f t="shared" si="11"/>
        <v>0</v>
      </c>
      <c r="S89" s="69"/>
      <c r="T89" s="70"/>
      <c r="U89" s="182">
        <f t="shared" si="16"/>
        <v>2583.2600000000002</v>
      </c>
      <c r="V89" s="72">
        <f t="shared" si="17"/>
        <v>569</v>
      </c>
      <c r="W89" s="59"/>
    </row>
    <row r="90" spans="2:23" x14ac:dyDescent="0.25">
      <c r="B90" s="129">
        <v>4.54</v>
      </c>
      <c r="C90" s="15"/>
      <c r="D90" s="68">
        <f t="shared" si="12"/>
        <v>0</v>
      </c>
      <c r="E90" s="187"/>
      <c r="F90" s="68">
        <f t="shared" si="10"/>
        <v>0</v>
      </c>
      <c r="G90" s="69"/>
      <c r="H90" s="70"/>
      <c r="I90" s="182">
        <f t="shared" si="14"/>
        <v>1529.9800000000016</v>
      </c>
      <c r="J90" s="72">
        <f t="shared" si="15"/>
        <v>337</v>
      </c>
      <c r="K90" s="59"/>
      <c r="N90" s="129">
        <v>4.54</v>
      </c>
      <c r="O90" s="15"/>
      <c r="P90" s="68">
        <f t="shared" si="13"/>
        <v>0</v>
      </c>
      <c r="Q90" s="187"/>
      <c r="R90" s="68">
        <f t="shared" si="11"/>
        <v>0</v>
      </c>
      <c r="S90" s="69"/>
      <c r="T90" s="70"/>
      <c r="U90" s="182">
        <f t="shared" si="16"/>
        <v>2583.2600000000002</v>
      </c>
      <c r="V90" s="72">
        <f t="shared" si="17"/>
        <v>569</v>
      </c>
      <c r="W90" s="59"/>
    </row>
    <row r="91" spans="2:23" x14ac:dyDescent="0.25">
      <c r="B91" s="129">
        <v>4.54</v>
      </c>
      <c r="C91" s="15"/>
      <c r="D91" s="68">
        <f t="shared" si="12"/>
        <v>0</v>
      </c>
      <c r="E91" s="187"/>
      <c r="F91" s="68">
        <f t="shared" si="10"/>
        <v>0</v>
      </c>
      <c r="G91" s="69"/>
      <c r="H91" s="70"/>
      <c r="I91" s="182">
        <f t="shared" si="14"/>
        <v>1529.9800000000016</v>
      </c>
      <c r="J91" s="72">
        <f t="shared" si="15"/>
        <v>337</v>
      </c>
      <c r="K91" s="59"/>
      <c r="N91" s="129">
        <v>4.54</v>
      </c>
      <c r="O91" s="15"/>
      <c r="P91" s="68">
        <f t="shared" si="13"/>
        <v>0</v>
      </c>
      <c r="Q91" s="187"/>
      <c r="R91" s="68">
        <f t="shared" si="11"/>
        <v>0</v>
      </c>
      <c r="S91" s="69"/>
      <c r="T91" s="70"/>
      <c r="U91" s="182">
        <f t="shared" si="16"/>
        <v>2583.2600000000002</v>
      </c>
      <c r="V91" s="72">
        <f t="shared" si="17"/>
        <v>569</v>
      </c>
      <c r="W91" s="59"/>
    </row>
    <row r="92" spans="2:23" x14ac:dyDescent="0.25">
      <c r="B92" s="129">
        <v>4.54</v>
      </c>
      <c r="C92" s="15"/>
      <c r="D92" s="68">
        <f t="shared" si="12"/>
        <v>0</v>
      </c>
      <c r="E92" s="187"/>
      <c r="F92" s="68">
        <f t="shared" si="10"/>
        <v>0</v>
      </c>
      <c r="G92" s="69"/>
      <c r="H92" s="70"/>
      <c r="I92" s="182">
        <f t="shared" si="14"/>
        <v>1529.9800000000016</v>
      </c>
      <c r="J92" s="72">
        <f t="shared" si="15"/>
        <v>337</v>
      </c>
      <c r="K92" s="59"/>
      <c r="N92" s="129">
        <v>4.54</v>
      </c>
      <c r="O92" s="15"/>
      <c r="P92" s="68">
        <f t="shared" si="13"/>
        <v>0</v>
      </c>
      <c r="Q92" s="187"/>
      <c r="R92" s="68">
        <f t="shared" si="11"/>
        <v>0</v>
      </c>
      <c r="S92" s="69"/>
      <c r="T92" s="70"/>
      <c r="U92" s="182">
        <f t="shared" si="16"/>
        <v>2583.2600000000002</v>
      </c>
      <c r="V92" s="72">
        <f t="shared" si="17"/>
        <v>569</v>
      </c>
      <c r="W92" s="59"/>
    </row>
    <row r="93" spans="2:23" x14ac:dyDescent="0.25">
      <c r="B93" s="129">
        <v>4.54</v>
      </c>
      <c r="C93" s="15"/>
      <c r="D93" s="68">
        <f t="shared" si="12"/>
        <v>0</v>
      </c>
      <c r="E93" s="187"/>
      <c r="F93" s="68">
        <f t="shared" si="10"/>
        <v>0</v>
      </c>
      <c r="G93" s="69"/>
      <c r="H93" s="70"/>
      <c r="I93" s="182">
        <f t="shared" si="14"/>
        <v>1529.9800000000016</v>
      </c>
      <c r="J93" s="72">
        <f t="shared" si="15"/>
        <v>337</v>
      </c>
      <c r="K93" s="59"/>
      <c r="N93" s="129">
        <v>4.54</v>
      </c>
      <c r="O93" s="15"/>
      <c r="P93" s="68">
        <f t="shared" si="13"/>
        <v>0</v>
      </c>
      <c r="Q93" s="187"/>
      <c r="R93" s="68">
        <f t="shared" si="11"/>
        <v>0</v>
      </c>
      <c r="S93" s="69"/>
      <c r="T93" s="70"/>
      <c r="U93" s="182">
        <f t="shared" si="16"/>
        <v>2583.2600000000002</v>
      </c>
      <c r="V93" s="72">
        <f t="shared" si="17"/>
        <v>569</v>
      </c>
      <c r="W93" s="59"/>
    </row>
    <row r="94" spans="2:23" x14ac:dyDescent="0.25">
      <c r="B94" s="129">
        <v>4.54</v>
      </c>
      <c r="C94" s="15"/>
      <c r="D94" s="68">
        <f t="shared" si="12"/>
        <v>0</v>
      </c>
      <c r="E94" s="187"/>
      <c r="F94" s="68">
        <f t="shared" si="10"/>
        <v>0</v>
      </c>
      <c r="G94" s="69"/>
      <c r="H94" s="70"/>
      <c r="I94" s="182">
        <f t="shared" si="14"/>
        <v>1529.9800000000016</v>
      </c>
      <c r="J94" s="72">
        <f t="shared" si="15"/>
        <v>337</v>
      </c>
      <c r="K94" s="59"/>
      <c r="N94" s="129">
        <v>4.54</v>
      </c>
      <c r="O94" s="15"/>
      <c r="P94" s="68">
        <f t="shared" si="13"/>
        <v>0</v>
      </c>
      <c r="Q94" s="187"/>
      <c r="R94" s="68">
        <f t="shared" si="11"/>
        <v>0</v>
      </c>
      <c r="S94" s="69"/>
      <c r="T94" s="70"/>
      <c r="U94" s="182">
        <f t="shared" si="16"/>
        <v>2583.2600000000002</v>
      </c>
      <c r="V94" s="72">
        <f t="shared" si="17"/>
        <v>569</v>
      </c>
      <c r="W94" s="59"/>
    </row>
    <row r="95" spans="2:23" x14ac:dyDescent="0.25">
      <c r="B95" s="129">
        <v>4.54</v>
      </c>
      <c r="C95" s="15"/>
      <c r="D95" s="68">
        <f t="shared" si="12"/>
        <v>0</v>
      </c>
      <c r="E95" s="187"/>
      <c r="F95" s="68">
        <f t="shared" si="10"/>
        <v>0</v>
      </c>
      <c r="G95" s="69"/>
      <c r="H95" s="70"/>
      <c r="I95" s="182">
        <f t="shared" si="14"/>
        <v>1529.9800000000016</v>
      </c>
      <c r="J95" s="72">
        <f t="shared" si="15"/>
        <v>337</v>
      </c>
      <c r="K95" s="59"/>
      <c r="N95" s="129">
        <v>4.54</v>
      </c>
      <c r="O95" s="15"/>
      <c r="P95" s="68">
        <f t="shared" si="13"/>
        <v>0</v>
      </c>
      <c r="Q95" s="187"/>
      <c r="R95" s="68">
        <f t="shared" si="11"/>
        <v>0</v>
      </c>
      <c r="S95" s="69"/>
      <c r="T95" s="70"/>
      <c r="U95" s="182">
        <f t="shared" si="16"/>
        <v>2583.2600000000002</v>
      </c>
      <c r="V95" s="72">
        <f t="shared" si="17"/>
        <v>569</v>
      </c>
      <c r="W95" s="59"/>
    </row>
    <row r="96" spans="2:23" x14ac:dyDescent="0.25">
      <c r="B96" s="129">
        <v>4.54</v>
      </c>
      <c r="C96" s="15"/>
      <c r="D96" s="68">
        <f t="shared" si="12"/>
        <v>0</v>
      </c>
      <c r="E96" s="187"/>
      <c r="F96" s="68">
        <f t="shared" si="10"/>
        <v>0</v>
      </c>
      <c r="G96" s="69"/>
      <c r="H96" s="70"/>
      <c r="I96" s="182">
        <f t="shared" si="14"/>
        <v>1529.9800000000016</v>
      </c>
      <c r="J96" s="72">
        <f t="shared" si="15"/>
        <v>337</v>
      </c>
      <c r="K96" s="59"/>
      <c r="N96" s="129">
        <v>4.54</v>
      </c>
      <c r="O96" s="15"/>
      <c r="P96" s="68">
        <f t="shared" si="13"/>
        <v>0</v>
      </c>
      <c r="Q96" s="187"/>
      <c r="R96" s="68">
        <f t="shared" si="11"/>
        <v>0</v>
      </c>
      <c r="S96" s="69"/>
      <c r="T96" s="70"/>
      <c r="U96" s="182">
        <f t="shared" si="16"/>
        <v>2583.2600000000002</v>
      </c>
      <c r="V96" s="72">
        <f t="shared" si="17"/>
        <v>569</v>
      </c>
      <c r="W96" s="59"/>
    </row>
    <row r="97" spans="2:23" x14ac:dyDescent="0.25">
      <c r="B97" s="129">
        <v>4.54</v>
      </c>
      <c r="C97" s="15"/>
      <c r="D97" s="68">
        <f t="shared" si="12"/>
        <v>0</v>
      </c>
      <c r="E97" s="187"/>
      <c r="F97" s="68">
        <f t="shared" si="10"/>
        <v>0</v>
      </c>
      <c r="G97" s="69"/>
      <c r="H97" s="70"/>
      <c r="I97" s="182">
        <f t="shared" si="14"/>
        <v>1529.9800000000016</v>
      </c>
      <c r="J97" s="72">
        <f t="shared" si="15"/>
        <v>337</v>
      </c>
      <c r="K97" s="59"/>
      <c r="N97" s="129">
        <v>4.54</v>
      </c>
      <c r="O97" s="15"/>
      <c r="P97" s="68">
        <f t="shared" si="13"/>
        <v>0</v>
      </c>
      <c r="Q97" s="187"/>
      <c r="R97" s="68">
        <f t="shared" si="11"/>
        <v>0</v>
      </c>
      <c r="S97" s="69"/>
      <c r="T97" s="70"/>
      <c r="U97" s="182">
        <f t="shared" si="16"/>
        <v>2583.2600000000002</v>
      </c>
      <c r="V97" s="72">
        <f t="shared" si="17"/>
        <v>569</v>
      </c>
      <c r="W97" s="59"/>
    </row>
    <row r="98" spans="2:23" x14ac:dyDescent="0.25">
      <c r="B98" s="129">
        <v>4.54</v>
      </c>
      <c r="C98" s="15"/>
      <c r="D98" s="68">
        <f t="shared" si="12"/>
        <v>0</v>
      </c>
      <c r="E98" s="187"/>
      <c r="F98" s="68">
        <f t="shared" si="10"/>
        <v>0</v>
      </c>
      <c r="G98" s="69"/>
      <c r="H98" s="70"/>
      <c r="I98" s="182">
        <f t="shared" si="14"/>
        <v>1529.9800000000016</v>
      </c>
      <c r="J98" s="72">
        <f t="shared" si="15"/>
        <v>337</v>
      </c>
      <c r="K98" s="59"/>
      <c r="N98" s="129">
        <v>4.54</v>
      </c>
      <c r="O98" s="15"/>
      <c r="P98" s="68">
        <f t="shared" si="13"/>
        <v>0</v>
      </c>
      <c r="Q98" s="187"/>
      <c r="R98" s="68">
        <f t="shared" si="11"/>
        <v>0</v>
      </c>
      <c r="S98" s="69"/>
      <c r="T98" s="70"/>
      <c r="U98" s="182">
        <f t="shared" si="16"/>
        <v>2583.2600000000002</v>
      </c>
      <c r="V98" s="72">
        <f t="shared" si="17"/>
        <v>569</v>
      </c>
      <c r="W98" s="59"/>
    </row>
    <row r="99" spans="2:23" x14ac:dyDescent="0.25">
      <c r="B99" s="129">
        <v>4.54</v>
      </c>
      <c r="C99" s="15"/>
      <c r="D99" s="68">
        <f t="shared" si="12"/>
        <v>0</v>
      </c>
      <c r="E99" s="187"/>
      <c r="F99" s="68">
        <f t="shared" si="10"/>
        <v>0</v>
      </c>
      <c r="G99" s="69"/>
      <c r="H99" s="70"/>
      <c r="I99" s="182">
        <f t="shared" si="14"/>
        <v>1529.9800000000016</v>
      </c>
      <c r="J99" s="72">
        <f t="shared" si="15"/>
        <v>337</v>
      </c>
      <c r="K99" s="59"/>
      <c r="N99" s="129">
        <v>4.54</v>
      </c>
      <c r="O99" s="15"/>
      <c r="P99" s="68">
        <f t="shared" si="13"/>
        <v>0</v>
      </c>
      <c r="Q99" s="187"/>
      <c r="R99" s="68">
        <f t="shared" si="11"/>
        <v>0</v>
      </c>
      <c r="S99" s="69"/>
      <c r="T99" s="70"/>
      <c r="U99" s="182">
        <f t="shared" si="16"/>
        <v>2583.2600000000002</v>
      </c>
      <c r="V99" s="72">
        <f t="shared" si="17"/>
        <v>569</v>
      </c>
      <c r="W99" s="59"/>
    </row>
    <row r="100" spans="2:23" x14ac:dyDescent="0.25">
      <c r="B100" s="129">
        <v>4.54</v>
      </c>
      <c r="C100" s="15"/>
      <c r="D100" s="68">
        <f t="shared" si="12"/>
        <v>0</v>
      </c>
      <c r="E100" s="187"/>
      <c r="F100" s="68">
        <f t="shared" si="10"/>
        <v>0</v>
      </c>
      <c r="G100" s="69"/>
      <c r="H100" s="70"/>
      <c r="I100" s="182">
        <f t="shared" si="14"/>
        <v>1529.9800000000016</v>
      </c>
      <c r="J100" s="72">
        <f t="shared" si="15"/>
        <v>337</v>
      </c>
      <c r="K100" s="59"/>
      <c r="N100" s="129">
        <v>4.54</v>
      </c>
      <c r="O100" s="15"/>
      <c r="P100" s="68">
        <f t="shared" si="13"/>
        <v>0</v>
      </c>
      <c r="Q100" s="187"/>
      <c r="R100" s="68">
        <f t="shared" si="11"/>
        <v>0</v>
      </c>
      <c r="S100" s="69"/>
      <c r="T100" s="70"/>
      <c r="U100" s="182">
        <f t="shared" si="16"/>
        <v>2583.2600000000002</v>
      </c>
      <c r="V100" s="72">
        <f t="shared" si="17"/>
        <v>569</v>
      </c>
      <c r="W100" s="59"/>
    </row>
    <row r="101" spans="2:23" x14ac:dyDescent="0.25">
      <c r="B101" s="129">
        <v>4.54</v>
      </c>
      <c r="C101" s="15"/>
      <c r="D101" s="68">
        <f t="shared" si="12"/>
        <v>0</v>
      </c>
      <c r="E101" s="187"/>
      <c r="F101" s="68">
        <f t="shared" si="10"/>
        <v>0</v>
      </c>
      <c r="G101" s="69"/>
      <c r="H101" s="70"/>
      <c r="I101" s="182">
        <f t="shared" si="14"/>
        <v>1529.9800000000016</v>
      </c>
      <c r="J101" s="72">
        <f t="shared" si="15"/>
        <v>337</v>
      </c>
      <c r="K101" s="59"/>
      <c r="N101" s="129">
        <v>4.54</v>
      </c>
      <c r="O101" s="15"/>
      <c r="P101" s="68">
        <f t="shared" si="13"/>
        <v>0</v>
      </c>
      <c r="Q101" s="187"/>
      <c r="R101" s="68">
        <f t="shared" si="11"/>
        <v>0</v>
      </c>
      <c r="S101" s="69"/>
      <c r="T101" s="70"/>
      <c r="U101" s="182">
        <f t="shared" si="16"/>
        <v>2583.2600000000002</v>
      </c>
      <c r="V101" s="72">
        <f t="shared" si="17"/>
        <v>569</v>
      </c>
      <c r="W101" s="59"/>
    </row>
    <row r="102" spans="2:23" x14ac:dyDescent="0.25">
      <c r="B102" s="129">
        <v>4.54</v>
      </c>
      <c r="C102" s="15"/>
      <c r="D102" s="68">
        <f t="shared" si="12"/>
        <v>0</v>
      </c>
      <c r="E102" s="187"/>
      <c r="F102" s="68">
        <f t="shared" si="10"/>
        <v>0</v>
      </c>
      <c r="G102" s="69"/>
      <c r="H102" s="70"/>
      <c r="I102" s="182">
        <f t="shared" si="14"/>
        <v>1529.9800000000016</v>
      </c>
      <c r="J102" s="72">
        <f t="shared" si="15"/>
        <v>337</v>
      </c>
      <c r="K102" s="59"/>
      <c r="N102" s="129">
        <v>4.54</v>
      </c>
      <c r="O102" s="15"/>
      <c r="P102" s="68">
        <f t="shared" si="13"/>
        <v>0</v>
      </c>
      <c r="Q102" s="187"/>
      <c r="R102" s="68">
        <f t="shared" si="11"/>
        <v>0</v>
      </c>
      <c r="S102" s="69"/>
      <c r="T102" s="70"/>
      <c r="U102" s="182">
        <f t="shared" si="16"/>
        <v>2583.2600000000002</v>
      </c>
      <c r="V102" s="72">
        <f t="shared" si="17"/>
        <v>569</v>
      </c>
      <c r="W102" s="59"/>
    </row>
    <row r="103" spans="2:23" x14ac:dyDescent="0.25">
      <c r="B103" s="129">
        <v>4.54</v>
      </c>
      <c r="C103" s="15"/>
      <c r="D103" s="68">
        <f t="shared" si="12"/>
        <v>0</v>
      </c>
      <c r="E103" s="187"/>
      <c r="F103" s="68">
        <f t="shared" si="10"/>
        <v>0</v>
      </c>
      <c r="G103" s="69"/>
      <c r="H103" s="70"/>
      <c r="I103" s="182">
        <f t="shared" si="14"/>
        <v>1529.9800000000016</v>
      </c>
      <c r="J103" s="72">
        <f t="shared" si="15"/>
        <v>337</v>
      </c>
      <c r="K103" s="59"/>
      <c r="N103" s="129">
        <v>4.54</v>
      </c>
      <c r="O103" s="15"/>
      <c r="P103" s="68">
        <f t="shared" si="13"/>
        <v>0</v>
      </c>
      <c r="Q103" s="187"/>
      <c r="R103" s="68">
        <f t="shared" si="11"/>
        <v>0</v>
      </c>
      <c r="S103" s="69"/>
      <c r="T103" s="70"/>
      <c r="U103" s="182">
        <f t="shared" si="16"/>
        <v>2583.2600000000002</v>
      </c>
      <c r="V103" s="72">
        <f t="shared" si="17"/>
        <v>569</v>
      </c>
      <c r="W103" s="59"/>
    </row>
    <row r="104" spans="2:23" x14ac:dyDescent="0.25">
      <c r="B104" s="129">
        <v>4.54</v>
      </c>
      <c r="C104" s="15"/>
      <c r="D104" s="68">
        <f t="shared" si="12"/>
        <v>0</v>
      </c>
      <c r="E104" s="187"/>
      <c r="F104" s="68">
        <f t="shared" si="10"/>
        <v>0</v>
      </c>
      <c r="G104" s="69"/>
      <c r="H104" s="70"/>
      <c r="I104" s="182">
        <f t="shared" si="14"/>
        <v>1529.9800000000016</v>
      </c>
      <c r="J104" s="72">
        <f t="shared" si="15"/>
        <v>337</v>
      </c>
      <c r="K104" s="59"/>
      <c r="N104" s="129">
        <v>4.54</v>
      </c>
      <c r="O104" s="15"/>
      <c r="P104" s="68">
        <f t="shared" si="13"/>
        <v>0</v>
      </c>
      <c r="Q104" s="187"/>
      <c r="R104" s="68">
        <f t="shared" si="11"/>
        <v>0</v>
      </c>
      <c r="S104" s="69"/>
      <c r="T104" s="70"/>
      <c r="U104" s="182">
        <f t="shared" si="16"/>
        <v>2583.2600000000002</v>
      </c>
      <c r="V104" s="72">
        <f t="shared" si="17"/>
        <v>569</v>
      </c>
      <c r="W104" s="59"/>
    </row>
    <row r="105" spans="2:23" x14ac:dyDescent="0.25">
      <c r="B105" s="129">
        <v>4.54</v>
      </c>
      <c r="C105" s="15"/>
      <c r="D105" s="68">
        <f t="shared" si="12"/>
        <v>0</v>
      </c>
      <c r="E105" s="187"/>
      <c r="F105" s="68">
        <f t="shared" si="10"/>
        <v>0</v>
      </c>
      <c r="G105" s="69"/>
      <c r="H105" s="70"/>
      <c r="I105" s="182">
        <f t="shared" si="14"/>
        <v>1529.9800000000016</v>
      </c>
      <c r="J105" s="72">
        <f t="shared" si="15"/>
        <v>337</v>
      </c>
      <c r="K105" s="59"/>
      <c r="N105" s="129">
        <v>4.54</v>
      </c>
      <c r="O105" s="15"/>
      <c r="P105" s="68">
        <f t="shared" si="13"/>
        <v>0</v>
      </c>
      <c r="Q105" s="187"/>
      <c r="R105" s="68">
        <f t="shared" si="11"/>
        <v>0</v>
      </c>
      <c r="S105" s="69"/>
      <c r="T105" s="70"/>
      <c r="U105" s="182">
        <f t="shared" si="16"/>
        <v>2583.2600000000002</v>
      </c>
      <c r="V105" s="72">
        <f t="shared" si="17"/>
        <v>569</v>
      </c>
      <c r="W105" s="59"/>
    </row>
    <row r="106" spans="2:23" x14ac:dyDescent="0.25">
      <c r="B106" s="129">
        <v>4.54</v>
      </c>
      <c r="C106" s="15"/>
      <c r="D106" s="68">
        <f t="shared" si="12"/>
        <v>0</v>
      </c>
      <c r="E106" s="187"/>
      <c r="F106" s="68">
        <f t="shared" si="10"/>
        <v>0</v>
      </c>
      <c r="G106" s="69"/>
      <c r="H106" s="70"/>
      <c r="I106" s="182">
        <f t="shared" si="14"/>
        <v>1529.9800000000016</v>
      </c>
      <c r="J106" s="72">
        <f t="shared" si="15"/>
        <v>337</v>
      </c>
      <c r="K106" s="59"/>
      <c r="N106" s="129">
        <v>4.54</v>
      </c>
      <c r="O106" s="15"/>
      <c r="P106" s="68">
        <f t="shared" si="13"/>
        <v>0</v>
      </c>
      <c r="Q106" s="187"/>
      <c r="R106" s="68">
        <f t="shared" si="11"/>
        <v>0</v>
      </c>
      <c r="S106" s="69"/>
      <c r="T106" s="70"/>
      <c r="U106" s="182">
        <f t="shared" si="16"/>
        <v>2583.2600000000002</v>
      </c>
      <c r="V106" s="72">
        <f t="shared" si="17"/>
        <v>569</v>
      </c>
      <c r="W106" s="59"/>
    </row>
    <row r="107" spans="2:23" x14ac:dyDescent="0.25">
      <c r="B107" s="129">
        <v>4.54</v>
      </c>
      <c r="C107" s="15"/>
      <c r="D107" s="68">
        <f t="shared" si="12"/>
        <v>0</v>
      </c>
      <c r="E107" s="187"/>
      <c r="F107" s="68">
        <f t="shared" si="10"/>
        <v>0</v>
      </c>
      <c r="G107" s="69"/>
      <c r="H107" s="70"/>
      <c r="I107" s="182">
        <f t="shared" si="14"/>
        <v>1529.9800000000016</v>
      </c>
      <c r="J107" s="72">
        <f t="shared" si="15"/>
        <v>337</v>
      </c>
      <c r="K107" s="59"/>
      <c r="N107" s="129">
        <v>4.54</v>
      </c>
      <c r="O107" s="15"/>
      <c r="P107" s="68">
        <f t="shared" si="13"/>
        <v>0</v>
      </c>
      <c r="Q107" s="187"/>
      <c r="R107" s="68">
        <f t="shared" si="11"/>
        <v>0</v>
      </c>
      <c r="S107" s="69"/>
      <c r="T107" s="70"/>
      <c r="U107" s="182">
        <f t="shared" si="16"/>
        <v>2583.2600000000002</v>
      </c>
      <c r="V107" s="72">
        <f t="shared" si="17"/>
        <v>569</v>
      </c>
      <c r="W107" s="59"/>
    </row>
    <row r="108" spans="2:23" x14ac:dyDescent="0.25">
      <c r="B108" s="129">
        <v>4.54</v>
      </c>
      <c r="C108" s="15"/>
      <c r="D108" s="68">
        <f t="shared" si="12"/>
        <v>0</v>
      </c>
      <c r="E108" s="187"/>
      <c r="F108" s="68">
        <f t="shared" si="10"/>
        <v>0</v>
      </c>
      <c r="G108" s="69"/>
      <c r="H108" s="70"/>
      <c r="I108" s="182">
        <f t="shared" si="14"/>
        <v>1529.9800000000016</v>
      </c>
      <c r="J108" s="72">
        <f t="shared" si="15"/>
        <v>337</v>
      </c>
      <c r="K108" s="59">
        <f t="shared" ref="K108" si="18">H108*F108</f>
        <v>0</v>
      </c>
      <c r="N108" s="129">
        <v>4.54</v>
      </c>
      <c r="O108" s="15"/>
      <c r="P108" s="68">
        <f t="shared" si="13"/>
        <v>0</v>
      </c>
      <c r="Q108" s="187"/>
      <c r="R108" s="68">
        <f t="shared" si="11"/>
        <v>0</v>
      </c>
      <c r="S108" s="69"/>
      <c r="T108" s="70"/>
      <c r="U108" s="182">
        <f t="shared" si="16"/>
        <v>2583.2600000000002</v>
      </c>
      <c r="V108" s="72">
        <f t="shared" si="17"/>
        <v>569</v>
      </c>
      <c r="W108" s="59">
        <f t="shared" ref="W108" si="19">T108*R108</f>
        <v>0</v>
      </c>
    </row>
    <row r="109" spans="2:23" ht="15.75" thickBot="1" x14ac:dyDescent="0.3">
      <c r="B109" s="129">
        <v>4.54</v>
      </c>
      <c r="C109" s="37"/>
      <c r="D109" s="509">
        <f t="shared" si="12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09">
        <f t="shared" si="13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784</v>
      </c>
      <c r="D110" s="6">
        <f>SUM(D10:D109)</f>
        <v>3559.3599999999992</v>
      </c>
      <c r="E110" s="13"/>
      <c r="F110" s="6">
        <f>SUM(F10:F109)</f>
        <v>3559.3599999999992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319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348</v>
      </c>
      <c r="Q112" s="40"/>
      <c r="R112" s="6"/>
      <c r="S112" s="31"/>
      <c r="T112" s="17"/>
      <c r="U112" s="128"/>
      <c r="V112" s="72"/>
    </row>
    <row r="113" spans="3:22" x14ac:dyDescent="0.25">
      <c r="C113" s="1354" t="s">
        <v>19</v>
      </c>
      <c r="D113" s="1355"/>
      <c r="E113" s="39">
        <f>E4+E5-F110+E6+E8</f>
        <v>1448.2600000000007</v>
      </c>
      <c r="F113" s="6"/>
      <c r="G113" s="6"/>
      <c r="H113" s="17"/>
      <c r="I113" s="128"/>
      <c r="J113" s="72"/>
      <c r="O113" s="1354" t="s">
        <v>19</v>
      </c>
      <c r="P113" s="1355"/>
      <c r="Q113" s="39">
        <f>Q4+Q5-R110+Q6+Q8</f>
        <v>1579.92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topLeftCell="A4" workbookViewId="0">
      <selection activeCell="C12" sqref="C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298" t="s">
        <v>382</v>
      </c>
      <c r="B1" s="1298"/>
      <c r="C1" s="1298"/>
      <c r="D1" s="1298"/>
      <c r="E1" s="1298"/>
      <c r="F1" s="1298"/>
      <c r="G1" s="129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72"/>
      <c r="G4" s="72"/>
    </row>
    <row r="5" spans="1:10" ht="15.75" customHeight="1" x14ac:dyDescent="0.25">
      <c r="A5" s="1356" t="s">
        <v>258</v>
      </c>
      <c r="B5" s="1314" t="s">
        <v>257</v>
      </c>
      <c r="C5" s="1055">
        <v>44</v>
      </c>
      <c r="D5" s="1056">
        <v>45014</v>
      </c>
      <c r="E5" s="1057">
        <v>5014.68</v>
      </c>
      <c r="F5" s="133">
        <v>205</v>
      </c>
      <c r="G5" s="597">
        <f>F31</f>
        <v>154.25</v>
      </c>
      <c r="H5" s="134">
        <f>E4+E5-G5+E6+E7</f>
        <v>4860.43</v>
      </c>
    </row>
    <row r="6" spans="1:10" ht="15.75" thickBot="1" x14ac:dyDescent="0.3">
      <c r="A6" s="1357"/>
      <c r="B6" s="1314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  <c r="I7" s="1358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59"/>
    </row>
    <row r="9" spans="1:10" ht="15.75" thickTop="1" x14ac:dyDescent="0.25">
      <c r="A9" s="72"/>
      <c r="B9" s="67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368</v>
      </c>
      <c r="H9" s="70">
        <v>46</v>
      </c>
      <c r="I9" s="679">
        <f>E4+E5+E6+E7-F9</f>
        <v>4860.43</v>
      </c>
    </row>
    <row r="10" spans="1:10" x14ac:dyDescent="0.25">
      <c r="B10" s="709">
        <f>B9-C10</f>
        <v>199</v>
      </c>
      <c r="C10" s="677"/>
      <c r="D10" s="772"/>
      <c r="E10" s="706"/>
      <c r="F10" s="602">
        <f t="shared" ref="F10:F29" si="0">D10</f>
        <v>0</v>
      </c>
      <c r="G10" s="600"/>
      <c r="H10" s="601"/>
      <c r="I10" s="633">
        <f>I9-F10</f>
        <v>4860.43</v>
      </c>
      <c r="J10" s="631"/>
    </row>
    <row r="11" spans="1:10" x14ac:dyDescent="0.25">
      <c r="A11" s="54" t="s">
        <v>32</v>
      </c>
      <c r="B11" s="709">
        <f t="shared" ref="B11:B30" si="1">B10-C11</f>
        <v>199</v>
      </c>
      <c r="C11" s="677"/>
      <c r="D11" s="773"/>
      <c r="E11" s="706"/>
      <c r="F11" s="602">
        <f t="shared" si="0"/>
        <v>0</v>
      </c>
      <c r="G11" s="600"/>
      <c r="H11" s="601"/>
      <c r="I11" s="633">
        <f t="shared" ref="I11:I30" si="2">I10-F11</f>
        <v>4860.43</v>
      </c>
      <c r="J11" s="631"/>
    </row>
    <row r="12" spans="1:10" x14ac:dyDescent="0.25">
      <c r="A12" s="84"/>
      <c r="B12" s="709">
        <f t="shared" si="1"/>
        <v>199</v>
      </c>
      <c r="C12" s="677"/>
      <c r="D12" s="773"/>
      <c r="E12" s="706"/>
      <c r="F12" s="602">
        <f t="shared" si="0"/>
        <v>0</v>
      </c>
      <c r="G12" s="600"/>
      <c r="H12" s="601"/>
      <c r="I12" s="633">
        <f t="shared" si="2"/>
        <v>4860.43</v>
      </c>
      <c r="J12" s="631"/>
    </row>
    <row r="13" spans="1:10" x14ac:dyDescent="0.25">
      <c r="B13" s="709">
        <f t="shared" si="1"/>
        <v>199</v>
      </c>
      <c r="C13" s="677"/>
      <c r="D13" s="773"/>
      <c r="E13" s="706"/>
      <c r="F13" s="602">
        <f t="shared" si="0"/>
        <v>0</v>
      </c>
      <c r="G13" s="600"/>
      <c r="H13" s="601"/>
      <c r="I13" s="633">
        <f t="shared" si="2"/>
        <v>4860.43</v>
      </c>
      <c r="J13" s="631"/>
    </row>
    <row r="14" spans="1:10" x14ac:dyDescent="0.25">
      <c r="A14" s="54" t="s">
        <v>33</v>
      </c>
      <c r="B14" s="709">
        <f t="shared" si="1"/>
        <v>199</v>
      </c>
      <c r="C14" s="677"/>
      <c r="D14" s="773"/>
      <c r="E14" s="706"/>
      <c r="F14" s="602">
        <f t="shared" si="0"/>
        <v>0</v>
      </c>
      <c r="G14" s="600"/>
      <c r="H14" s="601"/>
      <c r="I14" s="633">
        <f t="shared" si="2"/>
        <v>4860.43</v>
      </c>
      <c r="J14" s="631"/>
    </row>
    <row r="15" spans="1:10" x14ac:dyDescent="0.25">
      <c r="B15" s="709">
        <f t="shared" si="1"/>
        <v>199</v>
      </c>
      <c r="C15" s="677"/>
      <c r="D15" s="774"/>
      <c r="E15" s="706"/>
      <c r="F15" s="602">
        <f t="shared" si="0"/>
        <v>0</v>
      </c>
      <c r="G15" s="600"/>
      <c r="H15" s="601"/>
      <c r="I15" s="633">
        <f t="shared" si="2"/>
        <v>4860.43</v>
      </c>
      <c r="J15" s="631"/>
    </row>
    <row r="16" spans="1:10" x14ac:dyDescent="0.25">
      <c r="B16" s="709">
        <f t="shared" si="1"/>
        <v>199</v>
      </c>
      <c r="C16" s="677"/>
      <c r="D16" s="774"/>
      <c r="E16" s="706"/>
      <c r="F16" s="602">
        <f t="shared" si="0"/>
        <v>0</v>
      </c>
      <c r="G16" s="600"/>
      <c r="H16" s="601"/>
      <c r="I16" s="633">
        <f t="shared" si="2"/>
        <v>4860.43</v>
      </c>
      <c r="J16" s="631"/>
    </row>
    <row r="17" spans="2:10" x14ac:dyDescent="0.25">
      <c r="B17" s="709">
        <f t="shared" si="1"/>
        <v>199</v>
      </c>
      <c r="C17" s="677"/>
      <c r="D17" s="774"/>
      <c r="E17" s="706"/>
      <c r="F17" s="602">
        <f t="shared" si="0"/>
        <v>0</v>
      </c>
      <c r="G17" s="600"/>
      <c r="H17" s="601"/>
      <c r="I17" s="633">
        <f t="shared" si="2"/>
        <v>4860.43</v>
      </c>
      <c r="J17" s="631"/>
    </row>
    <row r="18" spans="2:10" x14ac:dyDescent="0.25">
      <c r="B18" s="709">
        <f t="shared" si="1"/>
        <v>199</v>
      </c>
      <c r="C18" s="677"/>
      <c r="D18" s="774"/>
      <c r="E18" s="706"/>
      <c r="F18" s="602">
        <f t="shared" si="0"/>
        <v>0</v>
      </c>
      <c r="G18" s="600"/>
      <c r="H18" s="601"/>
      <c r="I18" s="633">
        <f t="shared" si="2"/>
        <v>4860.43</v>
      </c>
      <c r="J18" s="631"/>
    </row>
    <row r="19" spans="2:10" x14ac:dyDescent="0.25">
      <c r="B19" s="709">
        <f t="shared" si="1"/>
        <v>199</v>
      </c>
      <c r="C19" s="677"/>
      <c r="D19" s="774"/>
      <c r="E19" s="706"/>
      <c r="F19" s="602">
        <f t="shared" si="0"/>
        <v>0</v>
      </c>
      <c r="G19" s="600"/>
      <c r="H19" s="601"/>
      <c r="I19" s="633">
        <f t="shared" si="2"/>
        <v>4860.43</v>
      </c>
      <c r="J19" s="631"/>
    </row>
    <row r="20" spans="2:10" x14ac:dyDescent="0.25">
      <c r="B20" s="709">
        <f t="shared" si="1"/>
        <v>199</v>
      </c>
      <c r="C20" s="677"/>
      <c r="D20" s="774"/>
      <c r="E20" s="706"/>
      <c r="F20" s="602">
        <f t="shared" si="0"/>
        <v>0</v>
      </c>
      <c r="G20" s="600"/>
      <c r="H20" s="601"/>
      <c r="I20" s="633">
        <f t="shared" si="2"/>
        <v>4860.43</v>
      </c>
      <c r="J20" s="631"/>
    </row>
    <row r="21" spans="2:10" x14ac:dyDescent="0.25">
      <c r="B21" s="709">
        <f t="shared" si="1"/>
        <v>199</v>
      </c>
      <c r="C21" s="677"/>
      <c r="D21" s="778"/>
      <c r="E21" s="706"/>
      <c r="F21" s="602">
        <f t="shared" si="0"/>
        <v>0</v>
      </c>
      <c r="G21" s="600"/>
      <c r="H21" s="601"/>
      <c r="I21" s="633">
        <f t="shared" si="2"/>
        <v>4860.43</v>
      </c>
      <c r="J21" s="631"/>
    </row>
    <row r="22" spans="2:10" x14ac:dyDescent="0.25">
      <c r="B22" s="709">
        <f t="shared" si="1"/>
        <v>199</v>
      </c>
      <c r="C22" s="677"/>
      <c r="D22" s="778"/>
      <c r="E22" s="706"/>
      <c r="F22" s="602">
        <f t="shared" si="0"/>
        <v>0</v>
      </c>
      <c r="G22" s="600"/>
      <c r="H22" s="601"/>
      <c r="I22" s="633">
        <f t="shared" si="2"/>
        <v>4860.43</v>
      </c>
      <c r="J22" s="631"/>
    </row>
    <row r="23" spans="2:10" x14ac:dyDescent="0.25">
      <c r="B23" s="709">
        <f t="shared" si="1"/>
        <v>199</v>
      </c>
      <c r="C23" s="677"/>
      <c r="D23" s="778"/>
      <c r="E23" s="706"/>
      <c r="F23" s="602">
        <f t="shared" si="0"/>
        <v>0</v>
      </c>
      <c r="G23" s="600"/>
      <c r="H23" s="601"/>
      <c r="I23" s="633">
        <f t="shared" si="2"/>
        <v>4860.43</v>
      </c>
      <c r="J23" s="631"/>
    </row>
    <row r="24" spans="2:10" x14ac:dyDescent="0.25">
      <c r="B24" s="709">
        <f t="shared" si="1"/>
        <v>199</v>
      </c>
      <c r="C24" s="677"/>
      <c r="D24" s="778"/>
      <c r="E24" s="706"/>
      <c r="F24" s="602">
        <f t="shared" si="0"/>
        <v>0</v>
      </c>
      <c r="G24" s="600"/>
      <c r="H24" s="601"/>
      <c r="I24" s="633">
        <f t="shared" si="2"/>
        <v>4860.43</v>
      </c>
      <c r="J24" s="631"/>
    </row>
    <row r="25" spans="2:10" x14ac:dyDescent="0.25">
      <c r="B25" s="709">
        <f t="shared" si="1"/>
        <v>199</v>
      </c>
      <c r="C25" s="677"/>
      <c r="D25" s="778"/>
      <c r="E25" s="706"/>
      <c r="F25" s="602">
        <f t="shared" si="0"/>
        <v>0</v>
      </c>
      <c r="G25" s="600"/>
      <c r="H25" s="601"/>
      <c r="I25" s="633">
        <f t="shared" si="2"/>
        <v>4860.43</v>
      </c>
      <c r="J25" s="631"/>
    </row>
    <row r="26" spans="2:10" x14ac:dyDescent="0.25">
      <c r="B26" s="709">
        <f t="shared" si="1"/>
        <v>199</v>
      </c>
      <c r="C26" s="677"/>
      <c r="D26" s="778"/>
      <c r="E26" s="706"/>
      <c r="F26" s="602">
        <f t="shared" si="0"/>
        <v>0</v>
      </c>
      <c r="G26" s="600"/>
      <c r="H26" s="601"/>
      <c r="I26" s="633">
        <f t="shared" si="2"/>
        <v>4860.43</v>
      </c>
      <c r="J26" s="631"/>
    </row>
    <row r="27" spans="2:10" x14ac:dyDescent="0.25">
      <c r="B27" s="709">
        <f t="shared" si="1"/>
        <v>199</v>
      </c>
      <c r="C27" s="677"/>
      <c r="D27" s="778"/>
      <c r="E27" s="706"/>
      <c r="F27" s="602">
        <f t="shared" si="0"/>
        <v>0</v>
      </c>
      <c r="G27" s="600"/>
      <c r="H27" s="601"/>
      <c r="I27" s="633">
        <f t="shared" si="2"/>
        <v>4860.43</v>
      </c>
      <c r="J27" s="631"/>
    </row>
    <row r="28" spans="2:10" x14ac:dyDescent="0.25">
      <c r="B28" s="709">
        <f t="shared" si="1"/>
        <v>199</v>
      </c>
      <c r="C28" s="677"/>
      <c r="D28" s="698"/>
      <c r="E28" s="706"/>
      <c r="F28" s="602">
        <f t="shared" si="0"/>
        <v>0</v>
      </c>
      <c r="G28" s="600"/>
      <c r="H28" s="601"/>
      <c r="I28" s="633">
        <f t="shared" si="2"/>
        <v>4860.43</v>
      </c>
      <c r="J28" s="631"/>
    </row>
    <row r="29" spans="2:10" x14ac:dyDescent="0.25">
      <c r="B29" s="709">
        <f t="shared" si="1"/>
        <v>199</v>
      </c>
      <c r="C29" s="677"/>
      <c r="D29" s="698"/>
      <c r="E29" s="706"/>
      <c r="F29" s="602">
        <f t="shared" si="0"/>
        <v>0</v>
      </c>
      <c r="G29" s="600"/>
      <c r="H29" s="601"/>
      <c r="I29" s="633">
        <f t="shared" si="2"/>
        <v>4860.43</v>
      </c>
      <c r="J29" s="631"/>
    </row>
    <row r="30" spans="2:10" ht="15.75" thickBot="1" x14ac:dyDescent="0.3">
      <c r="B30" s="1078">
        <f t="shared" si="1"/>
        <v>199</v>
      </c>
      <c r="C30" s="37"/>
      <c r="D30" s="146">
        <f t="shared" ref="D30" si="3">C30*B30</f>
        <v>0</v>
      </c>
      <c r="E30" s="189"/>
      <c r="F30" s="146">
        <v>0</v>
      </c>
      <c r="G30" s="135"/>
      <c r="H30" s="190"/>
      <c r="I30" s="196">
        <f t="shared" si="2"/>
        <v>4860.43</v>
      </c>
    </row>
    <row r="31" spans="2:10" ht="15.75" thickTop="1" x14ac:dyDescent="0.25">
      <c r="C31" s="15">
        <f>SUM(C9:C30)</f>
        <v>6</v>
      </c>
      <c r="D31" s="6">
        <f>SUM(D9:D30)</f>
        <v>154.25</v>
      </c>
      <c r="E31" s="13"/>
      <c r="F31" s="6">
        <f>SUM(F9:F30)</f>
        <v>154.25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54" t="s">
        <v>19</v>
      </c>
      <c r="D34" s="135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N83"/>
  <sheetViews>
    <sheetView topLeftCell="Z1" workbookViewId="0">
      <pane ySplit="8" topLeftCell="A9" activePane="bottomLeft" state="frozen"/>
      <selection pane="bottomLeft"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40" ht="40.5" x14ac:dyDescent="0.55000000000000004">
      <c r="A1" s="1298" t="s">
        <v>395</v>
      </c>
      <c r="B1" s="1298"/>
      <c r="C1" s="1298"/>
      <c r="D1" s="1298"/>
      <c r="E1" s="1298"/>
      <c r="F1" s="1298"/>
      <c r="G1" s="1298"/>
      <c r="H1" s="11">
        <v>1</v>
      </c>
      <c r="K1" s="1298" t="str">
        <f>A1</f>
        <v>INVENTARIO      DEL MES DE MARZO 2023</v>
      </c>
      <c r="L1" s="1298"/>
      <c r="M1" s="1298"/>
      <c r="N1" s="1298"/>
      <c r="O1" s="1298"/>
      <c r="P1" s="1298"/>
      <c r="Q1" s="1298"/>
      <c r="R1" s="11">
        <v>2</v>
      </c>
      <c r="U1" s="1302" t="s">
        <v>398</v>
      </c>
      <c r="V1" s="1302"/>
      <c r="W1" s="1302"/>
      <c r="X1" s="1302"/>
      <c r="Y1" s="1302"/>
      <c r="Z1" s="1302"/>
      <c r="AA1" s="1302"/>
      <c r="AB1" s="11">
        <v>3</v>
      </c>
      <c r="AE1" s="1302" t="str">
        <f>U1</f>
        <v>ENTRADA DEL MES DE A BRIL  2023</v>
      </c>
      <c r="AF1" s="1302"/>
      <c r="AG1" s="1302"/>
      <c r="AH1" s="1302"/>
      <c r="AI1" s="1302"/>
      <c r="AJ1" s="1302"/>
      <c r="AK1" s="1302"/>
      <c r="AL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4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40" ht="17.25" thickTop="1" thickBot="1" x14ac:dyDescent="0.3">
      <c r="A4" s="12"/>
      <c r="B4" s="12"/>
      <c r="C4" s="523"/>
      <c r="D4" s="130"/>
      <c r="E4" s="77">
        <v>20</v>
      </c>
      <c r="F4" s="61">
        <v>2</v>
      </c>
      <c r="G4" s="151"/>
      <c r="H4" s="151"/>
      <c r="K4" s="12"/>
      <c r="L4" s="12"/>
      <c r="M4" s="392"/>
      <c r="N4" s="130"/>
      <c r="O4" s="77"/>
      <c r="P4" s="61"/>
      <c r="Q4" s="151"/>
      <c r="R4" s="151"/>
      <c r="U4" s="12"/>
      <c r="V4" s="12"/>
      <c r="W4" s="523"/>
      <c r="X4" s="130"/>
      <c r="Y4" s="77"/>
      <c r="Z4" s="61"/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40" ht="22.5" customHeight="1" x14ac:dyDescent="0.25">
      <c r="A5" s="1341" t="s">
        <v>163</v>
      </c>
      <c r="B5" s="1360" t="s">
        <v>65</v>
      </c>
      <c r="C5" s="371">
        <v>98</v>
      </c>
      <c r="D5" s="130">
        <v>44993</v>
      </c>
      <c r="E5" s="200">
        <v>150</v>
      </c>
      <c r="F5" s="61">
        <v>15</v>
      </c>
      <c r="G5" s="5"/>
      <c r="K5" s="1313" t="s">
        <v>149</v>
      </c>
      <c r="L5" s="1362" t="s">
        <v>66</v>
      </c>
      <c r="M5" s="371">
        <v>85</v>
      </c>
      <c r="N5" s="615">
        <v>45007</v>
      </c>
      <c r="O5" s="783">
        <v>50</v>
      </c>
      <c r="P5" s="725">
        <v>5</v>
      </c>
      <c r="Q5" s="5"/>
      <c r="U5" s="1341" t="s">
        <v>163</v>
      </c>
      <c r="V5" s="1360" t="s">
        <v>65</v>
      </c>
      <c r="W5" s="371">
        <v>98</v>
      </c>
      <c r="X5" s="130">
        <v>45019</v>
      </c>
      <c r="Y5" s="200">
        <v>150</v>
      </c>
      <c r="Z5" s="61">
        <v>15</v>
      </c>
      <c r="AA5" s="5"/>
      <c r="AE5" s="1313" t="s">
        <v>149</v>
      </c>
      <c r="AF5" s="1362" t="s">
        <v>66</v>
      </c>
      <c r="AG5" s="371">
        <v>85</v>
      </c>
      <c r="AH5" s="615">
        <v>45019</v>
      </c>
      <c r="AI5" s="783">
        <v>150</v>
      </c>
      <c r="AJ5" s="725">
        <v>15</v>
      </c>
      <c r="AK5" s="5"/>
    </row>
    <row r="6" spans="1:40" ht="22.5" customHeight="1" thickBot="1" x14ac:dyDescent="0.3">
      <c r="A6" s="1341"/>
      <c r="B6" s="1361"/>
      <c r="C6" s="371">
        <v>98</v>
      </c>
      <c r="D6" s="130">
        <v>45007</v>
      </c>
      <c r="E6" s="200">
        <v>100</v>
      </c>
      <c r="F6" s="61">
        <v>10</v>
      </c>
      <c r="G6" s="47">
        <f>F78</f>
        <v>220</v>
      </c>
      <c r="H6" s="7">
        <f>E6-G6+E7+E5-G5+E4</f>
        <v>50</v>
      </c>
      <c r="K6" s="1313"/>
      <c r="L6" s="1362"/>
      <c r="M6" s="371"/>
      <c r="N6" s="615"/>
      <c r="O6" s="514">
        <v>40</v>
      </c>
      <c r="P6" s="140">
        <v>4</v>
      </c>
      <c r="Q6" s="47">
        <f>P78</f>
        <v>70</v>
      </c>
      <c r="R6" s="7">
        <f>O6-Q6+O7+O5-Q5+O4</f>
        <v>20</v>
      </c>
      <c r="U6" s="1341"/>
      <c r="V6" s="1361"/>
      <c r="W6" s="371">
        <v>98</v>
      </c>
      <c r="X6" s="130">
        <v>45026</v>
      </c>
      <c r="Y6" s="200">
        <v>150</v>
      </c>
      <c r="Z6" s="61">
        <v>15</v>
      </c>
      <c r="AA6" s="47">
        <f>Z78</f>
        <v>0</v>
      </c>
      <c r="AB6" s="7">
        <f>Y6-AA6+Y7+Y5-AA5+Y4</f>
        <v>300</v>
      </c>
      <c r="AE6" s="1313"/>
      <c r="AF6" s="1362"/>
      <c r="AG6" s="371">
        <v>85</v>
      </c>
      <c r="AH6" s="615">
        <v>45026</v>
      </c>
      <c r="AI6" s="514">
        <v>150</v>
      </c>
      <c r="AJ6" s="140">
        <v>15</v>
      </c>
      <c r="AK6" s="47">
        <f>AJ78</f>
        <v>0</v>
      </c>
      <c r="AL6" s="7">
        <f>AI6-AK6+AI7+AI5-AK5+AI4</f>
        <v>300</v>
      </c>
    </row>
    <row r="7" spans="1:40" ht="24.75" customHeight="1" thickBot="1" x14ac:dyDescent="0.3">
      <c r="B7" s="19"/>
      <c r="C7" s="220"/>
      <c r="D7" s="221"/>
      <c r="E7" s="77"/>
      <c r="F7" s="61"/>
      <c r="L7" s="19"/>
      <c r="M7" s="639"/>
      <c r="N7" s="640"/>
      <c r="O7" s="641"/>
      <c r="P7" s="642"/>
      <c r="V7" s="19"/>
      <c r="W7" s="220"/>
      <c r="X7" s="221"/>
      <c r="Y7" s="77"/>
      <c r="Z7" s="61"/>
      <c r="AF7" s="19"/>
      <c r="AG7" s="639"/>
      <c r="AH7" s="640"/>
      <c r="AI7" s="641"/>
      <c r="AJ7" s="642"/>
    </row>
    <row r="8" spans="1:4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40" ht="15.75" thickTop="1" x14ac:dyDescent="0.25">
      <c r="A9" s="79" t="s">
        <v>32</v>
      </c>
      <c r="B9" s="82">
        <f>F6-C9+F5+F7+F4</f>
        <v>24</v>
      </c>
      <c r="C9" s="677">
        <v>3</v>
      </c>
      <c r="D9" s="602">
        <v>30</v>
      </c>
      <c r="E9" s="629">
        <v>44998</v>
      </c>
      <c r="F9" s="602">
        <f t="shared" ref="F9:F26" si="0">D9</f>
        <v>30</v>
      </c>
      <c r="G9" s="600" t="s">
        <v>278</v>
      </c>
      <c r="H9" s="601">
        <v>115</v>
      </c>
      <c r="I9" s="102">
        <f>E6-F9+E5+E7+E4</f>
        <v>240</v>
      </c>
      <c r="K9" s="79" t="s">
        <v>32</v>
      </c>
      <c r="L9" s="737">
        <f>P6-M9+P5+P7+P4</f>
        <v>4</v>
      </c>
      <c r="M9" s="677">
        <v>5</v>
      </c>
      <c r="N9" s="602">
        <v>50</v>
      </c>
      <c r="O9" s="629">
        <v>45015</v>
      </c>
      <c r="P9" s="602">
        <f>N9</f>
        <v>50</v>
      </c>
      <c r="Q9" s="600" t="s">
        <v>360</v>
      </c>
      <c r="R9" s="601">
        <v>100</v>
      </c>
      <c r="S9" s="633">
        <f>O6-P9+O5+O7+O4</f>
        <v>40</v>
      </c>
      <c r="U9" s="79" t="s">
        <v>32</v>
      </c>
      <c r="V9" s="82">
        <f>Z6-W9+Z5+Z7+Z4</f>
        <v>30</v>
      </c>
      <c r="W9" s="677"/>
      <c r="X9" s="602"/>
      <c r="Y9" s="629"/>
      <c r="Z9" s="602">
        <f t="shared" ref="Z9:Z72" si="1">X9</f>
        <v>0</v>
      </c>
      <c r="AA9" s="600"/>
      <c r="AB9" s="601"/>
      <c r="AC9" s="102">
        <f>Y6-Z9+Y5+Y7+Y4</f>
        <v>300</v>
      </c>
      <c r="AE9" s="79" t="s">
        <v>32</v>
      </c>
      <c r="AF9" s="737">
        <f>AJ6-AG9+AJ5+AJ7+AJ4</f>
        <v>30</v>
      </c>
      <c r="AG9" s="677"/>
      <c r="AH9" s="602"/>
      <c r="AI9" s="629"/>
      <c r="AJ9" s="602">
        <f>AH9</f>
        <v>0</v>
      </c>
      <c r="AK9" s="600"/>
      <c r="AL9" s="601"/>
      <c r="AM9" s="633">
        <f>AI6-AJ9+AI5+AI7+AI4</f>
        <v>300</v>
      </c>
      <c r="AN9" s="631"/>
    </row>
    <row r="10" spans="1:40" x14ac:dyDescent="0.25">
      <c r="A10" s="186"/>
      <c r="B10" s="737">
        <f t="shared" ref="B10:B73" si="2">B9-C10</f>
        <v>23</v>
      </c>
      <c r="C10" s="677">
        <v>1</v>
      </c>
      <c r="D10" s="602">
        <v>10</v>
      </c>
      <c r="E10" s="629">
        <v>44998</v>
      </c>
      <c r="F10" s="602">
        <f t="shared" si="0"/>
        <v>10</v>
      </c>
      <c r="G10" s="600" t="s">
        <v>279</v>
      </c>
      <c r="H10" s="601">
        <v>115</v>
      </c>
      <c r="I10" s="633">
        <f>I9-F10</f>
        <v>230</v>
      </c>
      <c r="K10" s="186"/>
      <c r="L10" s="737">
        <f t="shared" ref="L10:L73" si="3">L9-M10</f>
        <v>3</v>
      </c>
      <c r="M10" s="613">
        <v>1</v>
      </c>
      <c r="N10" s="602">
        <v>10</v>
      </c>
      <c r="O10" s="629">
        <v>45015</v>
      </c>
      <c r="P10" s="602">
        <f t="shared" ref="P10:P73" si="4">N10</f>
        <v>10</v>
      </c>
      <c r="Q10" s="600" t="s">
        <v>362</v>
      </c>
      <c r="R10" s="601">
        <v>100</v>
      </c>
      <c r="S10" s="633">
        <f>S9-P10</f>
        <v>30</v>
      </c>
      <c r="U10" s="186"/>
      <c r="V10" s="737">
        <f t="shared" ref="V10:V73" si="5">V9-W10</f>
        <v>30</v>
      </c>
      <c r="W10" s="677"/>
      <c r="X10" s="602"/>
      <c r="Y10" s="629"/>
      <c r="Z10" s="602">
        <f t="shared" si="1"/>
        <v>0</v>
      </c>
      <c r="AA10" s="600"/>
      <c r="AB10" s="601"/>
      <c r="AC10" s="633">
        <f>AC9-Z10</f>
        <v>300</v>
      </c>
      <c r="AE10" s="186"/>
      <c r="AF10" s="737">
        <f t="shared" ref="AF10:AF73" si="6">AF9-AG10</f>
        <v>30</v>
      </c>
      <c r="AG10" s="613"/>
      <c r="AH10" s="602"/>
      <c r="AI10" s="629"/>
      <c r="AJ10" s="602">
        <f t="shared" ref="AJ10:AJ73" si="7">AH10</f>
        <v>0</v>
      </c>
      <c r="AK10" s="600"/>
      <c r="AL10" s="601"/>
      <c r="AM10" s="633">
        <f>AM9-AJ10</f>
        <v>300</v>
      </c>
      <c r="AN10" s="631"/>
    </row>
    <row r="11" spans="1:40" x14ac:dyDescent="0.25">
      <c r="A11" s="174"/>
      <c r="B11" s="737">
        <f t="shared" si="2"/>
        <v>22</v>
      </c>
      <c r="C11" s="613">
        <v>1</v>
      </c>
      <c r="D11" s="602">
        <v>10</v>
      </c>
      <c r="E11" s="629">
        <v>45001</v>
      </c>
      <c r="F11" s="602">
        <f t="shared" si="0"/>
        <v>10</v>
      </c>
      <c r="G11" s="600" t="s">
        <v>291</v>
      </c>
      <c r="H11" s="601">
        <v>115</v>
      </c>
      <c r="I11" s="633">
        <f t="shared" ref="I11:I74" si="8">I10-F11</f>
        <v>220</v>
      </c>
      <c r="K11" s="174"/>
      <c r="L11" s="680">
        <f t="shared" si="3"/>
        <v>2</v>
      </c>
      <c r="M11" s="61">
        <v>1</v>
      </c>
      <c r="N11" s="68">
        <v>10</v>
      </c>
      <c r="O11" s="194">
        <v>45017</v>
      </c>
      <c r="P11" s="68">
        <f t="shared" si="4"/>
        <v>10</v>
      </c>
      <c r="Q11" s="69" t="s">
        <v>374</v>
      </c>
      <c r="R11" s="70">
        <v>100</v>
      </c>
      <c r="S11" s="679">
        <f t="shared" ref="S11:S74" si="9">S10-P11</f>
        <v>20</v>
      </c>
      <c r="U11" s="174"/>
      <c r="V11" s="737">
        <f t="shared" si="5"/>
        <v>30</v>
      </c>
      <c r="W11" s="613"/>
      <c r="X11" s="602"/>
      <c r="Y11" s="629"/>
      <c r="Z11" s="602">
        <f t="shared" si="1"/>
        <v>0</v>
      </c>
      <c r="AA11" s="600"/>
      <c r="AB11" s="601"/>
      <c r="AC11" s="633">
        <f t="shared" ref="AC11:AC74" si="10">AC10-Z11</f>
        <v>300</v>
      </c>
      <c r="AE11" s="174"/>
      <c r="AF11" s="737">
        <f t="shared" si="6"/>
        <v>30</v>
      </c>
      <c r="AG11" s="725"/>
      <c r="AH11" s="602"/>
      <c r="AI11" s="629"/>
      <c r="AJ11" s="602">
        <f t="shared" si="7"/>
        <v>0</v>
      </c>
      <c r="AK11" s="600"/>
      <c r="AL11" s="601"/>
      <c r="AM11" s="633">
        <f t="shared" ref="AM11:AM74" si="11">AM10-AJ11</f>
        <v>300</v>
      </c>
      <c r="AN11" s="631"/>
    </row>
    <row r="12" spans="1:40" x14ac:dyDescent="0.25">
      <c r="A12" s="174"/>
      <c r="B12" s="737">
        <f t="shared" si="2"/>
        <v>21</v>
      </c>
      <c r="C12" s="677">
        <v>1</v>
      </c>
      <c r="D12" s="602">
        <v>10</v>
      </c>
      <c r="E12" s="629">
        <v>45003</v>
      </c>
      <c r="F12" s="602">
        <f t="shared" si="0"/>
        <v>10</v>
      </c>
      <c r="G12" s="600" t="s">
        <v>304</v>
      </c>
      <c r="H12" s="601">
        <v>115</v>
      </c>
      <c r="I12" s="633">
        <f t="shared" si="8"/>
        <v>210</v>
      </c>
      <c r="K12" s="174"/>
      <c r="L12" s="82">
        <f t="shared" si="3"/>
        <v>2</v>
      </c>
      <c r="M12" s="61"/>
      <c r="N12" s="68"/>
      <c r="O12" s="194"/>
      <c r="P12" s="68">
        <f t="shared" si="4"/>
        <v>0</v>
      </c>
      <c r="Q12" s="69"/>
      <c r="R12" s="70"/>
      <c r="S12" s="102">
        <f t="shared" si="9"/>
        <v>20</v>
      </c>
      <c r="U12" s="174"/>
      <c r="V12" s="737">
        <f t="shared" si="5"/>
        <v>30</v>
      </c>
      <c r="W12" s="677"/>
      <c r="X12" s="602"/>
      <c r="Y12" s="629"/>
      <c r="Z12" s="602">
        <f t="shared" si="1"/>
        <v>0</v>
      </c>
      <c r="AA12" s="600"/>
      <c r="AB12" s="601"/>
      <c r="AC12" s="633">
        <f t="shared" si="10"/>
        <v>300</v>
      </c>
      <c r="AE12" s="174"/>
      <c r="AF12" s="737">
        <f t="shared" si="6"/>
        <v>30</v>
      </c>
      <c r="AG12" s="725"/>
      <c r="AH12" s="602"/>
      <c r="AI12" s="629"/>
      <c r="AJ12" s="602">
        <f t="shared" si="7"/>
        <v>0</v>
      </c>
      <c r="AK12" s="600"/>
      <c r="AL12" s="601"/>
      <c r="AM12" s="633">
        <f t="shared" si="11"/>
        <v>300</v>
      </c>
      <c r="AN12" s="631"/>
    </row>
    <row r="13" spans="1:40" x14ac:dyDescent="0.25">
      <c r="A13" s="81" t="s">
        <v>33</v>
      </c>
      <c r="B13" s="737">
        <f t="shared" si="2"/>
        <v>19</v>
      </c>
      <c r="C13" s="677">
        <v>2</v>
      </c>
      <c r="D13" s="602">
        <v>20</v>
      </c>
      <c r="E13" s="629">
        <v>45003</v>
      </c>
      <c r="F13" s="602">
        <f t="shared" si="0"/>
        <v>20</v>
      </c>
      <c r="G13" s="600" t="s">
        <v>306</v>
      </c>
      <c r="H13" s="601">
        <v>115</v>
      </c>
      <c r="I13" s="633">
        <f t="shared" si="8"/>
        <v>190</v>
      </c>
      <c r="K13" s="81" t="s">
        <v>33</v>
      </c>
      <c r="L13" s="82">
        <f t="shared" si="3"/>
        <v>2</v>
      </c>
      <c r="M13" s="61"/>
      <c r="N13" s="68"/>
      <c r="O13" s="194"/>
      <c r="P13" s="68">
        <f t="shared" si="4"/>
        <v>0</v>
      </c>
      <c r="Q13" s="69"/>
      <c r="R13" s="70"/>
      <c r="S13" s="102">
        <f t="shared" si="9"/>
        <v>20</v>
      </c>
      <c r="U13" s="81" t="s">
        <v>33</v>
      </c>
      <c r="V13" s="737">
        <f t="shared" si="5"/>
        <v>30</v>
      </c>
      <c r="W13" s="677"/>
      <c r="X13" s="602"/>
      <c r="Y13" s="629"/>
      <c r="Z13" s="602">
        <f t="shared" si="1"/>
        <v>0</v>
      </c>
      <c r="AA13" s="600"/>
      <c r="AB13" s="601"/>
      <c r="AC13" s="633">
        <f t="shared" si="10"/>
        <v>300</v>
      </c>
      <c r="AE13" s="81" t="s">
        <v>33</v>
      </c>
      <c r="AF13" s="737">
        <f t="shared" si="6"/>
        <v>30</v>
      </c>
      <c r="AG13" s="725"/>
      <c r="AH13" s="602"/>
      <c r="AI13" s="629"/>
      <c r="AJ13" s="602">
        <f t="shared" si="7"/>
        <v>0</v>
      </c>
      <c r="AK13" s="600"/>
      <c r="AL13" s="601"/>
      <c r="AM13" s="633">
        <f t="shared" si="11"/>
        <v>300</v>
      </c>
      <c r="AN13" s="631"/>
    </row>
    <row r="14" spans="1:40" x14ac:dyDescent="0.25">
      <c r="A14" s="72"/>
      <c r="B14" s="737">
        <f t="shared" si="2"/>
        <v>18</v>
      </c>
      <c r="C14" s="677">
        <v>1</v>
      </c>
      <c r="D14" s="602">
        <v>10</v>
      </c>
      <c r="E14" s="629">
        <v>45007</v>
      </c>
      <c r="F14" s="602">
        <f t="shared" si="0"/>
        <v>10</v>
      </c>
      <c r="G14" s="600" t="s">
        <v>322</v>
      </c>
      <c r="H14" s="601">
        <v>115</v>
      </c>
      <c r="I14" s="633">
        <f t="shared" si="8"/>
        <v>180</v>
      </c>
      <c r="K14" s="72"/>
      <c r="L14" s="82">
        <f t="shared" si="3"/>
        <v>2</v>
      </c>
      <c r="M14" s="61"/>
      <c r="N14" s="68"/>
      <c r="O14" s="194"/>
      <c r="P14" s="68">
        <f t="shared" si="4"/>
        <v>0</v>
      </c>
      <c r="Q14" s="69"/>
      <c r="R14" s="70"/>
      <c r="S14" s="102">
        <f t="shared" si="9"/>
        <v>20</v>
      </c>
      <c r="U14" s="72"/>
      <c r="V14" s="737">
        <f t="shared" si="5"/>
        <v>30</v>
      </c>
      <c r="W14" s="677"/>
      <c r="X14" s="602"/>
      <c r="Y14" s="629"/>
      <c r="Z14" s="602">
        <f t="shared" si="1"/>
        <v>0</v>
      </c>
      <c r="AA14" s="600"/>
      <c r="AB14" s="601"/>
      <c r="AC14" s="633">
        <f t="shared" si="10"/>
        <v>300</v>
      </c>
      <c r="AE14" s="72"/>
      <c r="AF14" s="737">
        <f t="shared" si="6"/>
        <v>30</v>
      </c>
      <c r="AG14" s="725"/>
      <c r="AH14" s="602"/>
      <c r="AI14" s="629"/>
      <c r="AJ14" s="602">
        <f t="shared" si="7"/>
        <v>0</v>
      </c>
      <c r="AK14" s="600"/>
      <c r="AL14" s="601"/>
      <c r="AM14" s="633">
        <f t="shared" si="11"/>
        <v>300</v>
      </c>
      <c r="AN14" s="631"/>
    </row>
    <row r="15" spans="1:40" x14ac:dyDescent="0.25">
      <c r="A15" s="72" t="s">
        <v>22</v>
      </c>
      <c r="B15" s="737">
        <f t="shared" si="2"/>
        <v>16</v>
      </c>
      <c r="C15" s="677">
        <v>2</v>
      </c>
      <c r="D15" s="602">
        <v>20</v>
      </c>
      <c r="E15" s="629">
        <v>45009</v>
      </c>
      <c r="F15" s="602">
        <f t="shared" si="0"/>
        <v>20</v>
      </c>
      <c r="G15" s="600" t="s">
        <v>334</v>
      </c>
      <c r="H15" s="601">
        <v>115</v>
      </c>
      <c r="I15" s="633">
        <f t="shared" si="8"/>
        <v>160</v>
      </c>
      <c r="K15" s="72"/>
      <c r="L15" s="82">
        <f t="shared" si="3"/>
        <v>2</v>
      </c>
      <c r="M15" s="61"/>
      <c r="N15" s="68"/>
      <c r="O15" s="194"/>
      <c r="P15" s="68">
        <f t="shared" si="4"/>
        <v>0</v>
      </c>
      <c r="Q15" s="69"/>
      <c r="R15" s="70"/>
      <c r="S15" s="102">
        <f t="shared" si="9"/>
        <v>20</v>
      </c>
      <c r="U15" s="72" t="s">
        <v>22</v>
      </c>
      <c r="V15" s="737">
        <f t="shared" si="5"/>
        <v>30</v>
      </c>
      <c r="W15" s="677"/>
      <c r="X15" s="602"/>
      <c r="Y15" s="629"/>
      <c r="Z15" s="602">
        <f t="shared" si="1"/>
        <v>0</v>
      </c>
      <c r="AA15" s="600"/>
      <c r="AB15" s="601"/>
      <c r="AC15" s="633">
        <f t="shared" si="10"/>
        <v>300</v>
      </c>
      <c r="AE15" s="72"/>
      <c r="AF15" s="737">
        <f t="shared" si="6"/>
        <v>30</v>
      </c>
      <c r="AG15" s="725"/>
      <c r="AH15" s="602"/>
      <c r="AI15" s="629"/>
      <c r="AJ15" s="602">
        <f t="shared" si="7"/>
        <v>0</v>
      </c>
      <c r="AK15" s="600"/>
      <c r="AL15" s="601"/>
      <c r="AM15" s="633">
        <f t="shared" si="11"/>
        <v>300</v>
      </c>
      <c r="AN15" s="631"/>
    </row>
    <row r="16" spans="1:40" x14ac:dyDescent="0.25">
      <c r="B16" s="737">
        <f t="shared" si="2"/>
        <v>13</v>
      </c>
      <c r="C16" s="677">
        <v>3</v>
      </c>
      <c r="D16" s="602">
        <v>30</v>
      </c>
      <c r="E16" s="629">
        <v>45010</v>
      </c>
      <c r="F16" s="602">
        <f t="shared" si="0"/>
        <v>30</v>
      </c>
      <c r="G16" s="600" t="s">
        <v>336</v>
      </c>
      <c r="H16" s="601">
        <v>115</v>
      </c>
      <c r="I16" s="633">
        <f t="shared" si="8"/>
        <v>130</v>
      </c>
      <c r="L16" s="82">
        <f t="shared" si="3"/>
        <v>2</v>
      </c>
      <c r="M16" s="72"/>
      <c r="N16" s="68"/>
      <c r="O16" s="194"/>
      <c r="P16" s="68">
        <f t="shared" si="4"/>
        <v>0</v>
      </c>
      <c r="Q16" s="69"/>
      <c r="R16" s="70"/>
      <c r="S16" s="102">
        <f t="shared" si="9"/>
        <v>20</v>
      </c>
      <c r="V16" s="737">
        <f t="shared" si="5"/>
        <v>30</v>
      </c>
      <c r="W16" s="677"/>
      <c r="X16" s="602"/>
      <c r="Y16" s="629"/>
      <c r="Z16" s="602">
        <f t="shared" si="1"/>
        <v>0</v>
      </c>
      <c r="AA16" s="600"/>
      <c r="AB16" s="601"/>
      <c r="AC16" s="633">
        <f t="shared" si="10"/>
        <v>300</v>
      </c>
      <c r="AF16" s="82">
        <f t="shared" si="6"/>
        <v>30</v>
      </c>
      <c r="AG16" s="72"/>
      <c r="AH16" s="68"/>
      <c r="AI16" s="194"/>
      <c r="AJ16" s="68">
        <f t="shared" si="7"/>
        <v>0</v>
      </c>
      <c r="AK16" s="69"/>
      <c r="AL16" s="70"/>
      <c r="AM16" s="102">
        <f t="shared" si="11"/>
        <v>300</v>
      </c>
    </row>
    <row r="17" spans="1:39" x14ac:dyDescent="0.25">
      <c r="B17" s="737">
        <f t="shared" si="2"/>
        <v>8</v>
      </c>
      <c r="C17" s="677">
        <v>5</v>
      </c>
      <c r="D17" s="602">
        <v>50</v>
      </c>
      <c r="E17" s="629">
        <v>45015</v>
      </c>
      <c r="F17" s="602">
        <f t="shared" si="0"/>
        <v>50</v>
      </c>
      <c r="G17" s="600" t="s">
        <v>360</v>
      </c>
      <c r="H17" s="601">
        <v>115</v>
      </c>
      <c r="I17" s="633">
        <f t="shared" si="8"/>
        <v>80</v>
      </c>
      <c r="L17" s="737">
        <f t="shared" si="3"/>
        <v>2</v>
      </c>
      <c r="M17" s="613"/>
      <c r="N17" s="602"/>
      <c r="O17" s="629"/>
      <c r="P17" s="602">
        <f t="shared" si="4"/>
        <v>0</v>
      </c>
      <c r="Q17" s="600"/>
      <c r="R17" s="601"/>
      <c r="S17" s="633">
        <f t="shared" si="9"/>
        <v>20</v>
      </c>
      <c r="V17" s="737">
        <f t="shared" si="5"/>
        <v>30</v>
      </c>
      <c r="W17" s="677"/>
      <c r="X17" s="602"/>
      <c r="Y17" s="629"/>
      <c r="Z17" s="602">
        <f t="shared" si="1"/>
        <v>0</v>
      </c>
      <c r="AA17" s="600"/>
      <c r="AB17" s="601"/>
      <c r="AC17" s="633">
        <f t="shared" si="10"/>
        <v>300</v>
      </c>
      <c r="AF17" s="737">
        <f t="shared" si="6"/>
        <v>30</v>
      </c>
      <c r="AG17" s="613"/>
      <c r="AH17" s="602"/>
      <c r="AI17" s="629"/>
      <c r="AJ17" s="602">
        <f t="shared" si="7"/>
        <v>0</v>
      </c>
      <c r="AK17" s="600"/>
      <c r="AL17" s="601"/>
      <c r="AM17" s="633">
        <f t="shared" si="11"/>
        <v>300</v>
      </c>
    </row>
    <row r="18" spans="1:39" x14ac:dyDescent="0.25">
      <c r="A18" s="118"/>
      <c r="B18" s="737">
        <f t="shared" si="2"/>
        <v>7</v>
      </c>
      <c r="C18" s="677">
        <v>1</v>
      </c>
      <c r="D18" s="602">
        <v>10</v>
      </c>
      <c r="E18" s="629">
        <v>45015</v>
      </c>
      <c r="F18" s="602">
        <f t="shared" si="0"/>
        <v>10</v>
      </c>
      <c r="G18" s="600" t="s">
        <v>362</v>
      </c>
      <c r="H18" s="601">
        <v>115</v>
      </c>
      <c r="I18" s="633">
        <f t="shared" si="8"/>
        <v>70</v>
      </c>
      <c r="K18" s="118"/>
      <c r="L18" s="737">
        <f t="shared" si="3"/>
        <v>2</v>
      </c>
      <c r="M18" s="613"/>
      <c r="N18" s="602"/>
      <c r="O18" s="629"/>
      <c r="P18" s="602">
        <f t="shared" si="4"/>
        <v>0</v>
      </c>
      <c r="Q18" s="600"/>
      <c r="R18" s="601"/>
      <c r="S18" s="633">
        <f t="shared" si="9"/>
        <v>20</v>
      </c>
      <c r="U18" s="118"/>
      <c r="V18" s="737">
        <f t="shared" si="5"/>
        <v>30</v>
      </c>
      <c r="W18" s="677"/>
      <c r="X18" s="602"/>
      <c r="Y18" s="629"/>
      <c r="Z18" s="602">
        <f t="shared" si="1"/>
        <v>0</v>
      </c>
      <c r="AA18" s="600"/>
      <c r="AB18" s="601"/>
      <c r="AC18" s="633">
        <f t="shared" si="10"/>
        <v>300</v>
      </c>
      <c r="AE18" s="118"/>
      <c r="AF18" s="737">
        <f t="shared" si="6"/>
        <v>30</v>
      </c>
      <c r="AG18" s="613"/>
      <c r="AH18" s="602"/>
      <c r="AI18" s="629"/>
      <c r="AJ18" s="602">
        <f t="shared" si="7"/>
        <v>0</v>
      </c>
      <c r="AK18" s="600"/>
      <c r="AL18" s="601"/>
      <c r="AM18" s="633">
        <f t="shared" si="11"/>
        <v>300</v>
      </c>
    </row>
    <row r="19" spans="1:39" x14ac:dyDescent="0.25">
      <c r="A19" s="118"/>
      <c r="B19" s="680">
        <f t="shared" si="2"/>
        <v>5</v>
      </c>
      <c r="C19" s="677">
        <v>2</v>
      </c>
      <c r="D19" s="602">
        <v>20</v>
      </c>
      <c r="E19" s="629">
        <v>45017</v>
      </c>
      <c r="F19" s="602">
        <f t="shared" si="0"/>
        <v>20</v>
      </c>
      <c r="G19" s="600" t="s">
        <v>374</v>
      </c>
      <c r="H19" s="601">
        <v>115</v>
      </c>
      <c r="I19" s="679">
        <f t="shared" si="8"/>
        <v>50</v>
      </c>
      <c r="K19" s="118"/>
      <c r="L19" s="737">
        <f t="shared" si="3"/>
        <v>2</v>
      </c>
      <c r="M19" s="677"/>
      <c r="N19" s="602"/>
      <c r="O19" s="629"/>
      <c r="P19" s="602">
        <f t="shared" si="4"/>
        <v>0</v>
      </c>
      <c r="Q19" s="600"/>
      <c r="R19" s="601"/>
      <c r="S19" s="633">
        <f t="shared" si="9"/>
        <v>20</v>
      </c>
      <c r="U19" s="118"/>
      <c r="V19" s="737">
        <f t="shared" si="5"/>
        <v>30</v>
      </c>
      <c r="W19" s="677"/>
      <c r="X19" s="602"/>
      <c r="Y19" s="629"/>
      <c r="Z19" s="602">
        <f t="shared" si="1"/>
        <v>0</v>
      </c>
      <c r="AA19" s="600"/>
      <c r="AB19" s="601"/>
      <c r="AC19" s="633">
        <f t="shared" si="10"/>
        <v>300</v>
      </c>
      <c r="AE19" s="118"/>
      <c r="AF19" s="737">
        <f t="shared" si="6"/>
        <v>30</v>
      </c>
      <c r="AG19" s="677"/>
      <c r="AH19" s="602"/>
      <c r="AI19" s="629"/>
      <c r="AJ19" s="602">
        <f t="shared" si="7"/>
        <v>0</v>
      </c>
      <c r="AK19" s="600"/>
      <c r="AL19" s="601"/>
      <c r="AM19" s="633">
        <f t="shared" si="11"/>
        <v>300</v>
      </c>
    </row>
    <row r="20" spans="1:39" x14ac:dyDescent="0.25">
      <c r="A20" s="118"/>
      <c r="B20" s="737">
        <f t="shared" si="2"/>
        <v>5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8"/>
        <v>50</v>
      </c>
      <c r="K20" s="118"/>
      <c r="L20" s="737">
        <f t="shared" si="3"/>
        <v>2</v>
      </c>
      <c r="M20" s="677"/>
      <c r="N20" s="602"/>
      <c r="O20" s="629"/>
      <c r="P20" s="602">
        <f t="shared" si="4"/>
        <v>0</v>
      </c>
      <c r="Q20" s="600"/>
      <c r="R20" s="601"/>
      <c r="S20" s="633">
        <f t="shared" si="9"/>
        <v>20</v>
      </c>
      <c r="U20" s="118"/>
      <c r="V20" s="737">
        <f t="shared" si="5"/>
        <v>30</v>
      </c>
      <c r="W20" s="677"/>
      <c r="X20" s="602"/>
      <c r="Y20" s="629"/>
      <c r="Z20" s="602">
        <f t="shared" si="1"/>
        <v>0</v>
      </c>
      <c r="AA20" s="600"/>
      <c r="AB20" s="601"/>
      <c r="AC20" s="633">
        <f t="shared" si="10"/>
        <v>300</v>
      </c>
      <c r="AE20" s="118"/>
      <c r="AF20" s="737">
        <f t="shared" si="6"/>
        <v>30</v>
      </c>
      <c r="AG20" s="677"/>
      <c r="AH20" s="602"/>
      <c r="AI20" s="629"/>
      <c r="AJ20" s="602">
        <f t="shared" si="7"/>
        <v>0</v>
      </c>
      <c r="AK20" s="600"/>
      <c r="AL20" s="601"/>
      <c r="AM20" s="633">
        <f t="shared" si="11"/>
        <v>300</v>
      </c>
    </row>
    <row r="21" spans="1:39" x14ac:dyDescent="0.25">
      <c r="A21" s="118"/>
      <c r="B21" s="737">
        <f t="shared" si="2"/>
        <v>5</v>
      </c>
      <c r="C21" s="677"/>
      <c r="D21" s="602"/>
      <c r="E21" s="629"/>
      <c r="F21" s="602">
        <f t="shared" si="0"/>
        <v>0</v>
      </c>
      <c r="G21" s="600"/>
      <c r="H21" s="601"/>
      <c r="I21" s="633">
        <f t="shared" si="8"/>
        <v>50</v>
      </c>
      <c r="K21" s="118"/>
      <c r="L21" s="737">
        <f t="shared" si="3"/>
        <v>2</v>
      </c>
      <c r="M21" s="677"/>
      <c r="N21" s="602"/>
      <c r="O21" s="629"/>
      <c r="P21" s="602">
        <f t="shared" si="4"/>
        <v>0</v>
      </c>
      <c r="Q21" s="600"/>
      <c r="R21" s="601"/>
      <c r="S21" s="633">
        <f t="shared" si="9"/>
        <v>20</v>
      </c>
      <c r="U21" s="118"/>
      <c r="V21" s="737">
        <f t="shared" si="5"/>
        <v>30</v>
      </c>
      <c r="W21" s="677"/>
      <c r="X21" s="602"/>
      <c r="Y21" s="629"/>
      <c r="Z21" s="602">
        <f t="shared" si="1"/>
        <v>0</v>
      </c>
      <c r="AA21" s="600"/>
      <c r="AB21" s="601"/>
      <c r="AC21" s="633">
        <f t="shared" si="10"/>
        <v>300</v>
      </c>
      <c r="AE21" s="118"/>
      <c r="AF21" s="737">
        <f t="shared" si="6"/>
        <v>30</v>
      </c>
      <c r="AG21" s="677"/>
      <c r="AH21" s="602"/>
      <c r="AI21" s="629"/>
      <c r="AJ21" s="602">
        <f t="shared" si="7"/>
        <v>0</v>
      </c>
      <c r="AK21" s="600"/>
      <c r="AL21" s="601"/>
      <c r="AM21" s="633">
        <f t="shared" si="11"/>
        <v>300</v>
      </c>
    </row>
    <row r="22" spans="1:39" x14ac:dyDescent="0.25">
      <c r="A22" s="118"/>
      <c r="B22" s="791">
        <f t="shared" si="2"/>
        <v>5</v>
      </c>
      <c r="C22" s="677"/>
      <c r="D22" s="602"/>
      <c r="E22" s="629"/>
      <c r="F22" s="602">
        <f t="shared" si="0"/>
        <v>0</v>
      </c>
      <c r="G22" s="600"/>
      <c r="H22" s="601"/>
      <c r="I22" s="633">
        <f t="shared" si="8"/>
        <v>50</v>
      </c>
      <c r="K22" s="118"/>
      <c r="L22" s="791">
        <f t="shared" si="3"/>
        <v>2</v>
      </c>
      <c r="M22" s="677"/>
      <c r="N22" s="602"/>
      <c r="O22" s="629"/>
      <c r="P22" s="602">
        <f t="shared" si="4"/>
        <v>0</v>
      </c>
      <c r="Q22" s="600"/>
      <c r="R22" s="601"/>
      <c r="S22" s="633">
        <f t="shared" si="9"/>
        <v>20</v>
      </c>
      <c r="U22" s="118"/>
      <c r="V22" s="791">
        <f t="shared" si="5"/>
        <v>30</v>
      </c>
      <c r="W22" s="677"/>
      <c r="X22" s="602"/>
      <c r="Y22" s="629"/>
      <c r="Z22" s="602">
        <f t="shared" si="1"/>
        <v>0</v>
      </c>
      <c r="AA22" s="600"/>
      <c r="AB22" s="601"/>
      <c r="AC22" s="633">
        <f t="shared" si="10"/>
        <v>300</v>
      </c>
      <c r="AE22" s="118"/>
      <c r="AF22" s="791">
        <f t="shared" si="6"/>
        <v>30</v>
      </c>
      <c r="AG22" s="677"/>
      <c r="AH22" s="602"/>
      <c r="AI22" s="629"/>
      <c r="AJ22" s="602">
        <f t="shared" si="7"/>
        <v>0</v>
      </c>
      <c r="AK22" s="600"/>
      <c r="AL22" s="601"/>
      <c r="AM22" s="633">
        <f t="shared" si="11"/>
        <v>300</v>
      </c>
    </row>
    <row r="23" spans="1:39" x14ac:dyDescent="0.25">
      <c r="A23" s="119"/>
      <c r="B23" s="791">
        <f t="shared" si="2"/>
        <v>5</v>
      </c>
      <c r="C23" s="613"/>
      <c r="D23" s="602"/>
      <c r="E23" s="629"/>
      <c r="F23" s="602">
        <f t="shared" si="0"/>
        <v>0</v>
      </c>
      <c r="G23" s="600"/>
      <c r="H23" s="601"/>
      <c r="I23" s="633">
        <f t="shared" si="8"/>
        <v>50</v>
      </c>
      <c r="K23" s="119"/>
      <c r="L23" s="222">
        <f t="shared" si="3"/>
        <v>2</v>
      </c>
      <c r="M23" s="15"/>
      <c r="N23" s="68"/>
      <c r="O23" s="194"/>
      <c r="P23" s="68">
        <f t="shared" si="4"/>
        <v>0</v>
      </c>
      <c r="Q23" s="69"/>
      <c r="R23" s="70"/>
      <c r="S23" s="102">
        <f t="shared" si="9"/>
        <v>20</v>
      </c>
      <c r="U23" s="119"/>
      <c r="V23" s="791">
        <f t="shared" si="5"/>
        <v>30</v>
      </c>
      <c r="W23" s="613"/>
      <c r="X23" s="602"/>
      <c r="Y23" s="629"/>
      <c r="Z23" s="602">
        <f t="shared" si="1"/>
        <v>0</v>
      </c>
      <c r="AA23" s="600"/>
      <c r="AB23" s="601"/>
      <c r="AC23" s="633">
        <f t="shared" si="10"/>
        <v>300</v>
      </c>
      <c r="AE23" s="119"/>
      <c r="AF23" s="222">
        <f t="shared" si="6"/>
        <v>30</v>
      </c>
      <c r="AG23" s="15"/>
      <c r="AH23" s="68"/>
      <c r="AI23" s="194"/>
      <c r="AJ23" s="68">
        <f t="shared" si="7"/>
        <v>0</v>
      </c>
      <c r="AK23" s="69"/>
      <c r="AL23" s="70"/>
      <c r="AM23" s="102">
        <f t="shared" si="11"/>
        <v>300</v>
      </c>
    </row>
    <row r="24" spans="1:39" x14ac:dyDescent="0.25">
      <c r="A24" s="118"/>
      <c r="B24" s="791">
        <f t="shared" si="2"/>
        <v>5</v>
      </c>
      <c r="C24" s="677"/>
      <c r="D24" s="602"/>
      <c r="E24" s="629"/>
      <c r="F24" s="602">
        <f t="shared" si="0"/>
        <v>0</v>
      </c>
      <c r="G24" s="600"/>
      <c r="H24" s="601"/>
      <c r="I24" s="633">
        <f t="shared" si="8"/>
        <v>50</v>
      </c>
      <c r="K24" s="118"/>
      <c r="L24" s="222">
        <f t="shared" si="3"/>
        <v>2</v>
      </c>
      <c r="M24" s="15"/>
      <c r="N24" s="68"/>
      <c r="O24" s="194"/>
      <c r="P24" s="68">
        <f t="shared" si="4"/>
        <v>0</v>
      </c>
      <c r="Q24" s="69"/>
      <c r="R24" s="70"/>
      <c r="S24" s="102">
        <f t="shared" si="9"/>
        <v>20</v>
      </c>
      <c r="U24" s="118"/>
      <c r="V24" s="791">
        <f t="shared" si="5"/>
        <v>30</v>
      </c>
      <c r="W24" s="677"/>
      <c r="X24" s="602"/>
      <c r="Y24" s="629"/>
      <c r="Z24" s="602">
        <f t="shared" si="1"/>
        <v>0</v>
      </c>
      <c r="AA24" s="600"/>
      <c r="AB24" s="601"/>
      <c r="AC24" s="633">
        <f t="shared" si="10"/>
        <v>300</v>
      </c>
      <c r="AE24" s="118"/>
      <c r="AF24" s="222">
        <f t="shared" si="6"/>
        <v>30</v>
      </c>
      <c r="AG24" s="15"/>
      <c r="AH24" s="68"/>
      <c r="AI24" s="194"/>
      <c r="AJ24" s="68">
        <f t="shared" si="7"/>
        <v>0</v>
      </c>
      <c r="AK24" s="69"/>
      <c r="AL24" s="70"/>
      <c r="AM24" s="102">
        <f t="shared" si="11"/>
        <v>300</v>
      </c>
    </row>
    <row r="25" spans="1:39" x14ac:dyDescent="0.25">
      <c r="A25" s="118"/>
      <c r="B25" s="791">
        <f t="shared" si="2"/>
        <v>5</v>
      </c>
      <c r="C25" s="677"/>
      <c r="D25" s="602"/>
      <c r="E25" s="629"/>
      <c r="F25" s="602">
        <f t="shared" si="0"/>
        <v>0</v>
      </c>
      <c r="G25" s="600"/>
      <c r="H25" s="601"/>
      <c r="I25" s="633">
        <f t="shared" si="8"/>
        <v>50</v>
      </c>
      <c r="K25" s="118"/>
      <c r="L25" s="222">
        <f t="shared" si="3"/>
        <v>2</v>
      </c>
      <c r="M25" s="15"/>
      <c r="N25" s="68"/>
      <c r="O25" s="194"/>
      <c r="P25" s="68">
        <f t="shared" si="4"/>
        <v>0</v>
      </c>
      <c r="Q25" s="69"/>
      <c r="R25" s="70"/>
      <c r="S25" s="102">
        <f t="shared" si="9"/>
        <v>20</v>
      </c>
      <c r="U25" s="118"/>
      <c r="V25" s="791">
        <f t="shared" si="5"/>
        <v>30</v>
      </c>
      <c r="W25" s="677"/>
      <c r="X25" s="602"/>
      <c r="Y25" s="629"/>
      <c r="Z25" s="602">
        <f t="shared" si="1"/>
        <v>0</v>
      </c>
      <c r="AA25" s="600"/>
      <c r="AB25" s="601"/>
      <c r="AC25" s="633">
        <f t="shared" si="10"/>
        <v>300</v>
      </c>
      <c r="AE25" s="118"/>
      <c r="AF25" s="222">
        <f t="shared" si="6"/>
        <v>30</v>
      </c>
      <c r="AG25" s="15"/>
      <c r="AH25" s="68"/>
      <c r="AI25" s="194"/>
      <c r="AJ25" s="68">
        <f t="shared" si="7"/>
        <v>0</v>
      </c>
      <c r="AK25" s="69"/>
      <c r="AL25" s="70"/>
      <c r="AM25" s="102">
        <f t="shared" si="11"/>
        <v>300</v>
      </c>
    </row>
    <row r="26" spans="1:39" x14ac:dyDescent="0.25">
      <c r="A26" s="118"/>
      <c r="B26" s="731">
        <f t="shared" si="2"/>
        <v>5</v>
      </c>
      <c r="C26" s="677"/>
      <c r="D26" s="602"/>
      <c r="E26" s="629"/>
      <c r="F26" s="602">
        <f t="shared" si="0"/>
        <v>0</v>
      </c>
      <c r="G26" s="600"/>
      <c r="H26" s="601"/>
      <c r="I26" s="633">
        <f t="shared" si="8"/>
        <v>50</v>
      </c>
      <c r="K26" s="118"/>
      <c r="L26" s="174">
        <f t="shared" si="3"/>
        <v>2</v>
      </c>
      <c r="M26" s="15"/>
      <c r="N26" s="68"/>
      <c r="O26" s="194"/>
      <c r="P26" s="68">
        <f t="shared" si="4"/>
        <v>0</v>
      </c>
      <c r="Q26" s="69"/>
      <c r="R26" s="70"/>
      <c r="S26" s="102">
        <f t="shared" si="9"/>
        <v>20</v>
      </c>
      <c r="U26" s="118"/>
      <c r="V26" s="731">
        <f t="shared" si="5"/>
        <v>30</v>
      </c>
      <c r="W26" s="677"/>
      <c r="X26" s="602"/>
      <c r="Y26" s="629"/>
      <c r="Z26" s="602">
        <f t="shared" si="1"/>
        <v>0</v>
      </c>
      <c r="AA26" s="600"/>
      <c r="AB26" s="601"/>
      <c r="AC26" s="633">
        <f t="shared" si="10"/>
        <v>300</v>
      </c>
      <c r="AE26" s="118"/>
      <c r="AF26" s="174">
        <f t="shared" si="6"/>
        <v>30</v>
      </c>
      <c r="AG26" s="15"/>
      <c r="AH26" s="68"/>
      <c r="AI26" s="194"/>
      <c r="AJ26" s="68">
        <f t="shared" si="7"/>
        <v>0</v>
      </c>
      <c r="AK26" s="69"/>
      <c r="AL26" s="70"/>
      <c r="AM26" s="102">
        <f t="shared" si="11"/>
        <v>300</v>
      </c>
    </row>
    <row r="27" spans="1:39" x14ac:dyDescent="0.25">
      <c r="A27" s="118"/>
      <c r="B27" s="791">
        <f t="shared" si="2"/>
        <v>5</v>
      </c>
      <c r="C27" s="677"/>
      <c r="D27" s="602"/>
      <c r="E27" s="629"/>
      <c r="F27" s="602">
        <f t="shared" ref="F27:F76" si="12">D27</f>
        <v>0</v>
      </c>
      <c r="G27" s="600"/>
      <c r="H27" s="601"/>
      <c r="I27" s="633">
        <f t="shared" si="8"/>
        <v>50</v>
      </c>
      <c r="K27" s="118"/>
      <c r="L27" s="222">
        <f t="shared" si="3"/>
        <v>2</v>
      </c>
      <c r="M27" s="15"/>
      <c r="N27" s="68"/>
      <c r="O27" s="194"/>
      <c r="P27" s="68">
        <f t="shared" si="4"/>
        <v>0</v>
      </c>
      <c r="Q27" s="69"/>
      <c r="R27" s="70"/>
      <c r="S27" s="102">
        <f t="shared" si="9"/>
        <v>20</v>
      </c>
      <c r="U27" s="118"/>
      <c r="V27" s="791">
        <f t="shared" si="5"/>
        <v>30</v>
      </c>
      <c r="W27" s="677"/>
      <c r="X27" s="602"/>
      <c r="Y27" s="629"/>
      <c r="Z27" s="602">
        <f t="shared" si="1"/>
        <v>0</v>
      </c>
      <c r="AA27" s="600"/>
      <c r="AB27" s="601"/>
      <c r="AC27" s="633">
        <f t="shared" si="10"/>
        <v>300</v>
      </c>
      <c r="AE27" s="118"/>
      <c r="AF27" s="222">
        <f t="shared" si="6"/>
        <v>30</v>
      </c>
      <c r="AG27" s="15"/>
      <c r="AH27" s="68"/>
      <c r="AI27" s="194"/>
      <c r="AJ27" s="68">
        <f t="shared" si="7"/>
        <v>0</v>
      </c>
      <c r="AK27" s="69"/>
      <c r="AL27" s="70"/>
      <c r="AM27" s="102">
        <f t="shared" si="11"/>
        <v>300</v>
      </c>
    </row>
    <row r="28" spans="1:39" x14ac:dyDescent="0.25">
      <c r="A28" s="118"/>
      <c r="B28" s="731">
        <f t="shared" si="2"/>
        <v>5</v>
      </c>
      <c r="C28" s="677"/>
      <c r="D28" s="602"/>
      <c r="E28" s="629"/>
      <c r="F28" s="602">
        <f t="shared" si="12"/>
        <v>0</v>
      </c>
      <c r="G28" s="600"/>
      <c r="H28" s="601"/>
      <c r="I28" s="633">
        <f t="shared" si="8"/>
        <v>50</v>
      </c>
      <c r="K28" s="118"/>
      <c r="L28" s="174">
        <f t="shared" si="3"/>
        <v>2</v>
      </c>
      <c r="M28" s="15"/>
      <c r="N28" s="68"/>
      <c r="O28" s="194"/>
      <c r="P28" s="68">
        <f t="shared" si="4"/>
        <v>0</v>
      </c>
      <c r="Q28" s="69"/>
      <c r="R28" s="70"/>
      <c r="S28" s="102">
        <f t="shared" si="9"/>
        <v>20</v>
      </c>
      <c r="U28" s="118"/>
      <c r="V28" s="731">
        <f t="shared" si="5"/>
        <v>30</v>
      </c>
      <c r="W28" s="677"/>
      <c r="X28" s="602"/>
      <c r="Y28" s="629"/>
      <c r="Z28" s="602">
        <f t="shared" si="1"/>
        <v>0</v>
      </c>
      <c r="AA28" s="600"/>
      <c r="AB28" s="601"/>
      <c r="AC28" s="633">
        <f t="shared" si="10"/>
        <v>300</v>
      </c>
      <c r="AE28" s="118"/>
      <c r="AF28" s="174">
        <f t="shared" si="6"/>
        <v>30</v>
      </c>
      <c r="AG28" s="15"/>
      <c r="AH28" s="68"/>
      <c r="AI28" s="194"/>
      <c r="AJ28" s="68">
        <f t="shared" si="7"/>
        <v>0</v>
      </c>
      <c r="AK28" s="69"/>
      <c r="AL28" s="70"/>
      <c r="AM28" s="102">
        <f t="shared" si="11"/>
        <v>300</v>
      </c>
    </row>
    <row r="29" spans="1:39" x14ac:dyDescent="0.25">
      <c r="A29" s="118"/>
      <c r="B29" s="222">
        <f t="shared" si="2"/>
        <v>5</v>
      </c>
      <c r="C29" s="15"/>
      <c r="D29" s="68"/>
      <c r="E29" s="194"/>
      <c r="F29" s="68">
        <f t="shared" si="12"/>
        <v>0</v>
      </c>
      <c r="G29" s="69"/>
      <c r="H29" s="70"/>
      <c r="I29" s="102">
        <f t="shared" si="8"/>
        <v>50</v>
      </c>
      <c r="K29" s="118"/>
      <c r="L29" s="222">
        <f t="shared" si="3"/>
        <v>2</v>
      </c>
      <c r="M29" s="15"/>
      <c r="N29" s="68"/>
      <c r="O29" s="194"/>
      <c r="P29" s="68">
        <f t="shared" si="4"/>
        <v>0</v>
      </c>
      <c r="Q29" s="69"/>
      <c r="R29" s="70"/>
      <c r="S29" s="102">
        <f t="shared" si="9"/>
        <v>20</v>
      </c>
      <c r="U29" s="118"/>
      <c r="V29" s="222">
        <f t="shared" si="5"/>
        <v>30</v>
      </c>
      <c r="W29" s="15"/>
      <c r="X29" s="68"/>
      <c r="Y29" s="194"/>
      <c r="Z29" s="68">
        <f t="shared" si="1"/>
        <v>0</v>
      </c>
      <c r="AA29" s="69"/>
      <c r="AB29" s="70"/>
      <c r="AC29" s="102">
        <f t="shared" si="10"/>
        <v>300</v>
      </c>
      <c r="AE29" s="118"/>
      <c r="AF29" s="222">
        <f t="shared" si="6"/>
        <v>30</v>
      </c>
      <c r="AG29" s="15"/>
      <c r="AH29" s="68"/>
      <c r="AI29" s="194"/>
      <c r="AJ29" s="68">
        <f t="shared" si="7"/>
        <v>0</v>
      </c>
      <c r="AK29" s="69"/>
      <c r="AL29" s="70"/>
      <c r="AM29" s="102">
        <f t="shared" si="11"/>
        <v>300</v>
      </c>
    </row>
    <row r="30" spans="1:39" x14ac:dyDescent="0.25">
      <c r="A30" s="118"/>
      <c r="B30" s="222">
        <f t="shared" si="2"/>
        <v>5</v>
      </c>
      <c r="C30" s="15"/>
      <c r="D30" s="68"/>
      <c r="E30" s="194"/>
      <c r="F30" s="68">
        <f t="shared" si="12"/>
        <v>0</v>
      </c>
      <c r="G30" s="69"/>
      <c r="H30" s="70"/>
      <c r="I30" s="102">
        <f t="shared" si="8"/>
        <v>50</v>
      </c>
      <c r="K30" s="118"/>
      <c r="L30" s="222">
        <f t="shared" si="3"/>
        <v>2</v>
      </c>
      <c r="M30" s="15"/>
      <c r="N30" s="68"/>
      <c r="O30" s="194"/>
      <c r="P30" s="68">
        <f t="shared" si="4"/>
        <v>0</v>
      </c>
      <c r="Q30" s="69"/>
      <c r="R30" s="70"/>
      <c r="S30" s="102">
        <f t="shared" si="9"/>
        <v>20</v>
      </c>
      <c r="U30" s="118"/>
      <c r="V30" s="222">
        <f t="shared" si="5"/>
        <v>30</v>
      </c>
      <c r="W30" s="15"/>
      <c r="X30" s="68"/>
      <c r="Y30" s="194"/>
      <c r="Z30" s="68">
        <f t="shared" si="1"/>
        <v>0</v>
      </c>
      <c r="AA30" s="69"/>
      <c r="AB30" s="70"/>
      <c r="AC30" s="102">
        <f t="shared" si="10"/>
        <v>300</v>
      </c>
      <c r="AE30" s="118"/>
      <c r="AF30" s="222">
        <f t="shared" si="6"/>
        <v>30</v>
      </c>
      <c r="AG30" s="15"/>
      <c r="AH30" s="68"/>
      <c r="AI30" s="194"/>
      <c r="AJ30" s="68">
        <f t="shared" si="7"/>
        <v>0</v>
      </c>
      <c r="AK30" s="69"/>
      <c r="AL30" s="70"/>
      <c r="AM30" s="102">
        <f t="shared" si="11"/>
        <v>300</v>
      </c>
    </row>
    <row r="31" spans="1:39" x14ac:dyDescent="0.25">
      <c r="A31" s="118"/>
      <c r="B31" s="222">
        <f t="shared" si="2"/>
        <v>5</v>
      </c>
      <c r="C31" s="15"/>
      <c r="D31" s="68"/>
      <c r="E31" s="194"/>
      <c r="F31" s="68">
        <f t="shared" si="12"/>
        <v>0</v>
      </c>
      <c r="G31" s="69"/>
      <c r="H31" s="70"/>
      <c r="I31" s="102">
        <f t="shared" si="8"/>
        <v>50</v>
      </c>
      <c r="K31" s="118"/>
      <c r="L31" s="222">
        <f t="shared" si="3"/>
        <v>2</v>
      </c>
      <c r="M31" s="15"/>
      <c r="N31" s="68"/>
      <c r="O31" s="194"/>
      <c r="P31" s="68">
        <f t="shared" si="4"/>
        <v>0</v>
      </c>
      <c r="Q31" s="69"/>
      <c r="R31" s="70"/>
      <c r="S31" s="102">
        <f t="shared" si="9"/>
        <v>20</v>
      </c>
      <c r="U31" s="118"/>
      <c r="V31" s="222">
        <f t="shared" si="5"/>
        <v>30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300</v>
      </c>
      <c r="AE31" s="118"/>
      <c r="AF31" s="222">
        <f t="shared" si="6"/>
        <v>30</v>
      </c>
      <c r="AG31" s="15"/>
      <c r="AH31" s="68"/>
      <c r="AI31" s="194"/>
      <c r="AJ31" s="68">
        <f t="shared" si="7"/>
        <v>0</v>
      </c>
      <c r="AK31" s="69"/>
      <c r="AL31" s="70"/>
      <c r="AM31" s="102">
        <f t="shared" si="11"/>
        <v>300</v>
      </c>
    </row>
    <row r="32" spans="1:39" x14ac:dyDescent="0.25">
      <c r="A32" s="118"/>
      <c r="B32" s="222">
        <f t="shared" si="2"/>
        <v>5</v>
      </c>
      <c r="C32" s="15"/>
      <c r="D32" s="68"/>
      <c r="E32" s="194"/>
      <c r="F32" s="68">
        <f t="shared" si="12"/>
        <v>0</v>
      </c>
      <c r="G32" s="69"/>
      <c r="H32" s="70"/>
      <c r="I32" s="102">
        <f t="shared" si="8"/>
        <v>50</v>
      </c>
      <c r="K32" s="118"/>
      <c r="L32" s="222">
        <f t="shared" si="3"/>
        <v>2</v>
      </c>
      <c r="M32" s="15"/>
      <c r="N32" s="68"/>
      <c r="O32" s="194"/>
      <c r="P32" s="68">
        <f t="shared" si="4"/>
        <v>0</v>
      </c>
      <c r="Q32" s="69"/>
      <c r="R32" s="70"/>
      <c r="S32" s="102">
        <f t="shared" si="9"/>
        <v>20</v>
      </c>
      <c r="U32" s="118"/>
      <c r="V32" s="222">
        <f t="shared" si="5"/>
        <v>30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300</v>
      </c>
      <c r="AE32" s="118"/>
      <c r="AF32" s="222">
        <f t="shared" si="6"/>
        <v>30</v>
      </c>
      <c r="AG32" s="15"/>
      <c r="AH32" s="68"/>
      <c r="AI32" s="194"/>
      <c r="AJ32" s="68">
        <f t="shared" si="7"/>
        <v>0</v>
      </c>
      <c r="AK32" s="69"/>
      <c r="AL32" s="70"/>
      <c r="AM32" s="102">
        <f t="shared" si="11"/>
        <v>300</v>
      </c>
    </row>
    <row r="33" spans="1:39" x14ac:dyDescent="0.25">
      <c r="A33" s="118"/>
      <c r="B33" s="222">
        <f t="shared" si="2"/>
        <v>5</v>
      </c>
      <c r="C33" s="15"/>
      <c r="D33" s="68"/>
      <c r="E33" s="194"/>
      <c r="F33" s="68">
        <f t="shared" si="12"/>
        <v>0</v>
      </c>
      <c r="G33" s="69"/>
      <c r="H33" s="70"/>
      <c r="I33" s="102">
        <f t="shared" si="8"/>
        <v>50</v>
      </c>
      <c r="K33" s="118"/>
      <c r="L33" s="222">
        <f t="shared" si="3"/>
        <v>2</v>
      </c>
      <c r="M33" s="15"/>
      <c r="N33" s="68"/>
      <c r="O33" s="194"/>
      <c r="P33" s="68">
        <f t="shared" si="4"/>
        <v>0</v>
      </c>
      <c r="Q33" s="69"/>
      <c r="R33" s="70"/>
      <c r="S33" s="102">
        <f t="shared" si="9"/>
        <v>20</v>
      </c>
      <c r="U33" s="118"/>
      <c r="V33" s="222">
        <f t="shared" si="5"/>
        <v>30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300</v>
      </c>
      <c r="AE33" s="118"/>
      <c r="AF33" s="222">
        <f t="shared" si="6"/>
        <v>30</v>
      </c>
      <c r="AG33" s="15"/>
      <c r="AH33" s="68"/>
      <c r="AI33" s="194"/>
      <c r="AJ33" s="68">
        <f t="shared" si="7"/>
        <v>0</v>
      </c>
      <c r="AK33" s="69"/>
      <c r="AL33" s="70"/>
      <c r="AM33" s="102">
        <f t="shared" si="11"/>
        <v>300</v>
      </c>
    </row>
    <row r="34" spans="1:39" x14ac:dyDescent="0.25">
      <c r="A34" s="118"/>
      <c r="B34" s="222">
        <f t="shared" si="2"/>
        <v>5</v>
      </c>
      <c r="C34" s="15"/>
      <c r="D34" s="68"/>
      <c r="E34" s="194"/>
      <c r="F34" s="68">
        <f t="shared" si="12"/>
        <v>0</v>
      </c>
      <c r="G34" s="69"/>
      <c r="H34" s="70"/>
      <c r="I34" s="102">
        <f t="shared" si="8"/>
        <v>50</v>
      </c>
      <c r="K34" s="118"/>
      <c r="L34" s="222">
        <f t="shared" si="3"/>
        <v>2</v>
      </c>
      <c r="M34" s="15"/>
      <c r="N34" s="68"/>
      <c r="O34" s="194"/>
      <c r="P34" s="68">
        <f t="shared" si="4"/>
        <v>0</v>
      </c>
      <c r="Q34" s="69"/>
      <c r="R34" s="70"/>
      <c r="S34" s="102">
        <f t="shared" si="9"/>
        <v>20</v>
      </c>
      <c r="U34" s="118"/>
      <c r="V34" s="222">
        <f t="shared" si="5"/>
        <v>30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300</v>
      </c>
      <c r="AE34" s="118"/>
      <c r="AF34" s="222">
        <f t="shared" si="6"/>
        <v>30</v>
      </c>
      <c r="AG34" s="15"/>
      <c r="AH34" s="68"/>
      <c r="AI34" s="194"/>
      <c r="AJ34" s="68">
        <f t="shared" si="7"/>
        <v>0</v>
      </c>
      <c r="AK34" s="69"/>
      <c r="AL34" s="70"/>
      <c r="AM34" s="102">
        <f t="shared" si="11"/>
        <v>300</v>
      </c>
    </row>
    <row r="35" spans="1:39" x14ac:dyDescent="0.25">
      <c r="A35" s="118"/>
      <c r="B35" s="222">
        <f t="shared" si="2"/>
        <v>5</v>
      </c>
      <c r="C35" s="15"/>
      <c r="D35" s="68"/>
      <c r="E35" s="194"/>
      <c r="F35" s="68">
        <f t="shared" si="12"/>
        <v>0</v>
      </c>
      <c r="G35" s="69"/>
      <c r="H35" s="70"/>
      <c r="I35" s="102">
        <f t="shared" si="8"/>
        <v>50</v>
      </c>
      <c r="K35" s="118"/>
      <c r="L35" s="222">
        <f t="shared" si="3"/>
        <v>2</v>
      </c>
      <c r="M35" s="15"/>
      <c r="N35" s="68"/>
      <c r="O35" s="194"/>
      <c r="P35" s="68">
        <f t="shared" si="4"/>
        <v>0</v>
      </c>
      <c r="Q35" s="69"/>
      <c r="R35" s="70"/>
      <c r="S35" s="102">
        <f t="shared" si="9"/>
        <v>20</v>
      </c>
      <c r="U35" s="118"/>
      <c r="V35" s="222">
        <f t="shared" si="5"/>
        <v>30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300</v>
      </c>
      <c r="AE35" s="118"/>
      <c r="AF35" s="222">
        <f t="shared" si="6"/>
        <v>30</v>
      </c>
      <c r="AG35" s="15"/>
      <c r="AH35" s="68"/>
      <c r="AI35" s="194"/>
      <c r="AJ35" s="68">
        <f t="shared" si="7"/>
        <v>0</v>
      </c>
      <c r="AK35" s="69"/>
      <c r="AL35" s="70"/>
      <c r="AM35" s="102">
        <f t="shared" si="11"/>
        <v>300</v>
      </c>
    </row>
    <row r="36" spans="1:39" x14ac:dyDescent="0.25">
      <c r="A36" s="118" t="s">
        <v>22</v>
      </c>
      <c r="B36" s="222">
        <f t="shared" si="2"/>
        <v>5</v>
      </c>
      <c r="C36" s="15"/>
      <c r="D36" s="68"/>
      <c r="E36" s="194"/>
      <c r="F36" s="68">
        <f t="shared" si="12"/>
        <v>0</v>
      </c>
      <c r="G36" s="69"/>
      <c r="H36" s="70"/>
      <c r="I36" s="102">
        <f t="shared" si="8"/>
        <v>50</v>
      </c>
      <c r="K36" s="118" t="s">
        <v>22</v>
      </c>
      <c r="L36" s="222">
        <f t="shared" si="3"/>
        <v>2</v>
      </c>
      <c r="M36" s="15"/>
      <c r="N36" s="68"/>
      <c r="O36" s="194"/>
      <c r="P36" s="68">
        <f t="shared" si="4"/>
        <v>0</v>
      </c>
      <c r="Q36" s="69"/>
      <c r="R36" s="70"/>
      <c r="S36" s="102">
        <f t="shared" si="9"/>
        <v>20</v>
      </c>
      <c r="U36" s="118" t="s">
        <v>22</v>
      </c>
      <c r="V36" s="222">
        <f t="shared" si="5"/>
        <v>30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300</v>
      </c>
      <c r="AE36" s="118" t="s">
        <v>22</v>
      </c>
      <c r="AF36" s="222">
        <f t="shared" si="6"/>
        <v>30</v>
      </c>
      <c r="AG36" s="15"/>
      <c r="AH36" s="68"/>
      <c r="AI36" s="194"/>
      <c r="AJ36" s="68">
        <f t="shared" si="7"/>
        <v>0</v>
      </c>
      <c r="AK36" s="69"/>
      <c r="AL36" s="70"/>
      <c r="AM36" s="102">
        <f t="shared" si="11"/>
        <v>300</v>
      </c>
    </row>
    <row r="37" spans="1:39" x14ac:dyDescent="0.25">
      <c r="A37" s="119"/>
      <c r="B37" s="222">
        <f t="shared" si="2"/>
        <v>5</v>
      </c>
      <c r="C37" s="15"/>
      <c r="D37" s="68"/>
      <c r="E37" s="194"/>
      <c r="F37" s="68">
        <f t="shared" si="12"/>
        <v>0</v>
      </c>
      <c r="G37" s="69"/>
      <c r="H37" s="70"/>
      <c r="I37" s="102">
        <f t="shared" si="8"/>
        <v>50</v>
      </c>
      <c r="K37" s="119"/>
      <c r="L37" s="222">
        <f t="shared" si="3"/>
        <v>2</v>
      </c>
      <c r="M37" s="15"/>
      <c r="N37" s="68"/>
      <c r="O37" s="194"/>
      <c r="P37" s="68">
        <f t="shared" si="4"/>
        <v>0</v>
      </c>
      <c r="Q37" s="69"/>
      <c r="R37" s="70"/>
      <c r="S37" s="102">
        <f t="shared" si="9"/>
        <v>20</v>
      </c>
      <c r="U37" s="119"/>
      <c r="V37" s="222">
        <f t="shared" si="5"/>
        <v>30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300</v>
      </c>
      <c r="AE37" s="119"/>
      <c r="AF37" s="222">
        <f t="shared" si="6"/>
        <v>30</v>
      </c>
      <c r="AG37" s="15"/>
      <c r="AH37" s="68"/>
      <c r="AI37" s="194"/>
      <c r="AJ37" s="68">
        <f t="shared" si="7"/>
        <v>0</v>
      </c>
      <c r="AK37" s="69"/>
      <c r="AL37" s="70"/>
      <c r="AM37" s="102">
        <f t="shared" si="11"/>
        <v>300</v>
      </c>
    </row>
    <row r="38" spans="1:39" x14ac:dyDescent="0.25">
      <c r="A38" s="118"/>
      <c r="B38" s="222">
        <f t="shared" si="2"/>
        <v>5</v>
      </c>
      <c r="C38" s="15"/>
      <c r="D38" s="68"/>
      <c r="E38" s="194"/>
      <c r="F38" s="68">
        <f t="shared" si="12"/>
        <v>0</v>
      </c>
      <c r="G38" s="69"/>
      <c r="H38" s="70"/>
      <c r="I38" s="102">
        <f t="shared" si="8"/>
        <v>50</v>
      </c>
      <c r="K38" s="118"/>
      <c r="L38" s="222">
        <f t="shared" si="3"/>
        <v>2</v>
      </c>
      <c r="M38" s="15"/>
      <c r="N38" s="68"/>
      <c r="O38" s="194"/>
      <c r="P38" s="68">
        <f t="shared" si="4"/>
        <v>0</v>
      </c>
      <c r="Q38" s="69"/>
      <c r="R38" s="70"/>
      <c r="S38" s="102">
        <f t="shared" si="9"/>
        <v>20</v>
      </c>
      <c r="U38" s="118"/>
      <c r="V38" s="222">
        <f t="shared" si="5"/>
        <v>30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300</v>
      </c>
      <c r="AE38" s="118"/>
      <c r="AF38" s="222">
        <f t="shared" si="6"/>
        <v>30</v>
      </c>
      <c r="AG38" s="15"/>
      <c r="AH38" s="68"/>
      <c r="AI38" s="194"/>
      <c r="AJ38" s="68">
        <f t="shared" si="7"/>
        <v>0</v>
      </c>
      <c r="AK38" s="69"/>
      <c r="AL38" s="70"/>
      <c r="AM38" s="102">
        <f t="shared" si="11"/>
        <v>300</v>
      </c>
    </row>
    <row r="39" spans="1:39" x14ac:dyDescent="0.25">
      <c r="A39" s="118"/>
      <c r="B39" s="82">
        <f t="shared" si="2"/>
        <v>5</v>
      </c>
      <c r="C39" s="15"/>
      <c r="D39" s="68"/>
      <c r="E39" s="194"/>
      <c r="F39" s="68">
        <f t="shared" si="12"/>
        <v>0</v>
      </c>
      <c r="G39" s="69"/>
      <c r="H39" s="70"/>
      <c r="I39" s="102">
        <f t="shared" si="8"/>
        <v>50</v>
      </c>
      <c r="K39" s="118"/>
      <c r="L39" s="82">
        <f t="shared" si="3"/>
        <v>2</v>
      </c>
      <c r="M39" s="15"/>
      <c r="N39" s="68"/>
      <c r="O39" s="194"/>
      <c r="P39" s="68">
        <f t="shared" si="4"/>
        <v>0</v>
      </c>
      <c r="Q39" s="69"/>
      <c r="R39" s="70"/>
      <c r="S39" s="102">
        <f t="shared" si="9"/>
        <v>20</v>
      </c>
      <c r="U39" s="118"/>
      <c r="V39" s="82">
        <f t="shared" si="5"/>
        <v>30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300</v>
      </c>
      <c r="AE39" s="118"/>
      <c r="AF39" s="82">
        <f t="shared" si="6"/>
        <v>30</v>
      </c>
      <c r="AG39" s="15"/>
      <c r="AH39" s="68"/>
      <c r="AI39" s="194"/>
      <c r="AJ39" s="68">
        <f t="shared" si="7"/>
        <v>0</v>
      </c>
      <c r="AK39" s="69"/>
      <c r="AL39" s="70"/>
      <c r="AM39" s="102">
        <f t="shared" si="11"/>
        <v>300</v>
      </c>
    </row>
    <row r="40" spans="1:39" x14ac:dyDescent="0.25">
      <c r="A40" s="118"/>
      <c r="B40" s="82">
        <f t="shared" si="2"/>
        <v>5</v>
      </c>
      <c r="C40" s="15"/>
      <c r="D40" s="68"/>
      <c r="E40" s="194"/>
      <c r="F40" s="68">
        <f t="shared" si="12"/>
        <v>0</v>
      </c>
      <c r="G40" s="69"/>
      <c r="H40" s="70"/>
      <c r="I40" s="102">
        <f t="shared" si="8"/>
        <v>50</v>
      </c>
      <c r="K40" s="118"/>
      <c r="L40" s="82">
        <f t="shared" si="3"/>
        <v>2</v>
      </c>
      <c r="M40" s="15"/>
      <c r="N40" s="68"/>
      <c r="O40" s="194"/>
      <c r="P40" s="68">
        <f t="shared" si="4"/>
        <v>0</v>
      </c>
      <c r="Q40" s="69"/>
      <c r="R40" s="70"/>
      <c r="S40" s="102">
        <f t="shared" si="9"/>
        <v>20</v>
      </c>
      <c r="U40" s="118"/>
      <c r="V40" s="82">
        <f t="shared" si="5"/>
        <v>30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300</v>
      </c>
      <c r="AE40" s="118"/>
      <c r="AF40" s="82">
        <f t="shared" si="6"/>
        <v>30</v>
      </c>
      <c r="AG40" s="15"/>
      <c r="AH40" s="68"/>
      <c r="AI40" s="194"/>
      <c r="AJ40" s="68">
        <f t="shared" si="7"/>
        <v>0</v>
      </c>
      <c r="AK40" s="69"/>
      <c r="AL40" s="70"/>
      <c r="AM40" s="102">
        <f t="shared" si="11"/>
        <v>300</v>
      </c>
    </row>
    <row r="41" spans="1:39" x14ac:dyDescent="0.25">
      <c r="A41" s="118"/>
      <c r="B41" s="82">
        <f t="shared" si="2"/>
        <v>5</v>
      </c>
      <c r="C41" s="15"/>
      <c r="D41" s="68"/>
      <c r="E41" s="194"/>
      <c r="F41" s="68">
        <f t="shared" si="12"/>
        <v>0</v>
      </c>
      <c r="G41" s="69"/>
      <c r="H41" s="70"/>
      <c r="I41" s="102">
        <f t="shared" si="8"/>
        <v>50</v>
      </c>
      <c r="K41" s="118"/>
      <c r="L41" s="82">
        <f t="shared" si="3"/>
        <v>2</v>
      </c>
      <c r="M41" s="15"/>
      <c r="N41" s="68"/>
      <c r="O41" s="194"/>
      <c r="P41" s="68">
        <f t="shared" si="4"/>
        <v>0</v>
      </c>
      <c r="Q41" s="69"/>
      <c r="R41" s="70"/>
      <c r="S41" s="102">
        <f t="shared" si="9"/>
        <v>20</v>
      </c>
      <c r="U41" s="118"/>
      <c r="V41" s="82">
        <f t="shared" si="5"/>
        <v>30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300</v>
      </c>
      <c r="AE41" s="118"/>
      <c r="AF41" s="82">
        <f t="shared" si="6"/>
        <v>30</v>
      </c>
      <c r="AG41" s="15"/>
      <c r="AH41" s="68"/>
      <c r="AI41" s="194"/>
      <c r="AJ41" s="68">
        <f t="shared" si="7"/>
        <v>0</v>
      </c>
      <c r="AK41" s="69"/>
      <c r="AL41" s="70"/>
      <c r="AM41" s="102">
        <f t="shared" si="11"/>
        <v>300</v>
      </c>
    </row>
    <row r="42" spans="1:39" x14ac:dyDescent="0.25">
      <c r="A42" s="118"/>
      <c r="B42" s="82">
        <f t="shared" si="2"/>
        <v>5</v>
      </c>
      <c r="C42" s="15"/>
      <c r="D42" s="68"/>
      <c r="E42" s="194"/>
      <c r="F42" s="68">
        <f t="shared" si="12"/>
        <v>0</v>
      </c>
      <c r="G42" s="69"/>
      <c r="H42" s="70"/>
      <c r="I42" s="102">
        <f t="shared" si="8"/>
        <v>50</v>
      </c>
      <c r="K42" s="118"/>
      <c r="L42" s="82">
        <f t="shared" si="3"/>
        <v>2</v>
      </c>
      <c r="M42" s="15"/>
      <c r="N42" s="68"/>
      <c r="O42" s="194"/>
      <c r="P42" s="68">
        <f t="shared" si="4"/>
        <v>0</v>
      </c>
      <c r="Q42" s="69"/>
      <c r="R42" s="70"/>
      <c r="S42" s="102">
        <f t="shared" si="9"/>
        <v>20</v>
      </c>
      <c r="U42" s="118"/>
      <c r="V42" s="82">
        <f t="shared" si="5"/>
        <v>30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300</v>
      </c>
      <c r="AE42" s="118"/>
      <c r="AF42" s="82">
        <f t="shared" si="6"/>
        <v>30</v>
      </c>
      <c r="AG42" s="15"/>
      <c r="AH42" s="68"/>
      <c r="AI42" s="194"/>
      <c r="AJ42" s="68">
        <f t="shared" si="7"/>
        <v>0</v>
      </c>
      <c r="AK42" s="69"/>
      <c r="AL42" s="70"/>
      <c r="AM42" s="102">
        <f t="shared" si="11"/>
        <v>300</v>
      </c>
    </row>
    <row r="43" spans="1:39" x14ac:dyDescent="0.25">
      <c r="A43" s="118"/>
      <c r="B43" s="82">
        <f t="shared" si="2"/>
        <v>5</v>
      </c>
      <c r="C43" s="15"/>
      <c r="D43" s="68"/>
      <c r="E43" s="194"/>
      <c r="F43" s="68">
        <f t="shared" si="12"/>
        <v>0</v>
      </c>
      <c r="G43" s="69"/>
      <c r="H43" s="70"/>
      <c r="I43" s="102">
        <f t="shared" si="8"/>
        <v>50</v>
      </c>
      <c r="K43" s="118"/>
      <c r="L43" s="82">
        <f t="shared" si="3"/>
        <v>2</v>
      </c>
      <c r="M43" s="15"/>
      <c r="N43" s="68"/>
      <c r="O43" s="194"/>
      <c r="P43" s="68">
        <f t="shared" si="4"/>
        <v>0</v>
      </c>
      <c r="Q43" s="69"/>
      <c r="R43" s="70"/>
      <c r="S43" s="102">
        <f t="shared" si="9"/>
        <v>20</v>
      </c>
      <c r="U43" s="118"/>
      <c r="V43" s="82">
        <f t="shared" si="5"/>
        <v>30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300</v>
      </c>
      <c r="AE43" s="118"/>
      <c r="AF43" s="82">
        <f t="shared" si="6"/>
        <v>30</v>
      </c>
      <c r="AG43" s="15"/>
      <c r="AH43" s="68"/>
      <c r="AI43" s="194"/>
      <c r="AJ43" s="68">
        <f t="shared" si="7"/>
        <v>0</v>
      </c>
      <c r="AK43" s="69"/>
      <c r="AL43" s="70"/>
      <c r="AM43" s="102">
        <f t="shared" si="11"/>
        <v>300</v>
      </c>
    </row>
    <row r="44" spans="1:39" x14ac:dyDescent="0.25">
      <c r="A44" s="118"/>
      <c r="B44" s="82">
        <f t="shared" si="2"/>
        <v>5</v>
      </c>
      <c r="C44" s="15"/>
      <c r="D44" s="68"/>
      <c r="E44" s="194"/>
      <c r="F44" s="68">
        <f t="shared" si="12"/>
        <v>0</v>
      </c>
      <c r="G44" s="69"/>
      <c r="H44" s="70"/>
      <c r="I44" s="102">
        <f t="shared" si="8"/>
        <v>50</v>
      </c>
      <c r="K44" s="118"/>
      <c r="L44" s="82">
        <f t="shared" si="3"/>
        <v>2</v>
      </c>
      <c r="M44" s="15"/>
      <c r="N44" s="68"/>
      <c r="O44" s="194"/>
      <c r="P44" s="68">
        <f t="shared" si="4"/>
        <v>0</v>
      </c>
      <c r="Q44" s="69"/>
      <c r="R44" s="70"/>
      <c r="S44" s="102">
        <f t="shared" si="9"/>
        <v>20</v>
      </c>
      <c r="U44" s="118"/>
      <c r="V44" s="82">
        <f t="shared" si="5"/>
        <v>30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300</v>
      </c>
      <c r="AE44" s="118"/>
      <c r="AF44" s="82">
        <f t="shared" si="6"/>
        <v>30</v>
      </c>
      <c r="AG44" s="15"/>
      <c r="AH44" s="68"/>
      <c r="AI44" s="194"/>
      <c r="AJ44" s="68">
        <f t="shared" si="7"/>
        <v>0</v>
      </c>
      <c r="AK44" s="69"/>
      <c r="AL44" s="70"/>
      <c r="AM44" s="102">
        <f t="shared" si="11"/>
        <v>300</v>
      </c>
    </row>
    <row r="45" spans="1:39" x14ac:dyDescent="0.25">
      <c r="A45" s="118"/>
      <c r="B45" s="82">
        <f t="shared" si="2"/>
        <v>5</v>
      </c>
      <c r="C45" s="15"/>
      <c r="D45" s="68"/>
      <c r="E45" s="194"/>
      <c r="F45" s="68">
        <f t="shared" si="12"/>
        <v>0</v>
      </c>
      <c r="G45" s="69"/>
      <c r="H45" s="70"/>
      <c r="I45" s="102">
        <f t="shared" si="8"/>
        <v>50</v>
      </c>
      <c r="K45" s="118"/>
      <c r="L45" s="82">
        <f t="shared" si="3"/>
        <v>2</v>
      </c>
      <c r="M45" s="15"/>
      <c r="N45" s="68"/>
      <c r="O45" s="194"/>
      <c r="P45" s="68">
        <f t="shared" si="4"/>
        <v>0</v>
      </c>
      <c r="Q45" s="69"/>
      <c r="R45" s="70"/>
      <c r="S45" s="102">
        <f t="shared" si="9"/>
        <v>20</v>
      </c>
      <c r="U45" s="118"/>
      <c r="V45" s="82">
        <f t="shared" si="5"/>
        <v>30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300</v>
      </c>
      <c r="AE45" s="118"/>
      <c r="AF45" s="82">
        <f t="shared" si="6"/>
        <v>30</v>
      </c>
      <c r="AG45" s="15"/>
      <c r="AH45" s="68"/>
      <c r="AI45" s="194"/>
      <c r="AJ45" s="68">
        <f t="shared" si="7"/>
        <v>0</v>
      </c>
      <c r="AK45" s="69"/>
      <c r="AL45" s="70"/>
      <c r="AM45" s="102">
        <f t="shared" si="11"/>
        <v>300</v>
      </c>
    </row>
    <row r="46" spans="1:39" x14ac:dyDescent="0.25">
      <c r="A46" s="118"/>
      <c r="B46" s="82">
        <f t="shared" si="2"/>
        <v>5</v>
      </c>
      <c r="C46" s="15"/>
      <c r="D46" s="68"/>
      <c r="E46" s="194"/>
      <c r="F46" s="68">
        <f t="shared" si="12"/>
        <v>0</v>
      </c>
      <c r="G46" s="69"/>
      <c r="H46" s="70"/>
      <c r="I46" s="102">
        <f t="shared" si="8"/>
        <v>50</v>
      </c>
      <c r="K46" s="118"/>
      <c r="L46" s="82">
        <f t="shared" si="3"/>
        <v>2</v>
      </c>
      <c r="M46" s="15"/>
      <c r="N46" s="68"/>
      <c r="O46" s="194"/>
      <c r="P46" s="68">
        <f t="shared" si="4"/>
        <v>0</v>
      </c>
      <c r="Q46" s="69"/>
      <c r="R46" s="70"/>
      <c r="S46" s="102">
        <f t="shared" si="9"/>
        <v>20</v>
      </c>
      <c r="U46" s="118"/>
      <c r="V46" s="82">
        <f t="shared" si="5"/>
        <v>30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300</v>
      </c>
      <c r="AE46" s="118"/>
      <c r="AF46" s="82">
        <f t="shared" si="6"/>
        <v>30</v>
      </c>
      <c r="AG46" s="15"/>
      <c r="AH46" s="68"/>
      <c r="AI46" s="194"/>
      <c r="AJ46" s="68">
        <f t="shared" si="7"/>
        <v>0</v>
      </c>
      <c r="AK46" s="69"/>
      <c r="AL46" s="70"/>
      <c r="AM46" s="102">
        <f t="shared" si="11"/>
        <v>300</v>
      </c>
    </row>
    <row r="47" spans="1:39" x14ac:dyDescent="0.25">
      <c r="A47" s="118"/>
      <c r="B47" s="82">
        <f t="shared" si="2"/>
        <v>5</v>
      </c>
      <c r="C47" s="15"/>
      <c r="D47" s="68"/>
      <c r="E47" s="194"/>
      <c r="F47" s="68">
        <f t="shared" si="12"/>
        <v>0</v>
      </c>
      <c r="G47" s="69"/>
      <c r="H47" s="70"/>
      <c r="I47" s="102">
        <f t="shared" si="8"/>
        <v>50</v>
      </c>
      <c r="K47" s="118"/>
      <c r="L47" s="82">
        <f t="shared" si="3"/>
        <v>2</v>
      </c>
      <c r="M47" s="15"/>
      <c r="N47" s="68"/>
      <c r="O47" s="194"/>
      <c r="P47" s="68">
        <f t="shared" si="4"/>
        <v>0</v>
      </c>
      <c r="Q47" s="69"/>
      <c r="R47" s="70"/>
      <c r="S47" s="102">
        <f t="shared" si="9"/>
        <v>20</v>
      </c>
      <c r="U47" s="118"/>
      <c r="V47" s="82">
        <f t="shared" si="5"/>
        <v>30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300</v>
      </c>
      <c r="AE47" s="118"/>
      <c r="AF47" s="82">
        <f t="shared" si="6"/>
        <v>30</v>
      </c>
      <c r="AG47" s="15"/>
      <c r="AH47" s="68"/>
      <c r="AI47" s="194"/>
      <c r="AJ47" s="68">
        <f t="shared" si="7"/>
        <v>0</v>
      </c>
      <c r="AK47" s="69"/>
      <c r="AL47" s="70"/>
      <c r="AM47" s="102">
        <f t="shared" si="11"/>
        <v>300</v>
      </c>
    </row>
    <row r="48" spans="1:39" x14ac:dyDescent="0.25">
      <c r="A48" s="118"/>
      <c r="B48" s="82">
        <f t="shared" si="2"/>
        <v>5</v>
      </c>
      <c r="C48" s="15"/>
      <c r="D48" s="68"/>
      <c r="E48" s="194"/>
      <c r="F48" s="68">
        <f t="shared" si="12"/>
        <v>0</v>
      </c>
      <c r="G48" s="69"/>
      <c r="H48" s="70"/>
      <c r="I48" s="102">
        <f t="shared" si="8"/>
        <v>50</v>
      </c>
      <c r="K48" s="118"/>
      <c r="L48" s="82">
        <f t="shared" si="3"/>
        <v>2</v>
      </c>
      <c r="M48" s="15"/>
      <c r="N48" s="68"/>
      <c r="O48" s="194"/>
      <c r="P48" s="68">
        <f t="shared" si="4"/>
        <v>0</v>
      </c>
      <c r="Q48" s="69"/>
      <c r="R48" s="70"/>
      <c r="S48" s="102">
        <f t="shared" si="9"/>
        <v>20</v>
      </c>
      <c r="U48" s="118"/>
      <c r="V48" s="82">
        <f t="shared" si="5"/>
        <v>30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300</v>
      </c>
      <c r="AE48" s="118"/>
      <c r="AF48" s="82">
        <f t="shared" si="6"/>
        <v>30</v>
      </c>
      <c r="AG48" s="15"/>
      <c r="AH48" s="68"/>
      <c r="AI48" s="194"/>
      <c r="AJ48" s="68">
        <f t="shared" si="7"/>
        <v>0</v>
      </c>
      <c r="AK48" s="69"/>
      <c r="AL48" s="70"/>
      <c r="AM48" s="102">
        <f t="shared" si="11"/>
        <v>300</v>
      </c>
    </row>
    <row r="49" spans="1:39" x14ac:dyDescent="0.25">
      <c r="A49" s="118"/>
      <c r="B49" s="82">
        <f t="shared" si="2"/>
        <v>5</v>
      </c>
      <c r="C49" s="15"/>
      <c r="D49" s="68"/>
      <c r="E49" s="194"/>
      <c r="F49" s="68">
        <f t="shared" si="12"/>
        <v>0</v>
      </c>
      <c r="G49" s="69"/>
      <c r="H49" s="70"/>
      <c r="I49" s="102">
        <f t="shared" si="8"/>
        <v>50</v>
      </c>
      <c r="K49" s="118"/>
      <c r="L49" s="82">
        <f t="shared" si="3"/>
        <v>2</v>
      </c>
      <c r="M49" s="15"/>
      <c r="N49" s="68"/>
      <c r="O49" s="194"/>
      <c r="P49" s="68">
        <f t="shared" si="4"/>
        <v>0</v>
      </c>
      <c r="Q49" s="69"/>
      <c r="R49" s="70"/>
      <c r="S49" s="102">
        <f t="shared" si="9"/>
        <v>20</v>
      </c>
      <c r="U49" s="118"/>
      <c r="V49" s="82">
        <f t="shared" si="5"/>
        <v>30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300</v>
      </c>
      <c r="AE49" s="118"/>
      <c r="AF49" s="82">
        <f t="shared" si="6"/>
        <v>30</v>
      </c>
      <c r="AG49" s="15"/>
      <c r="AH49" s="68"/>
      <c r="AI49" s="194"/>
      <c r="AJ49" s="68">
        <f t="shared" si="7"/>
        <v>0</v>
      </c>
      <c r="AK49" s="69"/>
      <c r="AL49" s="70"/>
      <c r="AM49" s="102">
        <f t="shared" si="11"/>
        <v>300</v>
      </c>
    </row>
    <row r="50" spans="1:39" x14ac:dyDescent="0.25">
      <c r="A50" s="118"/>
      <c r="B50" s="82">
        <f t="shared" si="2"/>
        <v>5</v>
      </c>
      <c r="C50" s="15"/>
      <c r="D50" s="68"/>
      <c r="E50" s="194"/>
      <c r="F50" s="68">
        <f t="shared" si="12"/>
        <v>0</v>
      </c>
      <c r="G50" s="69"/>
      <c r="H50" s="70"/>
      <c r="I50" s="102">
        <f t="shared" si="8"/>
        <v>50</v>
      </c>
      <c r="K50" s="118"/>
      <c r="L50" s="82">
        <f t="shared" si="3"/>
        <v>2</v>
      </c>
      <c r="M50" s="15"/>
      <c r="N50" s="68"/>
      <c r="O50" s="194"/>
      <c r="P50" s="68">
        <f t="shared" si="4"/>
        <v>0</v>
      </c>
      <c r="Q50" s="69"/>
      <c r="R50" s="70"/>
      <c r="S50" s="102">
        <f t="shared" si="9"/>
        <v>20</v>
      </c>
      <c r="U50" s="118"/>
      <c r="V50" s="82">
        <f t="shared" si="5"/>
        <v>30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300</v>
      </c>
      <c r="AE50" s="118"/>
      <c r="AF50" s="82">
        <f t="shared" si="6"/>
        <v>30</v>
      </c>
      <c r="AG50" s="15"/>
      <c r="AH50" s="68"/>
      <c r="AI50" s="194"/>
      <c r="AJ50" s="68">
        <f t="shared" si="7"/>
        <v>0</v>
      </c>
      <c r="AK50" s="69"/>
      <c r="AL50" s="70"/>
      <c r="AM50" s="102">
        <f t="shared" si="11"/>
        <v>300</v>
      </c>
    </row>
    <row r="51" spans="1:39" x14ac:dyDescent="0.25">
      <c r="A51" s="118"/>
      <c r="B51" s="82">
        <f t="shared" si="2"/>
        <v>5</v>
      </c>
      <c r="C51" s="15"/>
      <c r="D51" s="68"/>
      <c r="E51" s="194"/>
      <c r="F51" s="68">
        <f t="shared" si="12"/>
        <v>0</v>
      </c>
      <c r="G51" s="69"/>
      <c r="H51" s="70"/>
      <c r="I51" s="102">
        <f t="shared" si="8"/>
        <v>50</v>
      </c>
      <c r="K51" s="118"/>
      <c r="L51" s="82">
        <f t="shared" si="3"/>
        <v>2</v>
      </c>
      <c r="M51" s="15"/>
      <c r="N51" s="68"/>
      <c r="O51" s="194"/>
      <c r="P51" s="68">
        <f t="shared" si="4"/>
        <v>0</v>
      </c>
      <c r="Q51" s="69"/>
      <c r="R51" s="70"/>
      <c r="S51" s="102">
        <f t="shared" si="9"/>
        <v>20</v>
      </c>
      <c r="U51" s="118"/>
      <c r="V51" s="82">
        <f t="shared" si="5"/>
        <v>30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300</v>
      </c>
      <c r="AE51" s="118"/>
      <c r="AF51" s="82">
        <f t="shared" si="6"/>
        <v>30</v>
      </c>
      <c r="AG51" s="15"/>
      <c r="AH51" s="68"/>
      <c r="AI51" s="194"/>
      <c r="AJ51" s="68">
        <f t="shared" si="7"/>
        <v>0</v>
      </c>
      <c r="AK51" s="69"/>
      <c r="AL51" s="70"/>
      <c r="AM51" s="102">
        <f t="shared" si="11"/>
        <v>300</v>
      </c>
    </row>
    <row r="52" spans="1:39" x14ac:dyDescent="0.25">
      <c r="A52" s="118"/>
      <c r="B52" s="82">
        <f t="shared" si="2"/>
        <v>5</v>
      </c>
      <c r="C52" s="15"/>
      <c r="D52" s="68"/>
      <c r="E52" s="194"/>
      <c r="F52" s="68">
        <f t="shared" si="12"/>
        <v>0</v>
      </c>
      <c r="G52" s="69"/>
      <c r="H52" s="70"/>
      <c r="I52" s="102">
        <f t="shared" si="8"/>
        <v>50</v>
      </c>
      <c r="K52" s="118"/>
      <c r="L52" s="82">
        <f t="shared" si="3"/>
        <v>2</v>
      </c>
      <c r="M52" s="15"/>
      <c r="N52" s="68"/>
      <c r="O52" s="194"/>
      <c r="P52" s="68">
        <f t="shared" si="4"/>
        <v>0</v>
      </c>
      <c r="Q52" s="69"/>
      <c r="R52" s="70"/>
      <c r="S52" s="102">
        <f t="shared" si="9"/>
        <v>20</v>
      </c>
      <c r="U52" s="118"/>
      <c r="V52" s="82">
        <f t="shared" si="5"/>
        <v>30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300</v>
      </c>
      <c r="AE52" s="118"/>
      <c r="AF52" s="82">
        <f t="shared" si="6"/>
        <v>30</v>
      </c>
      <c r="AG52" s="15"/>
      <c r="AH52" s="68"/>
      <c r="AI52" s="194"/>
      <c r="AJ52" s="68">
        <f t="shared" si="7"/>
        <v>0</v>
      </c>
      <c r="AK52" s="69"/>
      <c r="AL52" s="70"/>
      <c r="AM52" s="102">
        <f t="shared" si="11"/>
        <v>300</v>
      </c>
    </row>
    <row r="53" spans="1:39" x14ac:dyDescent="0.25">
      <c r="A53" s="118"/>
      <c r="B53" s="82">
        <f t="shared" si="2"/>
        <v>5</v>
      </c>
      <c r="C53" s="15"/>
      <c r="D53" s="68"/>
      <c r="E53" s="194"/>
      <c r="F53" s="68">
        <f t="shared" si="12"/>
        <v>0</v>
      </c>
      <c r="G53" s="69"/>
      <c r="H53" s="70"/>
      <c r="I53" s="102">
        <f t="shared" si="8"/>
        <v>50</v>
      </c>
      <c r="K53" s="118"/>
      <c r="L53" s="82">
        <f t="shared" si="3"/>
        <v>2</v>
      </c>
      <c r="M53" s="15"/>
      <c r="N53" s="68"/>
      <c r="O53" s="194"/>
      <c r="P53" s="68">
        <f t="shared" si="4"/>
        <v>0</v>
      </c>
      <c r="Q53" s="69"/>
      <c r="R53" s="70"/>
      <c r="S53" s="102">
        <f t="shared" si="9"/>
        <v>20</v>
      </c>
      <c r="U53" s="118"/>
      <c r="V53" s="82">
        <f t="shared" si="5"/>
        <v>30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300</v>
      </c>
      <c r="AE53" s="118"/>
      <c r="AF53" s="82">
        <f t="shared" si="6"/>
        <v>30</v>
      </c>
      <c r="AG53" s="15"/>
      <c r="AH53" s="68"/>
      <c r="AI53" s="194"/>
      <c r="AJ53" s="68">
        <f t="shared" si="7"/>
        <v>0</v>
      </c>
      <c r="AK53" s="69"/>
      <c r="AL53" s="70"/>
      <c r="AM53" s="102">
        <f t="shared" si="11"/>
        <v>300</v>
      </c>
    </row>
    <row r="54" spans="1:39" x14ac:dyDescent="0.25">
      <c r="A54" s="118"/>
      <c r="B54" s="82">
        <f t="shared" si="2"/>
        <v>5</v>
      </c>
      <c r="C54" s="15"/>
      <c r="D54" s="68"/>
      <c r="E54" s="194"/>
      <c r="F54" s="68">
        <f t="shared" si="12"/>
        <v>0</v>
      </c>
      <c r="G54" s="69"/>
      <c r="H54" s="70"/>
      <c r="I54" s="102">
        <f t="shared" si="8"/>
        <v>50</v>
      </c>
      <c r="K54" s="118"/>
      <c r="L54" s="82">
        <f t="shared" si="3"/>
        <v>2</v>
      </c>
      <c r="M54" s="15"/>
      <c r="N54" s="68"/>
      <c r="O54" s="194"/>
      <c r="P54" s="68">
        <f t="shared" si="4"/>
        <v>0</v>
      </c>
      <c r="Q54" s="69"/>
      <c r="R54" s="70"/>
      <c r="S54" s="102">
        <f t="shared" si="9"/>
        <v>20</v>
      </c>
      <c r="U54" s="118"/>
      <c r="V54" s="82">
        <f t="shared" si="5"/>
        <v>30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300</v>
      </c>
      <c r="AE54" s="118"/>
      <c r="AF54" s="82">
        <f t="shared" si="6"/>
        <v>30</v>
      </c>
      <c r="AG54" s="15"/>
      <c r="AH54" s="68"/>
      <c r="AI54" s="194"/>
      <c r="AJ54" s="68">
        <f t="shared" si="7"/>
        <v>0</v>
      </c>
      <c r="AK54" s="69"/>
      <c r="AL54" s="70"/>
      <c r="AM54" s="102">
        <f t="shared" si="11"/>
        <v>300</v>
      </c>
    </row>
    <row r="55" spans="1:39" x14ac:dyDescent="0.25">
      <c r="A55" s="118"/>
      <c r="B55" s="12">
        <f t="shared" si="2"/>
        <v>5</v>
      </c>
      <c r="C55" s="15"/>
      <c r="D55" s="68"/>
      <c r="E55" s="194"/>
      <c r="F55" s="68">
        <f t="shared" si="12"/>
        <v>0</v>
      </c>
      <c r="G55" s="69"/>
      <c r="H55" s="70"/>
      <c r="I55" s="102">
        <f t="shared" si="8"/>
        <v>50</v>
      </c>
      <c r="K55" s="118"/>
      <c r="L55" s="12">
        <f t="shared" si="3"/>
        <v>2</v>
      </c>
      <c r="M55" s="15"/>
      <c r="N55" s="68"/>
      <c r="O55" s="194"/>
      <c r="P55" s="68">
        <f t="shared" si="4"/>
        <v>0</v>
      </c>
      <c r="Q55" s="69"/>
      <c r="R55" s="70"/>
      <c r="S55" s="102">
        <f t="shared" si="9"/>
        <v>20</v>
      </c>
      <c r="U55" s="118"/>
      <c r="V55" s="12">
        <f t="shared" si="5"/>
        <v>30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300</v>
      </c>
      <c r="AE55" s="118"/>
      <c r="AF55" s="12">
        <f t="shared" si="6"/>
        <v>30</v>
      </c>
      <c r="AG55" s="15"/>
      <c r="AH55" s="68"/>
      <c r="AI55" s="194"/>
      <c r="AJ55" s="68">
        <f t="shared" si="7"/>
        <v>0</v>
      </c>
      <c r="AK55" s="69"/>
      <c r="AL55" s="70"/>
      <c r="AM55" s="102">
        <f t="shared" si="11"/>
        <v>300</v>
      </c>
    </row>
    <row r="56" spans="1:39" x14ac:dyDescent="0.25">
      <c r="A56" s="118"/>
      <c r="B56" s="12">
        <f t="shared" si="2"/>
        <v>5</v>
      </c>
      <c r="C56" s="15"/>
      <c r="D56" s="68"/>
      <c r="E56" s="194"/>
      <c r="F56" s="68">
        <f t="shared" si="12"/>
        <v>0</v>
      </c>
      <c r="G56" s="69"/>
      <c r="H56" s="70"/>
      <c r="I56" s="102">
        <f t="shared" si="8"/>
        <v>50</v>
      </c>
      <c r="K56" s="118"/>
      <c r="L56" s="12">
        <f t="shared" si="3"/>
        <v>2</v>
      </c>
      <c r="M56" s="15"/>
      <c r="N56" s="68"/>
      <c r="O56" s="194"/>
      <c r="P56" s="68">
        <f t="shared" si="4"/>
        <v>0</v>
      </c>
      <c r="Q56" s="69"/>
      <c r="R56" s="70"/>
      <c r="S56" s="102">
        <f t="shared" si="9"/>
        <v>20</v>
      </c>
      <c r="U56" s="118"/>
      <c r="V56" s="12">
        <f t="shared" si="5"/>
        <v>30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300</v>
      </c>
      <c r="AE56" s="118"/>
      <c r="AF56" s="12">
        <f t="shared" si="6"/>
        <v>30</v>
      </c>
      <c r="AG56" s="15"/>
      <c r="AH56" s="68"/>
      <c r="AI56" s="194"/>
      <c r="AJ56" s="68">
        <f t="shared" si="7"/>
        <v>0</v>
      </c>
      <c r="AK56" s="69"/>
      <c r="AL56" s="70"/>
      <c r="AM56" s="102">
        <f t="shared" si="11"/>
        <v>300</v>
      </c>
    </row>
    <row r="57" spans="1:39" x14ac:dyDescent="0.25">
      <c r="A57" s="118"/>
      <c r="B57" s="12">
        <f t="shared" si="2"/>
        <v>5</v>
      </c>
      <c r="C57" s="15"/>
      <c r="D57" s="68"/>
      <c r="E57" s="194"/>
      <c r="F57" s="68">
        <f t="shared" si="12"/>
        <v>0</v>
      </c>
      <c r="G57" s="69"/>
      <c r="H57" s="70"/>
      <c r="I57" s="102">
        <f t="shared" si="8"/>
        <v>50</v>
      </c>
      <c r="K57" s="118"/>
      <c r="L57" s="12">
        <f t="shared" si="3"/>
        <v>2</v>
      </c>
      <c r="M57" s="15"/>
      <c r="N57" s="68"/>
      <c r="O57" s="194"/>
      <c r="P57" s="68">
        <f t="shared" si="4"/>
        <v>0</v>
      </c>
      <c r="Q57" s="69"/>
      <c r="R57" s="70"/>
      <c r="S57" s="102">
        <f t="shared" si="9"/>
        <v>20</v>
      </c>
      <c r="U57" s="118"/>
      <c r="V57" s="12">
        <f t="shared" si="5"/>
        <v>30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300</v>
      </c>
      <c r="AE57" s="118"/>
      <c r="AF57" s="12">
        <f t="shared" si="6"/>
        <v>30</v>
      </c>
      <c r="AG57" s="15"/>
      <c r="AH57" s="68"/>
      <c r="AI57" s="194"/>
      <c r="AJ57" s="68">
        <f t="shared" si="7"/>
        <v>0</v>
      </c>
      <c r="AK57" s="69"/>
      <c r="AL57" s="70"/>
      <c r="AM57" s="102">
        <f t="shared" si="11"/>
        <v>300</v>
      </c>
    </row>
    <row r="58" spans="1:39" x14ac:dyDescent="0.25">
      <c r="A58" s="118"/>
      <c r="B58" s="12">
        <f t="shared" si="2"/>
        <v>5</v>
      </c>
      <c r="C58" s="15"/>
      <c r="D58" s="68"/>
      <c r="E58" s="194"/>
      <c r="F58" s="68">
        <f t="shared" si="12"/>
        <v>0</v>
      </c>
      <c r="G58" s="69"/>
      <c r="H58" s="70"/>
      <c r="I58" s="102">
        <f t="shared" si="8"/>
        <v>50</v>
      </c>
      <c r="K58" s="118"/>
      <c r="L58" s="12">
        <f t="shared" si="3"/>
        <v>2</v>
      </c>
      <c r="M58" s="15"/>
      <c r="N58" s="68"/>
      <c r="O58" s="194"/>
      <c r="P58" s="68">
        <f t="shared" si="4"/>
        <v>0</v>
      </c>
      <c r="Q58" s="69"/>
      <c r="R58" s="70"/>
      <c r="S58" s="102">
        <f t="shared" si="9"/>
        <v>20</v>
      </c>
      <c r="U58" s="118"/>
      <c r="V58" s="12">
        <f t="shared" si="5"/>
        <v>30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300</v>
      </c>
      <c r="AE58" s="118"/>
      <c r="AF58" s="12">
        <f t="shared" si="6"/>
        <v>30</v>
      </c>
      <c r="AG58" s="15"/>
      <c r="AH58" s="68"/>
      <c r="AI58" s="194"/>
      <c r="AJ58" s="68">
        <f t="shared" si="7"/>
        <v>0</v>
      </c>
      <c r="AK58" s="69"/>
      <c r="AL58" s="70"/>
      <c r="AM58" s="102">
        <f t="shared" si="11"/>
        <v>300</v>
      </c>
    </row>
    <row r="59" spans="1:39" x14ac:dyDescent="0.25">
      <c r="A59" s="118"/>
      <c r="B59" s="12">
        <f t="shared" si="2"/>
        <v>5</v>
      </c>
      <c r="C59" s="15"/>
      <c r="D59" s="68"/>
      <c r="E59" s="194"/>
      <c r="F59" s="68">
        <f t="shared" si="12"/>
        <v>0</v>
      </c>
      <c r="G59" s="69"/>
      <c r="H59" s="70"/>
      <c r="I59" s="102">
        <f t="shared" si="8"/>
        <v>50</v>
      </c>
      <c r="K59" s="118"/>
      <c r="L59" s="12">
        <f t="shared" si="3"/>
        <v>2</v>
      </c>
      <c r="M59" s="15"/>
      <c r="N59" s="68"/>
      <c r="O59" s="194"/>
      <c r="P59" s="68">
        <f t="shared" si="4"/>
        <v>0</v>
      </c>
      <c r="Q59" s="69"/>
      <c r="R59" s="70"/>
      <c r="S59" s="102">
        <f t="shared" si="9"/>
        <v>20</v>
      </c>
      <c r="U59" s="118"/>
      <c r="V59" s="12">
        <f t="shared" si="5"/>
        <v>30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300</v>
      </c>
      <c r="AE59" s="118"/>
      <c r="AF59" s="12">
        <f t="shared" si="6"/>
        <v>30</v>
      </c>
      <c r="AG59" s="15"/>
      <c r="AH59" s="68"/>
      <c r="AI59" s="194"/>
      <c r="AJ59" s="68">
        <f t="shared" si="7"/>
        <v>0</v>
      </c>
      <c r="AK59" s="69"/>
      <c r="AL59" s="70"/>
      <c r="AM59" s="102">
        <f t="shared" si="11"/>
        <v>300</v>
      </c>
    </row>
    <row r="60" spans="1:39" x14ac:dyDescent="0.25">
      <c r="A60" s="118"/>
      <c r="B60" s="12">
        <f t="shared" si="2"/>
        <v>5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8"/>
        <v>50</v>
      </c>
      <c r="K60" s="118"/>
      <c r="L60" s="12">
        <f t="shared" si="3"/>
        <v>2</v>
      </c>
      <c r="M60" s="15"/>
      <c r="N60" s="68"/>
      <c r="O60" s="194"/>
      <c r="P60" s="68">
        <f t="shared" si="4"/>
        <v>0</v>
      </c>
      <c r="Q60" s="69"/>
      <c r="R60" s="70"/>
      <c r="S60" s="102">
        <f t="shared" si="9"/>
        <v>20</v>
      </c>
      <c r="U60" s="118"/>
      <c r="V60" s="12">
        <f t="shared" si="5"/>
        <v>30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300</v>
      </c>
      <c r="AE60" s="118"/>
      <c r="AF60" s="12">
        <f t="shared" si="6"/>
        <v>30</v>
      </c>
      <c r="AG60" s="15"/>
      <c r="AH60" s="68"/>
      <c r="AI60" s="194"/>
      <c r="AJ60" s="68">
        <f t="shared" si="7"/>
        <v>0</v>
      </c>
      <c r="AK60" s="69"/>
      <c r="AL60" s="70"/>
      <c r="AM60" s="102">
        <f t="shared" si="11"/>
        <v>300</v>
      </c>
    </row>
    <row r="61" spans="1:39" x14ac:dyDescent="0.25">
      <c r="A61" s="118"/>
      <c r="B61" s="12">
        <f t="shared" si="2"/>
        <v>5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8"/>
        <v>50</v>
      </c>
      <c r="K61" s="118"/>
      <c r="L61" s="12">
        <f t="shared" si="3"/>
        <v>2</v>
      </c>
      <c r="M61" s="15"/>
      <c r="N61" s="68"/>
      <c r="O61" s="194"/>
      <c r="P61" s="68">
        <f t="shared" si="4"/>
        <v>0</v>
      </c>
      <c r="Q61" s="69"/>
      <c r="R61" s="70"/>
      <c r="S61" s="102">
        <f t="shared" si="9"/>
        <v>20</v>
      </c>
      <c r="U61" s="118"/>
      <c r="V61" s="12">
        <f t="shared" si="5"/>
        <v>30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300</v>
      </c>
      <c r="AE61" s="118"/>
      <c r="AF61" s="12">
        <f t="shared" si="6"/>
        <v>30</v>
      </c>
      <c r="AG61" s="15"/>
      <c r="AH61" s="68"/>
      <c r="AI61" s="194"/>
      <c r="AJ61" s="68">
        <f t="shared" si="7"/>
        <v>0</v>
      </c>
      <c r="AK61" s="69"/>
      <c r="AL61" s="70"/>
      <c r="AM61" s="102">
        <f t="shared" si="11"/>
        <v>300</v>
      </c>
    </row>
    <row r="62" spans="1:39" x14ac:dyDescent="0.25">
      <c r="A62" s="118"/>
      <c r="B62" s="12">
        <f t="shared" si="2"/>
        <v>5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8"/>
        <v>50</v>
      </c>
      <c r="K62" s="118"/>
      <c r="L62" s="12">
        <f t="shared" si="3"/>
        <v>2</v>
      </c>
      <c r="M62" s="15"/>
      <c r="N62" s="68"/>
      <c r="O62" s="194"/>
      <c r="P62" s="68">
        <f t="shared" si="4"/>
        <v>0</v>
      </c>
      <c r="Q62" s="69"/>
      <c r="R62" s="70"/>
      <c r="S62" s="102">
        <f t="shared" si="9"/>
        <v>20</v>
      </c>
      <c r="U62" s="118"/>
      <c r="V62" s="12">
        <f t="shared" si="5"/>
        <v>30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300</v>
      </c>
      <c r="AE62" s="118"/>
      <c r="AF62" s="12">
        <f t="shared" si="6"/>
        <v>30</v>
      </c>
      <c r="AG62" s="15"/>
      <c r="AH62" s="68"/>
      <c r="AI62" s="194"/>
      <c r="AJ62" s="68">
        <f t="shared" si="7"/>
        <v>0</v>
      </c>
      <c r="AK62" s="69"/>
      <c r="AL62" s="70"/>
      <c r="AM62" s="102">
        <f t="shared" si="11"/>
        <v>300</v>
      </c>
    </row>
    <row r="63" spans="1:39" x14ac:dyDescent="0.25">
      <c r="A63" s="118"/>
      <c r="B63" s="12">
        <f t="shared" si="2"/>
        <v>5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8"/>
        <v>50</v>
      </c>
      <c r="K63" s="118"/>
      <c r="L63" s="12">
        <f t="shared" si="3"/>
        <v>2</v>
      </c>
      <c r="M63" s="15"/>
      <c r="N63" s="68"/>
      <c r="O63" s="194"/>
      <c r="P63" s="68">
        <f t="shared" si="4"/>
        <v>0</v>
      </c>
      <c r="Q63" s="69"/>
      <c r="R63" s="70"/>
      <c r="S63" s="102">
        <f t="shared" si="9"/>
        <v>20</v>
      </c>
      <c r="U63" s="118"/>
      <c r="V63" s="12">
        <f t="shared" si="5"/>
        <v>30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300</v>
      </c>
      <c r="AE63" s="118"/>
      <c r="AF63" s="12">
        <f t="shared" si="6"/>
        <v>30</v>
      </c>
      <c r="AG63" s="15"/>
      <c r="AH63" s="68"/>
      <c r="AI63" s="194"/>
      <c r="AJ63" s="68">
        <f t="shared" si="7"/>
        <v>0</v>
      </c>
      <c r="AK63" s="69"/>
      <c r="AL63" s="70"/>
      <c r="AM63" s="102">
        <f t="shared" si="11"/>
        <v>300</v>
      </c>
    </row>
    <row r="64" spans="1:39" x14ac:dyDescent="0.25">
      <c r="A64" s="118"/>
      <c r="B64" s="12">
        <f t="shared" si="2"/>
        <v>5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8"/>
        <v>50</v>
      </c>
      <c r="K64" s="118"/>
      <c r="L64" s="12">
        <f t="shared" si="3"/>
        <v>2</v>
      </c>
      <c r="M64" s="15"/>
      <c r="N64" s="68"/>
      <c r="O64" s="194"/>
      <c r="P64" s="68">
        <f t="shared" si="4"/>
        <v>0</v>
      </c>
      <c r="Q64" s="69"/>
      <c r="R64" s="70"/>
      <c r="S64" s="102">
        <f t="shared" si="9"/>
        <v>20</v>
      </c>
      <c r="U64" s="118"/>
      <c r="V64" s="12">
        <f t="shared" si="5"/>
        <v>30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300</v>
      </c>
      <c r="AE64" s="118"/>
      <c r="AF64" s="12">
        <f t="shared" si="6"/>
        <v>30</v>
      </c>
      <c r="AG64" s="15"/>
      <c r="AH64" s="68"/>
      <c r="AI64" s="194"/>
      <c r="AJ64" s="68">
        <f t="shared" si="7"/>
        <v>0</v>
      </c>
      <c r="AK64" s="69"/>
      <c r="AL64" s="70"/>
      <c r="AM64" s="102">
        <f t="shared" si="11"/>
        <v>300</v>
      </c>
    </row>
    <row r="65" spans="1:39" x14ac:dyDescent="0.25">
      <c r="A65" s="118"/>
      <c r="B65" s="12">
        <f t="shared" si="2"/>
        <v>5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8"/>
        <v>50</v>
      </c>
      <c r="K65" s="118"/>
      <c r="L65" s="12">
        <f t="shared" si="3"/>
        <v>2</v>
      </c>
      <c r="M65" s="15"/>
      <c r="N65" s="68"/>
      <c r="O65" s="194"/>
      <c r="P65" s="68">
        <f t="shared" si="4"/>
        <v>0</v>
      </c>
      <c r="Q65" s="69"/>
      <c r="R65" s="70"/>
      <c r="S65" s="102">
        <f t="shared" si="9"/>
        <v>20</v>
      </c>
      <c r="U65" s="118"/>
      <c r="V65" s="12">
        <f t="shared" si="5"/>
        <v>30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300</v>
      </c>
      <c r="AE65" s="118"/>
      <c r="AF65" s="12">
        <f t="shared" si="6"/>
        <v>30</v>
      </c>
      <c r="AG65" s="15"/>
      <c r="AH65" s="68"/>
      <c r="AI65" s="194"/>
      <c r="AJ65" s="68">
        <f t="shared" si="7"/>
        <v>0</v>
      </c>
      <c r="AK65" s="69"/>
      <c r="AL65" s="70"/>
      <c r="AM65" s="102">
        <f t="shared" si="11"/>
        <v>300</v>
      </c>
    </row>
    <row r="66" spans="1:39" x14ac:dyDescent="0.25">
      <c r="A66" s="118"/>
      <c r="B66" s="12">
        <f t="shared" si="2"/>
        <v>5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8"/>
        <v>50</v>
      </c>
      <c r="K66" s="118"/>
      <c r="L66" s="12">
        <f t="shared" si="3"/>
        <v>2</v>
      </c>
      <c r="M66" s="15"/>
      <c r="N66" s="68"/>
      <c r="O66" s="194"/>
      <c r="P66" s="68">
        <f t="shared" si="4"/>
        <v>0</v>
      </c>
      <c r="Q66" s="69"/>
      <c r="R66" s="70"/>
      <c r="S66" s="102">
        <f t="shared" si="9"/>
        <v>20</v>
      </c>
      <c r="U66" s="118"/>
      <c r="V66" s="12">
        <f t="shared" si="5"/>
        <v>30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300</v>
      </c>
      <c r="AE66" s="118"/>
      <c r="AF66" s="12">
        <f t="shared" si="6"/>
        <v>30</v>
      </c>
      <c r="AG66" s="15"/>
      <c r="AH66" s="68"/>
      <c r="AI66" s="194"/>
      <c r="AJ66" s="68">
        <f t="shared" si="7"/>
        <v>0</v>
      </c>
      <c r="AK66" s="69"/>
      <c r="AL66" s="70"/>
      <c r="AM66" s="102">
        <f t="shared" si="11"/>
        <v>300</v>
      </c>
    </row>
    <row r="67" spans="1:39" x14ac:dyDescent="0.25">
      <c r="A67" s="118"/>
      <c r="B67" s="12">
        <f t="shared" si="2"/>
        <v>5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8"/>
        <v>50</v>
      </c>
      <c r="K67" s="118"/>
      <c r="L67" s="12">
        <f t="shared" si="3"/>
        <v>2</v>
      </c>
      <c r="M67" s="15"/>
      <c r="N67" s="68"/>
      <c r="O67" s="194"/>
      <c r="P67" s="68">
        <f t="shared" si="4"/>
        <v>0</v>
      </c>
      <c r="Q67" s="69"/>
      <c r="R67" s="70"/>
      <c r="S67" s="102">
        <f t="shared" si="9"/>
        <v>20</v>
      </c>
      <c r="U67" s="118"/>
      <c r="V67" s="12">
        <f t="shared" si="5"/>
        <v>30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300</v>
      </c>
      <c r="AE67" s="118"/>
      <c r="AF67" s="12">
        <f t="shared" si="6"/>
        <v>30</v>
      </c>
      <c r="AG67" s="15"/>
      <c r="AH67" s="68"/>
      <c r="AI67" s="194"/>
      <c r="AJ67" s="68">
        <f t="shared" si="7"/>
        <v>0</v>
      </c>
      <c r="AK67" s="69"/>
      <c r="AL67" s="70"/>
      <c r="AM67" s="102">
        <f t="shared" si="11"/>
        <v>300</v>
      </c>
    </row>
    <row r="68" spans="1:39" x14ac:dyDescent="0.25">
      <c r="A68" s="118"/>
      <c r="B68" s="12">
        <f t="shared" si="2"/>
        <v>5</v>
      </c>
      <c r="C68" s="15"/>
      <c r="D68" s="58"/>
      <c r="E68" s="201"/>
      <c r="F68" s="68">
        <f t="shared" si="12"/>
        <v>0</v>
      </c>
      <c r="G68" s="69"/>
      <c r="H68" s="70"/>
      <c r="I68" s="102">
        <f t="shared" si="8"/>
        <v>50</v>
      </c>
      <c r="K68" s="118"/>
      <c r="L68" s="12">
        <f t="shared" si="3"/>
        <v>2</v>
      </c>
      <c r="M68" s="15"/>
      <c r="N68" s="68"/>
      <c r="O68" s="194"/>
      <c r="P68" s="68">
        <f t="shared" si="4"/>
        <v>0</v>
      </c>
      <c r="Q68" s="69"/>
      <c r="R68" s="70"/>
      <c r="S68" s="102">
        <f t="shared" si="9"/>
        <v>20</v>
      </c>
      <c r="U68" s="118"/>
      <c r="V68" s="12">
        <f t="shared" si="5"/>
        <v>30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300</v>
      </c>
      <c r="AE68" s="118"/>
      <c r="AF68" s="12">
        <f t="shared" si="6"/>
        <v>30</v>
      </c>
      <c r="AG68" s="15"/>
      <c r="AH68" s="68"/>
      <c r="AI68" s="194"/>
      <c r="AJ68" s="68">
        <f t="shared" si="7"/>
        <v>0</v>
      </c>
      <c r="AK68" s="69"/>
      <c r="AL68" s="70"/>
      <c r="AM68" s="102">
        <f t="shared" si="11"/>
        <v>300</v>
      </c>
    </row>
    <row r="69" spans="1:39" x14ac:dyDescent="0.25">
      <c r="A69" s="118"/>
      <c r="B69" s="12">
        <f t="shared" si="2"/>
        <v>5</v>
      </c>
      <c r="C69" s="15"/>
      <c r="D69" s="58"/>
      <c r="E69" s="201"/>
      <c r="F69" s="68">
        <f t="shared" si="12"/>
        <v>0</v>
      </c>
      <c r="G69" s="69"/>
      <c r="H69" s="70"/>
      <c r="I69" s="102">
        <f t="shared" si="8"/>
        <v>50</v>
      </c>
      <c r="K69" s="118"/>
      <c r="L69" s="12">
        <f t="shared" si="3"/>
        <v>2</v>
      </c>
      <c r="M69" s="15"/>
      <c r="N69" s="68"/>
      <c r="O69" s="194"/>
      <c r="P69" s="68">
        <f t="shared" si="4"/>
        <v>0</v>
      </c>
      <c r="Q69" s="69"/>
      <c r="R69" s="70"/>
      <c r="S69" s="102">
        <f t="shared" si="9"/>
        <v>20</v>
      </c>
      <c r="U69" s="118"/>
      <c r="V69" s="12">
        <f t="shared" si="5"/>
        <v>30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300</v>
      </c>
      <c r="AE69" s="118"/>
      <c r="AF69" s="12">
        <f t="shared" si="6"/>
        <v>30</v>
      </c>
      <c r="AG69" s="15"/>
      <c r="AH69" s="68"/>
      <c r="AI69" s="194"/>
      <c r="AJ69" s="68">
        <f t="shared" si="7"/>
        <v>0</v>
      </c>
      <c r="AK69" s="69"/>
      <c r="AL69" s="70"/>
      <c r="AM69" s="102">
        <f t="shared" si="11"/>
        <v>300</v>
      </c>
    </row>
    <row r="70" spans="1:39" x14ac:dyDescent="0.25">
      <c r="A70" s="118"/>
      <c r="B70" s="12">
        <f t="shared" si="2"/>
        <v>5</v>
      </c>
      <c r="C70" s="15"/>
      <c r="D70" s="58"/>
      <c r="E70" s="201"/>
      <c r="F70" s="68">
        <f t="shared" si="12"/>
        <v>0</v>
      </c>
      <c r="G70" s="69"/>
      <c r="H70" s="70"/>
      <c r="I70" s="102">
        <f t="shared" si="8"/>
        <v>50</v>
      </c>
      <c r="K70" s="118"/>
      <c r="L70" s="12">
        <f t="shared" si="3"/>
        <v>2</v>
      </c>
      <c r="M70" s="15"/>
      <c r="N70" s="68"/>
      <c r="O70" s="194"/>
      <c r="P70" s="68">
        <f t="shared" si="4"/>
        <v>0</v>
      </c>
      <c r="Q70" s="69"/>
      <c r="R70" s="70"/>
      <c r="S70" s="102">
        <f t="shared" si="9"/>
        <v>20</v>
      </c>
      <c r="U70" s="118"/>
      <c r="V70" s="12">
        <f t="shared" si="5"/>
        <v>30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300</v>
      </c>
      <c r="AE70" s="118"/>
      <c r="AF70" s="12">
        <f t="shared" si="6"/>
        <v>30</v>
      </c>
      <c r="AG70" s="15"/>
      <c r="AH70" s="68"/>
      <c r="AI70" s="194"/>
      <c r="AJ70" s="68">
        <f t="shared" si="7"/>
        <v>0</v>
      </c>
      <c r="AK70" s="69"/>
      <c r="AL70" s="70"/>
      <c r="AM70" s="102">
        <f t="shared" si="11"/>
        <v>300</v>
      </c>
    </row>
    <row r="71" spans="1:39" x14ac:dyDescent="0.25">
      <c r="A71" s="118"/>
      <c r="B71" s="12">
        <f t="shared" si="2"/>
        <v>5</v>
      </c>
      <c r="C71" s="15"/>
      <c r="D71" s="58"/>
      <c r="E71" s="201"/>
      <c r="F71" s="68">
        <f t="shared" si="12"/>
        <v>0</v>
      </c>
      <c r="G71" s="69"/>
      <c r="H71" s="70"/>
      <c r="I71" s="102">
        <f t="shared" si="8"/>
        <v>50</v>
      </c>
      <c r="K71" s="118"/>
      <c r="L71" s="12">
        <f t="shared" si="3"/>
        <v>2</v>
      </c>
      <c r="M71" s="15"/>
      <c r="N71" s="68"/>
      <c r="O71" s="194"/>
      <c r="P71" s="68">
        <f t="shared" si="4"/>
        <v>0</v>
      </c>
      <c r="Q71" s="69"/>
      <c r="R71" s="70"/>
      <c r="S71" s="102">
        <f t="shared" si="9"/>
        <v>20</v>
      </c>
      <c r="U71" s="118"/>
      <c r="V71" s="12">
        <f t="shared" si="5"/>
        <v>30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300</v>
      </c>
      <c r="AE71" s="118"/>
      <c r="AF71" s="12">
        <f t="shared" si="6"/>
        <v>30</v>
      </c>
      <c r="AG71" s="15"/>
      <c r="AH71" s="68"/>
      <c r="AI71" s="194"/>
      <c r="AJ71" s="68">
        <f t="shared" si="7"/>
        <v>0</v>
      </c>
      <c r="AK71" s="69"/>
      <c r="AL71" s="70"/>
      <c r="AM71" s="102">
        <f t="shared" si="11"/>
        <v>300</v>
      </c>
    </row>
    <row r="72" spans="1:39" x14ac:dyDescent="0.25">
      <c r="A72" s="118"/>
      <c r="B72" s="12">
        <f t="shared" si="2"/>
        <v>5</v>
      </c>
      <c r="C72" s="15"/>
      <c r="D72" s="58"/>
      <c r="E72" s="201"/>
      <c r="F72" s="68">
        <f t="shared" si="12"/>
        <v>0</v>
      </c>
      <c r="G72" s="69"/>
      <c r="H72" s="70"/>
      <c r="I72" s="102">
        <f t="shared" si="8"/>
        <v>50</v>
      </c>
      <c r="K72" s="118"/>
      <c r="L72" s="12">
        <f t="shared" si="3"/>
        <v>2</v>
      </c>
      <c r="M72" s="15"/>
      <c r="N72" s="68"/>
      <c r="O72" s="194"/>
      <c r="P72" s="68">
        <f t="shared" si="4"/>
        <v>0</v>
      </c>
      <c r="Q72" s="69"/>
      <c r="R72" s="70"/>
      <c r="S72" s="102">
        <f t="shared" si="9"/>
        <v>20</v>
      </c>
      <c r="U72" s="118"/>
      <c r="V72" s="12">
        <f t="shared" si="5"/>
        <v>30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300</v>
      </c>
      <c r="AE72" s="118"/>
      <c r="AF72" s="12">
        <f t="shared" si="6"/>
        <v>30</v>
      </c>
      <c r="AG72" s="15"/>
      <c r="AH72" s="68"/>
      <c r="AI72" s="194"/>
      <c r="AJ72" s="68">
        <f t="shared" si="7"/>
        <v>0</v>
      </c>
      <c r="AK72" s="69"/>
      <c r="AL72" s="70"/>
      <c r="AM72" s="102">
        <f t="shared" si="11"/>
        <v>300</v>
      </c>
    </row>
    <row r="73" spans="1:39" x14ac:dyDescent="0.25">
      <c r="A73" s="118"/>
      <c r="B73" s="12">
        <f t="shared" si="2"/>
        <v>5</v>
      </c>
      <c r="C73" s="15"/>
      <c r="D73" s="58"/>
      <c r="E73" s="201"/>
      <c r="F73" s="68">
        <f t="shared" si="12"/>
        <v>0</v>
      </c>
      <c r="G73" s="69"/>
      <c r="H73" s="70"/>
      <c r="I73" s="102">
        <f t="shared" si="8"/>
        <v>50</v>
      </c>
      <c r="K73" s="118"/>
      <c r="L73" s="12">
        <f t="shared" si="3"/>
        <v>2</v>
      </c>
      <c r="M73" s="15"/>
      <c r="N73" s="58"/>
      <c r="O73" s="201"/>
      <c r="P73" s="68">
        <f t="shared" si="4"/>
        <v>0</v>
      </c>
      <c r="Q73" s="69"/>
      <c r="R73" s="70"/>
      <c r="S73" s="102">
        <f t="shared" si="9"/>
        <v>20</v>
      </c>
      <c r="U73" s="118"/>
      <c r="V73" s="12">
        <f t="shared" si="5"/>
        <v>30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300</v>
      </c>
      <c r="AE73" s="118"/>
      <c r="AF73" s="12">
        <f t="shared" si="6"/>
        <v>30</v>
      </c>
      <c r="AG73" s="15"/>
      <c r="AH73" s="58"/>
      <c r="AI73" s="201"/>
      <c r="AJ73" s="68">
        <f t="shared" si="7"/>
        <v>0</v>
      </c>
      <c r="AK73" s="69"/>
      <c r="AL73" s="70"/>
      <c r="AM73" s="102">
        <f t="shared" si="11"/>
        <v>300</v>
      </c>
    </row>
    <row r="74" spans="1:39" x14ac:dyDescent="0.25">
      <c r="A74" s="118"/>
      <c r="B74" s="12">
        <f t="shared" ref="B74:B75" si="14">B73-C74</f>
        <v>5</v>
      </c>
      <c r="C74" s="15"/>
      <c r="D74" s="58"/>
      <c r="E74" s="201"/>
      <c r="F74" s="68">
        <f t="shared" si="12"/>
        <v>0</v>
      </c>
      <c r="G74" s="69"/>
      <c r="H74" s="70"/>
      <c r="I74" s="102">
        <f t="shared" si="8"/>
        <v>50</v>
      </c>
      <c r="K74" s="118"/>
      <c r="L74" s="12">
        <f t="shared" ref="L74:L75" si="15">L73-M74</f>
        <v>2</v>
      </c>
      <c r="M74" s="15"/>
      <c r="N74" s="58"/>
      <c r="O74" s="201"/>
      <c r="P74" s="68">
        <f t="shared" ref="P74:P76" si="16">N74</f>
        <v>0</v>
      </c>
      <c r="Q74" s="69"/>
      <c r="R74" s="70"/>
      <c r="S74" s="102">
        <f t="shared" si="9"/>
        <v>20</v>
      </c>
      <c r="U74" s="118"/>
      <c r="V74" s="12">
        <f t="shared" ref="V74:V75" si="17">V73-W74</f>
        <v>30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300</v>
      </c>
      <c r="AE74" s="118"/>
      <c r="AF74" s="12">
        <f t="shared" ref="AF74:AF75" si="18">AF73-AG74</f>
        <v>30</v>
      </c>
      <c r="AG74" s="15"/>
      <c r="AH74" s="58"/>
      <c r="AI74" s="201"/>
      <c r="AJ74" s="68">
        <f t="shared" ref="AJ74:AJ76" si="19">AH74</f>
        <v>0</v>
      </c>
      <c r="AK74" s="69"/>
      <c r="AL74" s="70"/>
      <c r="AM74" s="102">
        <f t="shared" si="11"/>
        <v>300</v>
      </c>
    </row>
    <row r="75" spans="1:39" x14ac:dyDescent="0.25">
      <c r="A75" s="118"/>
      <c r="B75" s="12">
        <f t="shared" si="14"/>
        <v>5</v>
      </c>
      <c r="C75" s="15"/>
      <c r="D75" s="58"/>
      <c r="E75" s="201"/>
      <c r="F75" s="68">
        <f t="shared" si="12"/>
        <v>0</v>
      </c>
      <c r="G75" s="69"/>
      <c r="H75" s="70"/>
      <c r="I75" s="102">
        <f t="shared" ref="I75:I76" si="20">I74-F75</f>
        <v>50</v>
      </c>
      <c r="K75" s="118"/>
      <c r="L75" s="12">
        <f t="shared" si="15"/>
        <v>2</v>
      </c>
      <c r="M75" s="15"/>
      <c r="N75" s="58"/>
      <c r="O75" s="201"/>
      <c r="P75" s="68">
        <f t="shared" si="16"/>
        <v>0</v>
      </c>
      <c r="Q75" s="69"/>
      <c r="R75" s="70"/>
      <c r="S75" s="102">
        <f t="shared" ref="S75:S76" si="21">S74-P75</f>
        <v>20</v>
      </c>
      <c r="U75" s="118"/>
      <c r="V75" s="12">
        <f t="shared" si="17"/>
        <v>30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300</v>
      </c>
      <c r="AE75" s="118"/>
      <c r="AF75" s="12">
        <f t="shared" si="18"/>
        <v>30</v>
      </c>
      <c r="AG75" s="15"/>
      <c r="AH75" s="58"/>
      <c r="AI75" s="201"/>
      <c r="AJ75" s="68">
        <f t="shared" si="19"/>
        <v>0</v>
      </c>
      <c r="AK75" s="69"/>
      <c r="AL75" s="70"/>
      <c r="AM75" s="102">
        <f t="shared" ref="AM75:AM76" si="23">AM74-AJ75</f>
        <v>300</v>
      </c>
    </row>
    <row r="76" spans="1:39" x14ac:dyDescent="0.25">
      <c r="A76" s="118"/>
      <c r="C76" s="15"/>
      <c r="D76" s="58"/>
      <c r="E76" s="201"/>
      <c r="F76" s="68">
        <f t="shared" si="12"/>
        <v>0</v>
      </c>
      <c r="G76" s="69"/>
      <c r="H76" s="70"/>
      <c r="I76" s="102">
        <f t="shared" si="20"/>
        <v>50</v>
      </c>
      <c r="K76" s="118"/>
      <c r="M76" s="15"/>
      <c r="N76" s="58"/>
      <c r="O76" s="201"/>
      <c r="P76" s="68">
        <f t="shared" si="16"/>
        <v>0</v>
      </c>
      <c r="Q76" s="69"/>
      <c r="R76" s="70"/>
      <c r="S76" s="102">
        <f t="shared" si="21"/>
        <v>20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300</v>
      </c>
      <c r="AE76" s="118"/>
      <c r="AG76" s="15"/>
      <c r="AH76" s="58"/>
      <c r="AI76" s="201"/>
      <c r="AJ76" s="68">
        <f t="shared" si="19"/>
        <v>0</v>
      </c>
      <c r="AK76" s="69"/>
      <c r="AL76" s="70"/>
      <c r="AM76" s="102">
        <f t="shared" si="23"/>
        <v>300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22</v>
      </c>
      <c r="D78" s="6">
        <f>SUM(D9:D77)</f>
        <v>220</v>
      </c>
      <c r="F78" s="6">
        <f>SUM(F9:F77)</f>
        <v>220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3</v>
      </c>
      <c r="N81" s="45" t="s">
        <v>4</v>
      </c>
      <c r="O81" s="55">
        <f>P5+P6-M78+P7</f>
        <v>2</v>
      </c>
      <c r="X81" s="45" t="s">
        <v>4</v>
      </c>
      <c r="Y81" s="55">
        <f>Z5+Z6-W78+Z7</f>
        <v>30</v>
      </c>
      <c r="AH81" s="45" t="s">
        <v>4</v>
      </c>
      <c r="AI81" s="55">
        <f>AJ5+AJ6-AG78+AJ7</f>
        <v>30</v>
      </c>
    </row>
    <row r="82" spans="3:36" ht="15.75" thickBot="1" x14ac:dyDescent="0.3"/>
    <row r="83" spans="3:36" ht="15.75" thickBot="1" x14ac:dyDescent="0.3">
      <c r="C83" s="1300" t="s">
        <v>11</v>
      </c>
      <c r="D83" s="1301"/>
      <c r="E83" s="56">
        <f>E5+E6-F78+E7</f>
        <v>30</v>
      </c>
      <c r="F83" s="72"/>
      <c r="M83" s="1300" t="s">
        <v>11</v>
      </c>
      <c r="N83" s="1301"/>
      <c r="O83" s="56">
        <f>O5+O6-P78+O7</f>
        <v>20</v>
      </c>
      <c r="P83" s="72"/>
      <c r="W83" s="1300" t="s">
        <v>11</v>
      </c>
      <c r="X83" s="1301"/>
      <c r="Y83" s="56">
        <f>Y5+Y6-Z78+Y7</f>
        <v>300</v>
      </c>
      <c r="Z83" s="72"/>
      <c r="AG83" s="1300" t="s">
        <v>11</v>
      </c>
      <c r="AH83" s="1301"/>
      <c r="AI83" s="56">
        <f>AI5+AI6-AJ78+AI7</f>
        <v>300</v>
      </c>
      <c r="AJ83" s="72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2"/>
      <c r="B1" s="1302"/>
      <c r="C1" s="1302"/>
      <c r="D1" s="1302"/>
      <c r="E1" s="1302"/>
      <c r="F1" s="1302"/>
      <c r="G1" s="13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295"/>
      <c r="B5" s="1295"/>
      <c r="C5" s="371"/>
      <c r="D5" s="615"/>
      <c r="E5" s="783"/>
      <c r="F5" s="725"/>
      <c r="G5" s="5"/>
    </row>
    <row r="6" spans="1:9" x14ac:dyDescent="0.25">
      <c r="A6" s="1295"/>
      <c r="B6" s="1295"/>
      <c r="C6" s="219"/>
      <c r="D6" s="615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29"/>
      <c r="F18" s="602">
        <f t="shared" si="3"/>
        <v>0</v>
      </c>
      <c r="G18" s="600"/>
      <c r="H18" s="601"/>
      <c r="I18" s="633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29"/>
      <c r="F19" s="602">
        <f t="shared" si="3"/>
        <v>0</v>
      </c>
      <c r="G19" s="600"/>
      <c r="H19" s="601"/>
      <c r="I19" s="633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0" t="s">
        <v>11</v>
      </c>
      <c r="D83" s="1301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7" workbookViewId="0">
      <selection activeCell="D27" sqref="D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98" t="s">
        <v>396</v>
      </c>
      <c r="B1" s="1298"/>
      <c r="C1" s="1298"/>
      <c r="D1" s="1298"/>
      <c r="E1" s="1298"/>
      <c r="F1" s="1298"/>
      <c r="G1" s="129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306" t="s">
        <v>107</v>
      </c>
      <c r="B5" s="1314" t="s">
        <v>89</v>
      </c>
      <c r="C5" s="191"/>
      <c r="D5" s="145">
        <v>44921</v>
      </c>
      <c r="E5" s="128">
        <v>18568</v>
      </c>
      <c r="F5" s="72">
        <v>620</v>
      </c>
      <c r="G5" s="128">
        <f>F38</f>
        <v>13219.349999999999</v>
      </c>
      <c r="H5" s="134">
        <f>E4+E5-G5+E6+E7</f>
        <v>5657.300000000002</v>
      </c>
    </row>
    <row r="6" spans="1:10" x14ac:dyDescent="0.25">
      <c r="A6" s="1306"/>
      <c r="B6" s="1314"/>
      <c r="C6" s="191"/>
      <c r="D6" s="145" t="s">
        <v>150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95</v>
      </c>
      <c r="J8" s="691" t="s">
        <v>3</v>
      </c>
    </row>
    <row r="9" spans="1:10" ht="15.75" thickTop="1" x14ac:dyDescent="0.25">
      <c r="A9" s="72"/>
      <c r="B9" s="709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144</v>
      </c>
      <c r="H9" s="70">
        <v>52</v>
      </c>
      <c r="I9" s="710">
        <f>H9*F9</f>
        <v>51994.799999999996</v>
      </c>
      <c r="J9" s="633">
        <f>E4+E5+E6+E7-F9</f>
        <v>17876.75</v>
      </c>
    </row>
    <row r="10" spans="1:10" x14ac:dyDescent="0.25">
      <c r="B10" s="709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145</v>
      </c>
      <c r="H10" s="70">
        <v>50</v>
      </c>
      <c r="I10" s="711">
        <f t="shared" ref="I10:I37" si="1">H10*F10</f>
        <v>41805</v>
      </c>
      <c r="J10" s="633">
        <f>J9-F10</f>
        <v>17040.650000000001</v>
      </c>
    </row>
    <row r="11" spans="1:10" x14ac:dyDescent="0.25">
      <c r="A11" s="54" t="s">
        <v>32</v>
      </c>
      <c r="B11" s="709">
        <f t="shared" ref="B11:B37" si="2">B10-C11</f>
        <v>560</v>
      </c>
      <c r="C11" s="677">
        <v>12</v>
      </c>
      <c r="D11" s="599">
        <v>354.12</v>
      </c>
      <c r="E11" s="706">
        <v>44924</v>
      </c>
      <c r="F11" s="602">
        <f t="shared" si="0"/>
        <v>354.12</v>
      </c>
      <c r="G11" s="600" t="s">
        <v>146</v>
      </c>
      <c r="H11" s="601">
        <v>50</v>
      </c>
      <c r="I11" s="711">
        <f t="shared" si="1"/>
        <v>17706</v>
      </c>
      <c r="J11" s="633">
        <f t="shared" ref="J11:J12" si="3">J10-F11</f>
        <v>16686.530000000002</v>
      </c>
    </row>
    <row r="12" spans="1:10" x14ac:dyDescent="0.25">
      <c r="A12" s="84"/>
      <c r="B12" s="709">
        <f t="shared" si="2"/>
        <v>540</v>
      </c>
      <c r="C12" s="677">
        <v>20</v>
      </c>
      <c r="D12" s="599">
        <v>539.1</v>
      </c>
      <c r="E12" s="706">
        <v>44924</v>
      </c>
      <c r="F12" s="602">
        <f t="shared" si="0"/>
        <v>539.1</v>
      </c>
      <c r="G12" s="600" t="s">
        <v>146</v>
      </c>
      <c r="H12" s="601">
        <v>52</v>
      </c>
      <c r="I12" s="711">
        <f t="shared" si="1"/>
        <v>28033.200000000001</v>
      </c>
      <c r="J12" s="633">
        <f t="shared" si="3"/>
        <v>16147.430000000002</v>
      </c>
    </row>
    <row r="13" spans="1:10" x14ac:dyDescent="0.25">
      <c r="B13" s="678">
        <f t="shared" si="2"/>
        <v>510</v>
      </c>
      <c r="C13" s="677">
        <v>30</v>
      </c>
      <c r="D13" s="599">
        <v>886.2</v>
      </c>
      <c r="E13" s="706">
        <v>44929</v>
      </c>
      <c r="F13" s="602">
        <f t="shared" si="0"/>
        <v>886.2</v>
      </c>
      <c r="G13" s="600" t="s">
        <v>148</v>
      </c>
      <c r="H13" s="601">
        <v>52</v>
      </c>
      <c r="I13" s="711">
        <f t="shared" si="1"/>
        <v>46082.400000000001</v>
      </c>
      <c r="J13" s="679">
        <f>J12-F13</f>
        <v>15261.230000000001</v>
      </c>
    </row>
    <row r="14" spans="1:10" x14ac:dyDescent="0.25">
      <c r="A14" s="54" t="s">
        <v>33</v>
      </c>
      <c r="B14" s="709">
        <f t="shared" si="2"/>
        <v>480</v>
      </c>
      <c r="C14" s="677">
        <v>30</v>
      </c>
      <c r="D14" s="773">
        <v>921.9</v>
      </c>
      <c r="E14" s="861">
        <v>44935</v>
      </c>
      <c r="F14" s="847">
        <f t="shared" si="0"/>
        <v>921.9</v>
      </c>
      <c r="G14" s="849" t="s">
        <v>152</v>
      </c>
      <c r="H14" s="630">
        <v>52</v>
      </c>
      <c r="I14" s="711">
        <f t="shared" si="1"/>
        <v>47938.799999999996</v>
      </c>
      <c r="J14" s="633">
        <f t="shared" ref="J14:J37" si="4">J13-F14</f>
        <v>14339.330000000002</v>
      </c>
    </row>
    <row r="15" spans="1:10" x14ac:dyDescent="0.25">
      <c r="A15" s="631"/>
      <c r="B15" s="709">
        <f t="shared" si="2"/>
        <v>450</v>
      </c>
      <c r="C15" s="677">
        <v>30</v>
      </c>
      <c r="D15" s="773">
        <v>884.7</v>
      </c>
      <c r="E15" s="861">
        <v>44938</v>
      </c>
      <c r="F15" s="847">
        <f t="shared" si="0"/>
        <v>884.7</v>
      </c>
      <c r="G15" s="849" t="s">
        <v>153</v>
      </c>
      <c r="H15" s="630">
        <v>52</v>
      </c>
      <c r="I15" s="711">
        <f t="shared" si="1"/>
        <v>46004.4</v>
      </c>
      <c r="J15" s="633">
        <f t="shared" si="4"/>
        <v>13454.630000000001</v>
      </c>
    </row>
    <row r="16" spans="1:10" ht="15.75" x14ac:dyDescent="0.25">
      <c r="A16" s="708"/>
      <c r="B16" s="709">
        <f t="shared" si="2"/>
        <v>438</v>
      </c>
      <c r="C16" s="677">
        <v>12</v>
      </c>
      <c r="D16" s="773">
        <v>349.9</v>
      </c>
      <c r="E16" s="861">
        <v>44943</v>
      </c>
      <c r="F16" s="847">
        <f t="shared" si="0"/>
        <v>349.9</v>
      </c>
      <c r="G16" s="849" t="s">
        <v>154</v>
      </c>
      <c r="H16" s="630">
        <v>52</v>
      </c>
      <c r="I16" s="711">
        <f t="shared" si="1"/>
        <v>18194.8</v>
      </c>
      <c r="J16" s="633">
        <f t="shared" si="4"/>
        <v>13104.730000000001</v>
      </c>
    </row>
    <row r="17" spans="1:10" ht="15.75" x14ac:dyDescent="0.25">
      <c r="A17" s="708"/>
      <c r="B17" s="678">
        <f t="shared" si="2"/>
        <v>420</v>
      </c>
      <c r="C17" s="677">
        <v>18</v>
      </c>
      <c r="D17" s="773">
        <v>549.9</v>
      </c>
      <c r="E17" s="861">
        <v>44944</v>
      </c>
      <c r="F17" s="847">
        <f t="shared" si="0"/>
        <v>549.9</v>
      </c>
      <c r="G17" s="849" t="s">
        <v>155</v>
      </c>
      <c r="H17" s="630">
        <v>52</v>
      </c>
      <c r="I17" s="711">
        <f t="shared" si="1"/>
        <v>28594.799999999999</v>
      </c>
      <c r="J17" s="679">
        <f t="shared" si="4"/>
        <v>12554.830000000002</v>
      </c>
    </row>
    <row r="18" spans="1:10" ht="15.75" x14ac:dyDescent="0.25">
      <c r="A18" s="708"/>
      <c r="B18" s="709">
        <f t="shared" si="2"/>
        <v>402</v>
      </c>
      <c r="C18" s="677">
        <v>18</v>
      </c>
      <c r="D18" s="772">
        <v>527.70000000000005</v>
      </c>
      <c r="E18" s="935">
        <v>44973</v>
      </c>
      <c r="F18" s="926">
        <f t="shared" si="0"/>
        <v>527.70000000000005</v>
      </c>
      <c r="G18" s="927" t="s">
        <v>191</v>
      </c>
      <c r="H18" s="928">
        <v>52</v>
      </c>
      <c r="I18" s="711">
        <f t="shared" si="1"/>
        <v>27440.400000000001</v>
      </c>
      <c r="J18" s="633">
        <f t="shared" si="4"/>
        <v>12027.130000000001</v>
      </c>
    </row>
    <row r="19" spans="1:10" x14ac:dyDescent="0.25">
      <c r="A19" s="631"/>
      <c r="B19" s="709">
        <f t="shared" si="2"/>
        <v>372</v>
      </c>
      <c r="C19" s="677">
        <v>30</v>
      </c>
      <c r="D19" s="772">
        <v>873.2</v>
      </c>
      <c r="E19" s="935">
        <v>44975</v>
      </c>
      <c r="F19" s="926">
        <f t="shared" si="0"/>
        <v>873.2</v>
      </c>
      <c r="G19" s="927" t="s">
        <v>168</v>
      </c>
      <c r="H19" s="928">
        <v>52</v>
      </c>
      <c r="I19" s="711">
        <f t="shared" si="1"/>
        <v>45406.400000000001</v>
      </c>
      <c r="J19" s="633">
        <f t="shared" si="4"/>
        <v>11153.93</v>
      </c>
    </row>
    <row r="20" spans="1:10" x14ac:dyDescent="0.25">
      <c r="A20" s="631"/>
      <c r="B20" s="709">
        <f t="shared" si="2"/>
        <v>342</v>
      </c>
      <c r="C20" s="677">
        <v>30</v>
      </c>
      <c r="D20" s="772">
        <v>935.6</v>
      </c>
      <c r="E20" s="935">
        <v>44980</v>
      </c>
      <c r="F20" s="926">
        <f t="shared" si="0"/>
        <v>935.6</v>
      </c>
      <c r="G20" s="927" t="s">
        <v>200</v>
      </c>
      <c r="H20" s="928">
        <v>52</v>
      </c>
      <c r="I20" s="711">
        <f t="shared" si="1"/>
        <v>48651.200000000004</v>
      </c>
      <c r="J20" s="633">
        <f t="shared" si="4"/>
        <v>10218.33</v>
      </c>
    </row>
    <row r="21" spans="1:10" x14ac:dyDescent="0.25">
      <c r="B21" s="709">
        <f t="shared" si="2"/>
        <v>312</v>
      </c>
      <c r="C21" s="677">
        <v>30</v>
      </c>
      <c r="D21" s="772">
        <v>966.8</v>
      </c>
      <c r="E21" s="935">
        <v>44985</v>
      </c>
      <c r="F21" s="926">
        <f t="shared" si="0"/>
        <v>966.8</v>
      </c>
      <c r="G21" s="927" t="s">
        <v>204</v>
      </c>
      <c r="H21" s="928">
        <v>52</v>
      </c>
      <c r="I21" s="711">
        <f t="shared" si="1"/>
        <v>50273.599999999999</v>
      </c>
      <c r="J21" s="633">
        <f t="shared" si="4"/>
        <v>9251.5300000000007</v>
      </c>
    </row>
    <row r="22" spans="1:10" x14ac:dyDescent="0.25">
      <c r="B22" s="678">
        <f t="shared" si="2"/>
        <v>282</v>
      </c>
      <c r="C22" s="677">
        <v>30</v>
      </c>
      <c r="D22" s="772">
        <v>887.1</v>
      </c>
      <c r="E22" s="935">
        <v>44988</v>
      </c>
      <c r="F22" s="926">
        <f t="shared" si="0"/>
        <v>887.1</v>
      </c>
      <c r="G22" s="927" t="s">
        <v>224</v>
      </c>
      <c r="H22" s="928">
        <v>52</v>
      </c>
      <c r="I22" s="711">
        <f t="shared" si="1"/>
        <v>46129.200000000004</v>
      </c>
      <c r="J22" s="679">
        <f t="shared" si="4"/>
        <v>8364.43</v>
      </c>
    </row>
    <row r="23" spans="1:10" x14ac:dyDescent="0.25">
      <c r="B23" s="709">
        <f t="shared" si="2"/>
        <v>252</v>
      </c>
      <c r="C23" s="677">
        <v>30</v>
      </c>
      <c r="D23" s="774">
        <v>956.03</v>
      </c>
      <c r="E23" s="1095">
        <v>44999</v>
      </c>
      <c r="F23" s="775">
        <f t="shared" si="0"/>
        <v>956.03</v>
      </c>
      <c r="G23" s="776" t="s">
        <v>284</v>
      </c>
      <c r="H23" s="777">
        <v>52</v>
      </c>
      <c r="I23" s="711">
        <f t="shared" si="1"/>
        <v>49713.56</v>
      </c>
      <c r="J23" s="633">
        <f t="shared" si="4"/>
        <v>7408.4000000000005</v>
      </c>
    </row>
    <row r="24" spans="1:10" x14ac:dyDescent="0.25">
      <c r="B24" s="709">
        <f t="shared" si="2"/>
        <v>222</v>
      </c>
      <c r="C24" s="677">
        <v>30</v>
      </c>
      <c r="D24" s="774">
        <v>902.4</v>
      </c>
      <c r="E24" s="1095">
        <v>45005</v>
      </c>
      <c r="F24" s="775">
        <f t="shared" si="0"/>
        <v>902.4</v>
      </c>
      <c r="G24" s="776" t="s">
        <v>312</v>
      </c>
      <c r="H24" s="777">
        <v>52</v>
      </c>
      <c r="I24" s="711">
        <f t="shared" si="1"/>
        <v>46924.799999999996</v>
      </c>
      <c r="J24" s="633">
        <f t="shared" si="4"/>
        <v>6506.0000000000009</v>
      </c>
    </row>
    <row r="25" spans="1:10" x14ac:dyDescent="0.25">
      <c r="B25" s="678">
        <f t="shared" si="2"/>
        <v>192</v>
      </c>
      <c r="C25" s="677">
        <v>30</v>
      </c>
      <c r="D25" s="774">
        <v>848.7</v>
      </c>
      <c r="E25" s="1095">
        <v>45013</v>
      </c>
      <c r="F25" s="775">
        <f t="shared" si="0"/>
        <v>848.7</v>
      </c>
      <c r="G25" s="776" t="s">
        <v>350</v>
      </c>
      <c r="H25" s="777">
        <v>52</v>
      </c>
      <c r="I25" s="711">
        <f t="shared" si="1"/>
        <v>44132.4</v>
      </c>
      <c r="J25" s="679">
        <f t="shared" si="4"/>
        <v>5657.3000000000011</v>
      </c>
    </row>
    <row r="26" spans="1:10" x14ac:dyDescent="0.25">
      <c r="B26" s="709">
        <f t="shared" si="2"/>
        <v>192</v>
      </c>
      <c r="C26" s="677"/>
      <c r="D26" s="1162"/>
      <c r="E26" s="1160"/>
      <c r="F26" s="1159">
        <f t="shared" si="0"/>
        <v>0</v>
      </c>
      <c r="G26" s="1161"/>
      <c r="H26" s="1156"/>
      <c r="I26" s="711">
        <f t="shared" si="1"/>
        <v>0</v>
      </c>
      <c r="J26" s="633">
        <f t="shared" si="4"/>
        <v>5657.3000000000011</v>
      </c>
    </row>
    <row r="27" spans="1:10" x14ac:dyDescent="0.25">
      <c r="B27" s="709">
        <f t="shared" si="2"/>
        <v>192</v>
      </c>
      <c r="C27" s="677"/>
      <c r="D27" s="1162"/>
      <c r="E27" s="1160"/>
      <c r="F27" s="1159">
        <f t="shared" si="0"/>
        <v>0</v>
      </c>
      <c r="G27" s="1161"/>
      <c r="H27" s="1156"/>
      <c r="I27" s="711">
        <f t="shared" si="1"/>
        <v>0</v>
      </c>
      <c r="J27" s="633">
        <f t="shared" si="4"/>
        <v>5657.3000000000011</v>
      </c>
    </row>
    <row r="28" spans="1:10" x14ac:dyDescent="0.25">
      <c r="B28" s="709">
        <f t="shared" si="2"/>
        <v>192</v>
      </c>
      <c r="C28" s="677"/>
      <c r="D28" s="1159"/>
      <c r="E28" s="1160"/>
      <c r="F28" s="1159">
        <f t="shared" si="0"/>
        <v>0</v>
      </c>
      <c r="G28" s="1161"/>
      <c r="H28" s="1156"/>
      <c r="I28" s="711">
        <f t="shared" si="1"/>
        <v>0</v>
      </c>
      <c r="J28" s="633">
        <f t="shared" si="4"/>
        <v>5657.3000000000011</v>
      </c>
    </row>
    <row r="29" spans="1:10" x14ac:dyDescent="0.25">
      <c r="B29" s="709">
        <f t="shared" si="2"/>
        <v>192</v>
      </c>
      <c r="C29" s="677"/>
      <c r="D29" s="1159"/>
      <c r="E29" s="1160"/>
      <c r="F29" s="1159">
        <f t="shared" si="0"/>
        <v>0</v>
      </c>
      <c r="G29" s="1161"/>
      <c r="H29" s="1156"/>
      <c r="I29" s="711">
        <f t="shared" ref="I29:I36" si="5">H29*F29</f>
        <v>0</v>
      </c>
      <c r="J29" s="633">
        <f t="shared" ref="J29:J36" si="6">J28-F29</f>
        <v>5657.3000000000011</v>
      </c>
    </row>
    <row r="30" spans="1:10" x14ac:dyDescent="0.25">
      <c r="B30" s="709">
        <f t="shared" si="2"/>
        <v>192</v>
      </c>
      <c r="C30" s="677"/>
      <c r="D30" s="1159"/>
      <c r="E30" s="1160"/>
      <c r="F30" s="1159">
        <f t="shared" si="0"/>
        <v>0</v>
      </c>
      <c r="G30" s="1161"/>
      <c r="H30" s="1156"/>
      <c r="I30" s="711">
        <f t="shared" si="5"/>
        <v>0</v>
      </c>
      <c r="J30" s="633">
        <f t="shared" si="6"/>
        <v>5657.3000000000011</v>
      </c>
    </row>
    <row r="31" spans="1:10" x14ac:dyDescent="0.25">
      <c r="B31" s="709">
        <f t="shared" si="2"/>
        <v>192</v>
      </c>
      <c r="C31" s="677"/>
      <c r="D31" s="1159"/>
      <c r="E31" s="1160"/>
      <c r="F31" s="1159">
        <f t="shared" si="0"/>
        <v>0</v>
      </c>
      <c r="G31" s="1161"/>
      <c r="H31" s="1156"/>
      <c r="I31" s="711">
        <f t="shared" si="5"/>
        <v>0</v>
      </c>
      <c r="J31" s="633">
        <f t="shared" si="6"/>
        <v>5657.3000000000011</v>
      </c>
    </row>
    <row r="32" spans="1:10" x14ac:dyDescent="0.25">
      <c r="B32" s="709">
        <f t="shared" si="2"/>
        <v>192</v>
      </c>
      <c r="C32" s="677"/>
      <c r="D32" s="1159"/>
      <c r="E32" s="1160"/>
      <c r="F32" s="1159">
        <f t="shared" si="0"/>
        <v>0</v>
      </c>
      <c r="G32" s="1161"/>
      <c r="H32" s="1156"/>
      <c r="I32" s="711">
        <f t="shared" si="5"/>
        <v>0</v>
      </c>
      <c r="J32" s="633">
        <f t="shared" si="6"/>
        <v>5657.3000000000011</v>
      </c>
    </row>
    <row r="33" spans="2:10" x14ac:dyDescent="0.25">
      <c r="B33" s="709">
        <f t="shared" si="2"/>
        <v>192</v>
      </c>
      <c r="C33" s="677"/>
      <c r="D33" s="1159"/>
      <c r="E33" s="1160"/>
      <c r="F33" s="1159">
        <f t="shared" si="0"/>
        <v>0</v>
      </c>
      <c r="G33" s="1161"/>
      <c r="H33" s="1156"/>
      <c r="I33" s="711">
        <f t="shared" si="5"/>
        <v>0</v>
      </c>
      <c r="J33" s="633">
        <f t="shared" si="6"/>
        <v>5657.3000000000011</v>
      </c>
    </row>
    <row r="34" spans="2:10" x14ac:dyDescent="0.25">
      <c r="B34" s="709">
        <f t="shared" si="2"/>
        <v>192</v>
      </c>
      <c r="C34" s="677"/>
      <c r="D34" s="1159"/>
      <c r="E34" s="1160"/>
      <c r="F34" s="1159">
        <f t="shared" si="0"/>
        <v>0</v>
      </c>
      <c r="G34" s="1161"/>
      <c r="H34" s="1156"/>
      <c r="I34" s="711">
        <f t="shared" si="5"/>
        <v>0</v>
      </c>
      <c r="J34" s="633">
        <f t="shared" si="6"/>
        <v>5657.3000000000011</v>
      </c>
    </row>
    <row r="35" spans="2:10" x14ac:dyDescent="0.25">
      <c r="B35" s="709">
        <f t="shared" si="2"/>
        <v>192</v>
      </c>
      <c r="C35" s="677"/>
      <c r="D35" s="1159"/>
      <c r="E35" s="1160"/>
      <c r="F35" s="1159">
        <f t="shared" si="0"/>
        <v>0</v>
      </c>
      <c r="G35" s="1161"/>
      <c r="H35" s="1156"/>
      <c r="I35" s="711">
        <f t="shared" si="5"/>
        <v>0</v>
      </c>
      <c r="J35" s="633">
        <f t="shared" si="6"/>
        <v>5657.3000000000011</v>
      </c>
    </row>
    <row r="36" spans="2:10" x14ac:dyDescent="0.25">
      <c r="B36" s="709">
        <f t="shared" si="2"/>
        <v>192</v>
      </c>
      <c r="C36" s="677"/>
      <c r="D36" s="1159"/>
      <c r="E36" s="1160"/>
      <c r="F36" s="1159">
        <f t="shared" si="0"/>
        <v>0</v>
      </c>
      <c r="G36" s="1161"/>
      <c r="H36" s="1156"/>
      <c r="I36" s="711">
        <f t="shared" si="5"/>
        <v>0</v>
      </c>
      <c r="J36" s="633">
        <f t="shared" si="6"/>
        <v>5657.3000000000011</v>
      </c>
    </row>
    <row r="37" spans="2:10" ht="15.75" thickBot="1" x14ac:dyDescent="0.3">
      <c r="B37" s="709">
        <f t="shared" si="2"/>
        <v>192</v>
      </c>
      <c r="C37" s="712"/>
      <c r="D37" s="801">
        <f t="shared" ref="D37" si="7">C37*B37</f>
        <v>0</v>
      </c>
      <c r="E37" s="802"/>
      <c r="F37" s="801">
        <f t="shared" si="0"/>
        <v>0</v>
      </c>
      <c r="G37" s="803"/>
      <c r="H37" s="780"/>
      <c r="I37" s="713">
        <f t="shared" si="1"/>
        <v>0</v>
      </c>
      <c r="J37" s="633">
        <f t="shared" si="4"/>
        <v>5657.3000000000011</v>
      </c>
    </row>
    <row r="38" spans="2:10" ht="16.5" thickTop="1" x14ac:dyDescent="0.25">
      <c r="B38" s="631"/>
      <c r="C38" s="677">
        <f>SUM(C9:C37)</f>
        <v>440</v>
      </c>
      <c r="D38" s="714">
        <f>SUM(D9:D37)</f>
        <v>13219.349999999999</v>
      </c>
      <c r="E38" s="715"/>
      <c r="F38" s="602">
        <f>SUM(F9:F37)</f>
        <v>13219.349999999999</v>
      </c>
      <c r="G38" s="716"/>
      <c r="H38" s="713"/>
      <c r="I38" s="717">
        <f>SUM(I9:I37)</f>
        <v>685025.76000000013</v>
      </c>
      <c r="J38" s="631"/>
    </row>
    <row r="39" spans="2:10" ht="15.75" thickBot="1" x14ac:dyDescent="0.3">
      <c r="B39" s="631"/>
      <c r="C39" s="677"/>
      <c r="D39" s="718"/>
      <c r="E39" s="715"/>
      <c r="F39" s="718"/>
      <c r="G39" s="716"/>
      <c r="H39" s="713"/>
      <c r="I39" s="631"/>
      <c r="J39" s="631"/>
    </row>
    <row r="40" spans="2:10" x14ac:dyDescent="0.25">
      <c r="B40" s="631"/>
      <c r="C40" s="719" t="s">
        <v>4</v>
      </c>
      <c r="D40" s="720">
        <f>F4+F5+F6+F7-C38</f>
        <v>192</v>
      </c>
      <c r="E40" s="721"/>
      <c r="F40" s="718"/>
      <c r="G40" s="716"/>
      <c r="H40" s="713"/>
      <c r="I40" s="631"/>
      <c r="J40" s="631"/>
    </row>
    <row r="41" spans="2:10" x14ac:dyDescent="0.25">
      <c r="B41" s="631"/>
      <c r="C41" s="1363" t="s">
        <v>19</v>
      </c>
      <c r="D41" s="1364"/>
      <c r="E41" s="722">
        <f>E4+E5+E6+E7-F38</f>
        <v>5657.3000000000029</v>
      </c>
      <c r="F41" s="718"/>
      <c r="G41" s="718"/>
      <c r="H41" s="713"/>
      <c r="I41" s="631"/>
      <c r="J41" s="63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7" sqref="D16:D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02"/>
      <c r="B1" s="1302"/>
      <c r="C1" s="1302"/>
      <c r="D1" s="1302"/>
      <c r="E1" s="1302"/>
      <c r="F1" s="1302"/>
      <c r="G1" s="130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336"/>
      <c r="B4" s="140"/>
      <c r="C4" s="508"/>
      <c r="D4" s="330"/>
      <c r="E4" s="461"/>
      <c r="F4" s="230"/>
    </row>
    <row r="5" spans="1:11" ht="24.75" customHeight="1" thickBot="1" x14ac:dyDescent="0.3">
      <c r="A5" s="1371"/>
      <c r="B5" s="1367" t="s">
        <v>74</v>
      </c>
      <c r="C5" s="1110"/>
      <c r="D5" s="640"/>
      <c r="E5" s="1105"/>
      <c r="F5" s="1000"/>
      <c r="G5" s="143">
        <f>F97</f>
        <v>0</v>
      </c>
      <c r="H5" s="57">
        <f>E4+E5+E6-G5</f>
        <v>0</v>
      </c>
    </row>
    <row r="6" spans="1:11" ht="24.75" customHeight="1" thickTop="1" thickBot="1" x14ac:dyDescent="0.3">
      <c r="A6" s="1372"/>
      <c r="B6" s="1368"/>
      <c r="C6" s="215"/>
      <c r="D6" s="130"/>
      <c r="E6" s="460"/>
      <c r="F6" s="229"/>
      <c r="I6" s="1369" t="s">
        <v>3</v>
      </c>
      <c r="J6" s="136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70"/>
      <c r="J7" s="1366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0</v>
      </c>
      <c r="J8" s="123">
        <f>F4+F5+F6-C8</f>
        <v>0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0</v>
      </c>
      <c r="J9" s="123">
        <f>J8-C9</f>
        <v>0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0</v>
      </c>
      <c r="J10" s="123">
        <f t="shared" ref="J10:J58" si="2">J9-C10</f>
        <v>0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0</v>
      </c>
      <c r="J11" s="123">
        <f t="shared" si="2"/>
        <v>0</v>
      </c>
    </row>
    <row r="12" spans="1:11" x14ac:dyDescent="0.25">
      <c r="A12" s="72"/>
      <c r="B12" s="82"/>
      <c r="C12" s="15"/>
      <c r="D12" s="168"/>
      <c r="E12" s="704"/>
      <c r="F12" s="602">
        <f t="shared" si="0"/>
        <v>0</v>
      </c>
      <c r="G12" s="600"/>
      <c r="H12" s="614"/>
      <c r="I12" s="783">
        <f t="shared" si="1"/>
        <v>0</v>
      </c>
      <c r="J12" s="799">
        <f t="shared" si="2"/>
        <v>0</v>
      </c>
      <c r="K12" s="631"/>
    </row>
    <row r="13" spans="1:11" x14ac:dyDescent="0.25">
      <c r="A13" s="72"/>
      <c r="B13" s="82"/>
      <c r="C13" s="15"/>
      <c r="D13" s="168"/>
      <c r="E13" s="701"/>
      <c r="F13" s="602">
        <f t="shared" si="0"/>
        <v>0</v>
      </c>
      <c r="G13" s="600"/>
      <c r="H13" s="614"/>
      <c r="I13" s="783">
        <f t="shared" si="1"/>
        <v>0</v>
      </c>
      <c r="J13" s="799">
        <f t="shared" si="2"/>
        <v>0</v>
      </c>
      <c r="K13" s="631"/>
    </row>
    <row r="14" spans="1:11" x14ac:dyDescent="0.25">
      <c r="B14" s="82"/>
      <c r="C14" s="15"/>
      <c r="D14" s="168"/>
      <c r="E14" s="701"/>
      <c r="F14" s="602">
        <f>D14</f>
        <v>0</v>
      </c>
      <c r="G14" s="600"/>
      <c r="H14" s="614"/>
      <c r="I14" s="783">
        <f t="shared" si="1"/>
        <v>0</v>
      </c>
      <c r="J14" s="799">
        <f t="shared" si="2"/>
        <v>0</v>
      </c>
      <c r="K14" s="631"/>
    </row>
    <row r="15" spans="1:11" x14ac:dyDescent="0.25">
      <c r="B15" s="82"/>
      <c r="C15" s="15"/>
      <c r="D15" s="168"/>
      <c r="E15" s="701"/>
      <c r="F15" s="602">
        <f>D15</f>
        <v>0</v>
      </c>
      <c r="G15" s="600"/>
      <c r="H15" s="614"/>
      <c r="I15" s="783">
        <f t="shared" si="1"/>
        <v>0</v>
      </c>
      <c r="J15" s="799">
        <f t="shared" si="2"/>
        <v>0</v>
      </c>
      <c r="K15" s="631"/>
    </row>
    <row r="16" spans="1:11" x14ac:dyDescent="0.25">
      <c r="A16" s="80"/>
      <c r="B16" s="82"/>
      <c r="C16" s="15"/>
      <c r="D16" s="168"/>
      <c r="E16" s="707"/>
      <c r="F16" s="602">
        <f>D16</f>
        <v>0</v>
      </c>
      <c r="G16" s="600"/>
      <c r="H16" s="614"/>
      <c r="I16" s="783">
        <f t="shared" si="1"/>
        <v>0</v>
      </c>
      <c r="J16" s="799">
        <f t="shared" si="2"/>
        <v>0</v>
      </c>
      <c r="K16" s="631"/>
    </row>
    <row r="17" spans="1:11" x14ac:dyDescent="0.25">
      <c r="A17" s="82"/>
      <c r="B17" s="82"/>
      <c r="C17" s="15"/>
      <c r="D17" s="168"/>
      <c r="E17" s="707"/>
      <c r="F17" s="602">
        <f t="shared" ref="F17:F41" si="3">D17</f>
        <v>0</v>
      </c>
      <c r="G17" s="987"/>
      <c r="H17" s="614"/>
      <c r="I17" s="783">
        <f t="shared" si="1"/>
        <v>0</v>
      </c>
      <c r="J17" s="799">
        <f t="shared" si="2"/>
        <v>0</v>
      </c>
      <c r="K17" s="631"/>
    </row>
    <row r="18" spans="1:11" x14ac:dyDescent="0.25">
      <c r="A18" s="2"/>
      <c r="B18" s="82"/>
      <c r="C18" s="15"/>
      <c r="D18" s="168"/>
      <c r="E18" s="707"/>
      <c r="F18" s="602">
        <f t="shared" si="3"/>
        <v>0</v>
      </c>
      <c r="G18" s="600"/>
      <c r="H18" s="614"/>
      <c r="I18" s="783">
        <f t="shared" si="1"/>
        <v>0</v>
      </c>
      <c r="J18" s="799">
        <f t="shared" si="2"/>
        <v>0</v>
      </c>
      <c r="K18" s="631"/>
    </row>
    <row r="19" spans="1:11" x14ac:dyDescent="0.25">
      <c r="A19" s="2"/>
      <c r="B19" s="82"/>
      <c r="C19" s="15"/>
      <c r="D19" s="168"/>
      <c r="E19" s="707"/>
      <c r="F19" s="602">
        <f t="shared" si="3"/>
        <v>0</v>
      </c>
      <c r="G19" s="600"/>
      <c r="H19" s="614"/>
      <c r="I19" s="783">
        <f t="shared" si="1"/>
        <v>0</v>
      </c>
      <c r="J19" s="799">
        <f t="shared" si="2"/>
        <v>0</v>
      </c>
      <c r="K19" s="631"/>
    </row>
    <row r="20" spans="1:11" x14ac:dyDescent="0.25">
      <c r="A20" s="2"/>
      <c r="B20" s="82"/>
      <c r="C20" s="15"/>
      <c r="D20" s="168"/>
      <c r="E20" s="701"/>
      <c r="F20" s="602">
        <f t="shared" si="3"/>
        <v>0</v>
      </c>
      <c r="G20" s="600"/>
      <c r="H20" s="614"/>
      <c r="I20" s="783">
        <f t="shared" si="1"/>
        <v>0</v>
      </c>
      <c r="J20" s="799">
        <f t="shared" si="2"/>
        <v>0</v>
      </c>
      <c r="K20" s="631"/>
    </row>
    <row r="21" spans="1:11" x14ac:dyDescent="0.25">
      <c r="A21" s="2"/>
      <c r="B21" s="82"/>
      <c r="C21" s="15"/>
      <c r="D21" s="168"/>
      <c r="E21" s="701"/>
      <c r="F21" s="602">
        <f t="shared" si="3"/>
        <v>0</v>
      </c>
      <c r="G21" s="600"/>
      <c r="H21" s="614"/>
      <c r="I21" s="783">
        <f t="shared" si="1"/>
        <v>0</v>
      </c>
      <c r="J21" s="799">
        <f t="shared" si="2"/>
        <v>0</v>
      </c>
      <c r="K21" s="631"/>
    </row>
    <row r="22" spans="1:11" x14ac:dyDescent="0.25">
      <c r="A22" s="2"/>
      <c r="B22" s="82"/>
      <c r="C22" s="15"/>
      <c r="D22" s="168"/>
      <c r="E22" s="701"/>
      <c r="F22" s="602">
        <f t="shared" si="3"/>
        <v>0</v>
      </c>
      <c r="G22" s="600"/>
      <c r="H22" s="614"/>
      <c r="I22" s="783">
        <f t="shared" si="1"/>
        <v>0</v>
      </c>
      <c r="J22" s="799">
        <f t="shared" si="2"/>
        <v>0</v>
      </c>
      <c r="K22" s="631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0</v>
      </c>
      <c r="J26" s="123">
        <f t="shared" si="2"/>
        <v>0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0</v>
      </c>
      <c r="J27" s="123">
        <f t="shared" si="2"/>
        <v>0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0</v>
      </c>
      <c r="J28" s="123">
        <f t="shared" si="2"/>
        <v>0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0</v>
      </c>
      <c r="J29" s="123">
        <f t="shared" si="2"/>
        <v>0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0</v>
      </c>
      <c r="J30" s="123">
        <f t="shared" si="2"/>
        <v>0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0</v>
      </c>
      <c r="J31" s="123">
        <f t="shared" si="2"/>
        <v>0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0</v>
      </c>
      <c r="J93" s="123">
        <f>J58-C93</f>
        <v>0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0</v>
      </c>
      <c r="J94" s="123">
        <f t="shared" ref="J94" si="7">J93-C94</f>
        <v>0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0</v>
      </c>
      <c r="J95" s="123">
        <f>J41-C95</f>
        <v>0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0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345" t="s">
        <v>11</v>
      </c>
      <c r="D100" s="1346"/>
      <c r="E100" s="141">
        <f>E5+E4+E6+-F97</f>
        <v>0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02"/>
      <c r="B1" s="1302"/>
      <c r="C1" s="1302"/>
      <c r="D1" s="1302"/>
      <c r="E1" s="1302"/>
      <c r="F1" s="1302"/>
      <c r="G1" s="130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5"/>
      <c r="D4" s="114"/>
      <c r="E4" s="228"/>
      <c r="F4" s="229"/>
    </row>
    <row r="5" spans="1:11" ht="15" customHeight="1" thickBot="1" x14ac:dyDescent="0.3">
      <c r="A5" s="1341"/>
      <c r="B5" s="1373" t="s">
        <v>162</v>
      </c>
      <c r="C5" s="215"/>
      <c r="D5" s="114"/>
      <c r="E5" s="140"/>
      <c r="F5" s="230"/>
      <c r="G5" s="143">
        <f>F30</f>
        <v>0</v>
      </c>
      <c r="H5" s="57">
        <f>E4+E5+E6-G5</f>
        <v>0</v>
      </c>
    </row>
    <row r="6" spans="1:11" ht="17.25" thickTop="1" thickBot="1" x14ac:dyDescent="0.3">
      <c r="A6" s="1342"/>
      <c r="B6" s="1374"/>
      <c r="C6" s="215"/>
      <c r="D6" s="114"/>
      <c r="E6" s="140"/>
      <c r="F6" s="230"/>
      <c r="I6" s="1369" t="s">
        <v>3</v>
      </c>
      <c r="J6" s="136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70"/>
      <c r="J7" s="1366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02">
        <f t="shared" ref="F8:F13" si="0">D8</f>
        <v>0</v>
      </c>
      <c r="G8" s="600"/>
      <c r="H8" s="614"/>
      <c r="I8" s="783">
        <f>E5+E4-F8+E6</f>
        <v>0</v>
      </c>
      <c r="J8" s="799">
        <f>F4+F5+F6-C8</f>
        <v>0</v>
      </c>
      <c r="K8" s="631"/>
    </row>
    <row r="9" spans="1:11" x14ac:dyDescent="0.25">
      <c r="A9" s="186"/>
      <c r="B9" s="82"/>
      <c r="C9" s="15"/>
      <c r="D9" s="168">
        <v>0</v>
      </c>
      <c r="E9" s="235"/>
      <c r="F9" s="602">
        <f t="shared" si="0"/>
        <v>0</v>
      </c>
      <c r="G9" s="600"/>
      <c r="H9" s="614"/>
      <c r="I9" s="783">
        <f>I8-F9</f>
        <v>0</v>
      </c>
      <c r="J9" s="799">
        <f>J8-C9</f>
        <v>0</v>
      </c>
      <c r="K9" s="631"/>
    </row>
    <row r="10" spans="1:11" x14ac:dyDescent="0.25">
      <c r="A10" s="174"/>
      <c r="B10" s="82"/>
      <c r="C10" s="15"/>
      <c r="D10" s="168">
        <v>0</v>
      </c>
      <c r="E10" s="235"/>
      <c r="F10" s="602">
        <f t="shared" si="0"/>
        <v>0</v>
      </c>
      <c r="G10" s="600"/>
      <c r="H10" s="614"/>
      <c r="I10" s="783">
        <f t="shared" ref="I10:I28" si="1">I9-F10</f>
        <v>0</v>
      </c>
      <c r="J10" s="799">
        <f t="shared" ref="J10:J28" si="2">J9-C10</f>
        <v>0</v>
      </c>
      <c r="K10" s="631"/>
    </row>
    <row r="11" spans="1:11" x14ac:dyDescent="0.25">
      <c r="A11" s="81" t="s">
        <v>33</v>
      </c>
      <c r="B11" s="82"/>
      <c r="C11" s="15"/>
      <c r="D11" s="168">
        <f t="shared" ref="D11:D28" si="3">C11*B11</f>
        <v>0</v>
      </c>
      <c r="E11" s="235"/>
      <c r="F11" s="602">
        <f t="shared" si="0"/>
        <v>0</v>
      </c>
      <c r="G11" s="600"/>
      <c r="H11" s="614"/>
      <c r="I11" s="783">
        <f t="shared" si="1"/>
        <v>0</v>
      </c>
      <c r="J11" s="799">
        <f t="shared" si="2"/>
        <v>0</v>
      </c>
      <c r="K11" s="631"/>
    </row>
    <row r="12" spans="1:11" x14ac:dyDescent="0.25">
      <c r="A12" s="72"/>
      <c r="B12" s="82"/>
      <c r="C12" s="15"/>
      <c r="D12" s="168">
        <f t="shared" si="3"/>
        <v>0</v>
      </c>
      <c r="E12" s="235"/>
      <c r="F12" s="602">
        <f t="shared" si="0"/>
        <v>0</v>
      </c>
      <c r="G12" s="600"/>
      <c r="H12" s="614"/>
      <c r="I12" s="783">
        <f t="shared" si="1"/>
        <v>0</v>
      </c>
      <c r="J12" s="799">
        <f t="shared" si="2"/>
        <v>0</v>
      </c>
      <c r="K12" s="631"/>
    </row>
    <row r="13" spans="1:11" x14ac:dyDescent="0.25">
      <c r="A13" s="72"/>
      <c r="B13" s="82"/>
      <c r="C13" s="15"/>
      <c r="D13" s="168">
        <f t="shared" si="3"/>
        <v>0</v>
      </c>
      <c r="E13" s="234"/>
      <c r="F13" s="602">
        <f t="shared" si="0"/>
        <v>0</v>
      </c>
      <c r="G13" s="600"/>
      <c r="H13" s="614"/>
      <c r="I13" s="783">
        <f t="shared" si="1"/>
        <v>0</v>
      </c>
      <c r="J13" s="799">
        <f t="shared" si="2"/>
        <v>0</v>
      </c>
      <c r="K13" s="631"/>
    </row>
    <row r="14" spans="1:11" x14ac:dyDescent="0.25">
      <c r="B14" s="82"/>
      <c r="C14" s="15"/>
      <c r="D14" s="168">
        <f t="shared" si="3"/>
        <v>0</v>
      </c>
      <c r="E14" s="234"/>
      <c r="F14" s="602">
        <f>D14</f>
        <v>0</v>
      </c>
      <c r="G14" s="600"/>
      <c r="H14" s="614"/>
      <c r="I14" s="783">
        <f t="shared" si="1"/>
        <v>0</v>
      </c>
      <c r="J14" s="799">
        <f t="shared" si="2"/>
        <v>0</v>
      </c>
      <c r="K14" s="631"/>
    </row>
    <row r="15" spans="1:11" x14ac:dyDescent="0.25">
      <c r="B15" s="82"/>
      <c r="C15" s="15"/>
      <c r="D15" s="168">
        <f t="shared" si="3"/>
        <v>0</v>
      </c>
      <c r="E15" s="234"/>
      <c r="F15" s="602">
        <f>D15</f>
        <v>0</v>
      </c>
      <c r="G15" s="600"/>
      <c r="H15" s="614"/>
      <c r="I15" s="783">
        <f t="shared" si="1"/>
        <v>0</v>
      </c>
      <c r="J15" s="799">
        <f t="shared" si="2"/>
        <v>0</v>
      </c>
      <c r="K15" s="631"/>
    </row>
    <row r="16" spans="1:11" x14ac:dyDescent="0.25">
      <c r="A16" s="80"/>
      <c r="B16" s="82"/>
      <c r="C16" s="15"/>
      <c r="D16" s="168">
        <f t="shared" si="3"/>
        <v>0</v>
      </c>
      <c r="E16" s="242"/>
      <c r="F16" s="68">
        <f>D16</f>
        <v>0</v>
      </c>
      <c r="G16" s="69"/>
      <c r="H16" s="124"/>
      <c r="I16" s="200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f t="shared" si="3"/>
        <v>0</v>
      </c>
      <c r="E17" s="242"/>
      <c r="F17" s="68">
        <f t="shared" ref="F17:F29" si="4">D17</f>
        <v>0</v>
      </c>
      <c r="G17" s="385"/>
      <c r="H17" s="124"/>
      <c r="I17" s="200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f t="shared" si="3"/>
        <v>0</v>
      </c>
      <c r="E18" s="242"/>
      <c r="F18" s="68">
        <f t="shared" si="4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f t="shared" si="3"/>
        <v>0</v>
      </c>
      <c r="E19" s="242"/>
      <c r="F19" s="68">
        <f t="shared" si="4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f t="shared" si="3"/>
        <v>0</v>
      </c>
      <c r="E20" s="234"/>
      <c r="F20" s="68">
        <f t="shared" si="4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f t="shared" si="3"/>
        <v>0</v>
      </c>
      <c r="E21" s="234"/>
      <c r="F21" s="68">
        <f t="shared" si="4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f t="shared" si="3"/>
        <v>0</v>
      </c>
      <c r="E22" s="234"/>
      <c r="F22" s="68">
        <f t="shared" si="4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f t="shared" si="3"/>
        <v>0</v>
      </c>
      <c r="E23" s="234"/>
      <c r="F23" s="68">
        <f t="shared" si="4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f t="shared" si="3"/>
        <v>0</v>
      </c>
      <c r="E24" s="242"/>
      <c r="F24" s="68">
        <f t="shared" si="4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f t="shared" si="3"/>
        <v>0</v>
      </c>
      <c r="E25" s="242"/>
      <c r="F25" s="68">
        <f t="shared" si="4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f t="shared" si="3"/>
        <v>0</v>
      </c>
      <c r="E26" s="235"/>
      <c r="F26" s="68">
        <f t="shared" si="4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f t="shared" si="3"/>
        <v>0</v>
      </c>
      <c r="E27" s="235"/>
      <c r="F27" s="68">
        <f t="shared" si="4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45" t="s">
        <v>11</v>
      </c>
      <c r="D33" s="1346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S1" workbookViewId="0">
      <pane ySplit="9" topLeftCell="A10" activePane="bottomLeft" state="frozen"/>
      <selection pane="bottomLeft" activeCell="Y10" sqref="Y1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  <col min="23" max="23" width="25.85546875" bestFit="1" customWidth="1"/>
    <col min="24" max="24" width="15.5703125" customWidth="1"/>
    <col min="29" max="29" width="12.42578125" bestFit="1" customWidth="1"/>
  </cols>
  <sheetData>
    <row r="1" spans="1:32" ht="45.75" x14ac:dyDescent="0.65">
      <c r="A1" s="1384" t="s">
        <v>392</v>
      </c>
      <c r="B1" s="1384"/>
      <c r="C1" s="1384"/>
      <c r="D1" s="1384"/>
      <c r="E1" s="1384"/>
      <c r="F1" s="1384"/>
      <c r="G1" s="1384"/>
      <c r="H1" s="1384"/>
      <c r="I1" s="1384"/>
      <c r="J1" s="96">
        <v>1</v>
      </c>
      <c r="L1" s="1384" t="str">
        <f>A1</f>
        <v>INVENTARIO  DEL MES DE     MARZO     2023</v>
      </c>
      <c r="M1" s="1384"/>
      <c r="N1" s="1384"/>
      <c r="O1" s="1384"/>
      <c r="P1" s="1384"/>
      <c r="Q1" s="1384"/>
      <c r="R1" s="1384"/>
      <c r="S1" s="1384"/>
      <c r="T1" s="1384"/>
      <c r="U1" s="96">
        <v>2</v>
      </c>
      <c r="W1" s="1386" t="s">
        <v>406</v>
      </c>
      <c r="X1" s="1386"/>
      <c r="Y1" s="1386"/>
      <c r="Z1" s="1386"/>
      <c r="AA1" s="1386"/>
      <c r="AB1" s="1386"/>
      <c r="AC1" s="1386"/>
      <c r="AD1" s="1386"/>
      <c r="AE1" s="1386"/>
      <c r="AF1" s="96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352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</row>
    <row r="4" spans="1:32" ht="17.25" thickTop="1" thickBot="1" x14ac:dyDescent="0.3">
      <c r="A4" s="730"/>
      <c r="B4" s="631"/>
      <c r="C4" s="726"/>
      <c r="D4" s="727"/>
      <c r="E4" s="728"/>
      <c r="F4" s="729"/>
      <c r="G4" s="72"/>
      <c r="L4" s="730"/>
      <c r="M4" s="631"/>
      <c r="N4" s="726"/>
      <c r="O4" s="727"/>
      <c r="P4" s="728"/>
      <c r="Q4" s="729"/>
      <c r="R4" s="72"/>
      <c r="W4" s="730"/>
      <c r="X4" s="631"/>
      <c r="Y4" s="726"/>
      <c r="Z4" s="727"/>
      <c r="AA4" s="728"/>
      <c r="AB4" s="729"/>
      <c r="AC4" s="72"/>
    </row>
    <row r="5" spans="1:32" ht="15" customHeight="1" x14ac:dyDescent="0.25">
      <c r="A5" s="1385" t="s">
        <v>107</v>
      </c>
      <c r="B5" s="1375" t="s">
        <v>81</v>
      </c>
      <c r="C5" s="726">
        <v>62.51</v>
      </c>
      <c r="D5" s="727">
        <v>44867</v>
      </c>
      <c r="E5" s="728">
        <v>18564</v>
      </c>
      <c r="F5" s="729">
        <v>922</v>
      </c>
      <c r="G5" s="143">
        <f>F102</f>
        <v>17546.800000000003</v>
      </c>
      <c r="H5" s="57">
        <f>E4+E5+E6-G5+E7+E8</f>
        <v>1017.1999999999971</v>
      </c>
      <c r="L5" s="1385" t="s">
        <v>259</v>
      </c>
      <c r="M5" s="1375" t="s">
        <v>81</v>
      </c>
      <c r="N5" s="726">
        <v>59</v>
      </c>
      <c r="O5" s="727">
        <v>45016</v>
      </c>
      <c r="P5" s="728">
        <v>4352.8</v>
      </c>
      <c r="Q5" s="729">
        <v>155</v>
      </c>
      <c r="R5" s="143">
        <f>Q102</f>
        <v>2143.46</v>
      </c>
      <c r="S5" s="57">
        <f>P4+P5+P6-R5+P7+P8</f>
        <v>2209.34</v>
      </c>
      <c r="W5" s="1385" t="s">
        <v>259</v>
      </c>
      <c r="X5" s="1375" t="s">
        <v>81</v>
      </c>
      <c r="Y5" s="726">
        <v>59</v>
      </c>
      <c r="Z5" s="727">
        <v>45021</v>
      </c>
      <c r="AA5" s="728">
        <v>5005.22</v>
      </c>
      <c r="AB5" s="729">
        <v>181</v>
      </c>
      <c r="AC5" s="143">
        <f>AB102</f>
        <v>0</v>
      </c>
      <c r="AD5" s="57">
        <f>AA4+AA5+AA6-AC5+AA7+AA8</f>
        <v>9813.4000000000015</v>
      </c>
    </row>
    <row r="6" spans="1:32" ht="16.5" customHeight="1" x14ac:dyDescent="0.25">
      <c r="A6" s="1385"/>
      <c r="B6" s="1376"/>
      <c r="C6" s="726"/>
      <c r="D6" s="727"/>
      <c r="E6" s="728"/>
      <c r="F6" s="729"/>
      <c r="G6" s="72"/>
      <c r="L6" s="1385"/>
      <c r="M6" s="1376"/>
      <c r="N6" s="726"/>
      <c r="O6" s="727"/>
      <c r="P6" s="728"/>
      <c r="Q6" s="729"/>
      <c r="R6" s="72"/>
      <c r="W6" s="1385"/>
      <c r="X6" s="1376"/>
      <c r="Y6" s="726">
        <v>57</v>
      </c>
      <c r="Z6" s="727">
        <v>45038</v>
      </c>
      <c r="AA6" s="728">
        <v>4808.18</v>
      </c>
      <c r="AB6" s="729">
        <v>176</v>
      </c>
      <c r="AC6" s="72"/>
    </row>
    <row r="7" spans="1:32" ht="15.75" customHeight="1" thickBot="1" x14ac:dyDescent="0.35">
      <c r="A7" s="1385"/>
      <c r="B7" s="1377"/>
      <c r="C7" s="726"/>
      <c r="D7" s="727"/>
      <c r="E7" s="728"/>
      <c r="F7" s="729"/>
      <c r="G7" s="72"/>
      <c r="I7" s="356"/>
      <c r="J7" s="356"/>
      <c r="L7" s="1385"/>
      <c r="M7" s="1377"/>
      <c r="N7" s="726"/>
      <c r="O7" s="727"/>
      <c r="P7" s="728"/>
      <c r="Q7" s="729"/>
      <c r="R7" s="72"/>
      <c r="T7" s="356"/>
      <c r="U7" s="356"/>
      <c r="W7" s="1385"/>
      <c r="X7" s="1377"/>
      <c r="Y7" s="726"/>
      <c r="Z7" s="727"/>
      <c r="AA7" s="728"/>
      <c r="AB7" s="729"/>
      <c r="AC7" s="72"/>
      <c r="AE7" s="356"/>
      <c r="AF7" s="356"/>
    </row>
    <row r="8" spans="1:32" ht="16.5" customHeight="1" thickTop="1" thickBot="1" x14ac:dyDescent="0.3">
      <c r="A8" s="3"/>
      <c r="B8" s="389"/>
      <c r="C8" s="225"/>
      <c r="D8" s="324"/>
      <c r="E8" s="228"/>
      <c r="F8" s="229"/>
      <c r="G8" s="72"/>
      <c r="I8" s="1358" t="s">
        <v>47</v>
      </c>
      <c r="J8" s="1382" t="s">
        <v>4</v>
      </c>
      <c r="L8" s="1079"/>
      <c r="M8" s="1080"/>
      <c r="N8" s="726"/>
      <c r="O8" s="727"/>
      <c r="P8" s="1081"/>
      <c r="Q8" s="1082"/>
      <c r="R8" s="613"/>
      <c r="S8" s="631"/>
      <c r="T8" s="1378" t="s">
        <v>47</v>
      </c>
      <c r="U8" s="1380" t="s">
        <v>4</v>
      </c>
      <c r="W8" s="1079"/>
      <c r="X8" s="1080"/>
      <c r="Y8" s="726"/>
      <c r="Z8" s="727"/>
      <c r="AA8" s="1081"/>
      <c r="AB8" s="1082"/>
      <c r="AC8" s="613"/>
      <c r="AD8" s="631"/>
      <c r="AE8" s="1378" t="s">
        <v>47</v>
      </c>
      <c r="AF8" s="1380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59"/>
      <c r="J9" s="1383"/>
      <c r="L9" s="1083"/>
      <c r="M9" s="911" t="s">
        <v>7</v>
      </c>
      <c r="N9" s="1084" t="s">
        <v>8</v>
      </c>
      <c r="O9" s="1085" t="s">
        <v>3</v>
      </c>
      <c r="P9" s="1086" t="s">
        <v>2</v>
      </c>
      <c r="Q9" s="1087" t="s">
        <v>9</v>
      </c>
      <c r="R9" s="1088" t="s">
        <v>15</v>
      </c>
      <c r="S9" s="1089"/>
      <c r="T9" s="1379"/>
      <c r="U9" s="1381"/>
      <c r="W9" s="1083"/>
      <c r="X9" s="911" t="s">
        <v>7</v>
      </c>
      <c r="Y9" s="1084" t="s">
        <v>8</v>
      </c>
      <c r="Z9" s="1085" t="s">
        <v>3</v>
      </c>
      <c r="AA9" s="1086" t="s">
        <v>2</v>
      </c>
      <c r="AB9" s="1087" t="s">
        <v>9</v>
      </c>
      <c r="AC9" s="1088" t="s">
        <v>15</v>
      </c>
      <c r="AD9" s="1089"/>
      <c r="AE9" s="1379"/>
      <c r="AF9" s="1381"/>
    </row>
    <row r="10" spans="1:32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113</v>
      </c>
      <c r="H10" s="70">
        <v>85</v>
      </c>
      <c r="I10" s="692">
        <f>E4+E5+E6-F10+E7+E8</f>
        <v>18491.900000000001</v>
      </c>
      <c r="J10" s="693">
        <f>F4+F5+F6+F7-C10+F8</f>
        <v>918</v>
      </c>
      <c r="L10" s="989"/>
      <c r="M10" s="737"/>
      <c r="N10" s="677">
        <v>30</v>
      </c>
      <c r="O10" s="986">
        <v>834.74</v>
      </c>
      <c r="P10" s="701">
        <v>45017</v>
      </c>
      <c r="Q10" s="602">
        <f>O10</f>
        <v>834.74</v>
      </c>
      <c r="R10" s="600" t="s">
        <v>374</v>
      </c>
      <c r="S10" s="601">
        <v>61</v>
      </c>
      <c r="T10" s="783">
        <f>P4+P5+P6-Q10+P7+P8</f>
        <v>3518.0600000000004</v>
      </c>
      <c r="U10" s="799">
        <f>Q4+Q5+Q6+Q7-N10+Q8</f>
        <v>125</v>
      </c>
      <c r="W10" s="989"/>
      <c r="X10" s="737"/>
      <c r="Y10" s="677"/>
      <c r="Z10" s="986"/>
      <c r="AA10" s="701"/>
      <c r="AB10" s="602">
        <f>Z10</f>
        <v>0</v>
      </c>
      <c r="AC10" s="600"/>
      <c r="AD10" s="601"/>
      <c r="AE10" s="783">
        <f>AA4+AA5+AA6-AB10+AA7+AA8</f>
        <v>9813.4000000000015</v>
      </c>
      <c r="AF10" s="799">
        <f>AB4+AB5+AB6+AB7-Y10+AB8</f>
        <v>357</v>
      </c>
    </row>
    <row r="11" spans="1:32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114</v>
      </c>
      <c r="H11" s="70">
        <v>85</v>
      </c>
      <c r="I11" s="200">
        <f>I10-F11</f>
        <v>18302.900000000001</v>
      </c>
      <c r="J11" s="123">
        <f>J10-C11</f>
        <v>908</v>
      </c>
      <c r="L11" s="989"/>
      <c r="M11" s="737"/>
      <c r="N11" s="677">
        <v>45</v>
      </c>
      <c r="O11" s="986">
        <v>1308.72</v>
      </c>
      <c r="P11" s="704">
        <v>45017</v>
      </c>
      <c r="Q11" s="602">
        <f>O11</f>
        <v>1308.72</v>
      </c>
      <c r="R11" s="600" t="s">
        <v>374</v>
      </c>
      <c r="S11" s="601">
        <v>61</v>
      </c>
      <c r="T11" s="692">
        <f>T10-Q11</f>
        <v>2209.34</v>
      </c>
      <c r="U11" s="693">
        <f>U10-N11</f>
        <v>80</v>
      </c>
      <c r="W11" s="989"/>
      <c r="X11" s="737"/>
      <c r="Y11" s="677"/>
      <c r="Z11" s="986"/>
      <c r="AA11" s="704"/>
      <c r="AB11" s="602">
        <f>Z11</f>
        <v>0</v>
      </c>
      <c r="AC11" s="600"/>
      <c r="AD11" s="601"/>
      <c r="AE11" s="783">
        <f>AE10-AB11</f>
        <v>9813.4000000000015</v>
      </c>
      <c r="AF11" s="799">
        <f>AF10-Y11</f>
        <v>357</v>
      </c>
    </row>
    <row r="12" spans="1:32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115</v>
      </c>
      <c r="H12" s="70">
        <v>85</v>
      </c>
      <c r="I12" s="200">
        <f t="shared" ref="I12:I68" si="0">I11-F12</f>
        <v>18201.900000000001</v>
      </c>
      <c r="J12" s="123">
        <f t="shared" ref="J12:J68" si="1">J11-C12</f>
        <v>903</v>
      </c>
      <c r="L12" s="1090" t="s">
        <v>32</v>
      </c>
      <c r="M12" s="737"/>
      <c r="N12" s="677"/>
      <c r="O12" s="986"/>
      <c r="P12" s="701"/>
      <c r="Q12" s="602">
        <f>O12</f>
        <v>0</v>
      </c>
      <c r="R12" s="600"/>
      <c r="S12" s="601"/>
      <c r="T12" s="783">
        <f t="shared" ref="T12:T75" si="2">T11-Q12</f>
        <v>2209.34</v>
      </c>
      <c r="U12" s="799">
        <f t="shared" ref="U12:U75" si="3">U11-N12</f>
        <v>80</v>
      </c>
      <c r="W12" s="1090" t="s">
        <v>32</v>
      </c>
      <c r="X12" s="737"/>
      <c r="Y12" s="677"/>
      <c r="Z12" s="986"/>
      <c r="AA12" s="701"/>
      <c r="AB12" s="602">
        <f>Z12</f>
        <v>0</v>
      </c>
      <c r="AC12" s="600"/>
      <c r="AD12" s="601"/>
      <c r="AE12" s="783">
        <f t="shared" ref="AE12:AE75" si="4">AE11-AB12</f>
        <v>9813.4000000000015</v>
      </c>
      <c r="AF12" s="799">
        <f t="shared" ref="AF12:AF75" si="5">AF11-Y12</f>
        <v>357</v>
      </c>
    </row>
    <row r="13" spans="1:32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6">D13</f>
        <v>18.8</v>
      </c>
      <c r="G13" s="69" t="s">
        <v>116</v>
      </c>
      <c r="H13" s="70">
        <v>85</v>
      </c>
      <c r="I13" s="200">
        <f t="shared" si="0"/>
        <v>18183.100000000002</v>
      </c>
      <c r="J13" s="123">
        <f t="shared" si="1"/>
        <v>902</v>
      </c>
      <c r="L13" s="1091"/>
      <c r="M13" s="737"/>
      <c r="N13" s="677"/>
      <c r="O13" s="986"/>
      <c r="P13" s="707"/>
      <c r="Q13" s="602">
        <f t="shared" ref="Q13:Q76" si="7">O13</f>
        <v>0</v>
      </c>
      <c r="R13" s="600"/>
      <c r="S13" s="601"/>
      <c r="T13" s="783">
        <f t="shared" si="2"/>
        <v>2209.34</v>
      </c>
      <c r="U13" s="799">
        <f t="shared" si="3"/>
        <v>80</v>
      </c>
      <c r="W13" s="1091"/>
      <c r="X13" s="737"/>
      <c r="Y13" s="677"/>
      <c r="Z13" s="986"/>
      <c r="AA13" s="707"/>
      <c r="AB13" s="602">
        <f t="shared" ref="AB13:AB76" si="8">Z13</f>
        <v>0</v>
      </c>
      <c r="AC13" s="600"/>
      <c r="AD13" s="601"/>
      <c r="AE13" s="783">
        <f t="shared" si="4"/>
        <v>9813.4000000000015</v>
      </c>
      <c r="AF13" s="799">
        <f t="shared" si="5"/>
        <v>357</v>
      </c>
    </row>
    <row r="14" spans="1:32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6"/>
        <v>213.9</v>
      </c>
      <c r="G14" s="69" t="s">
        <v>117</v>
      </c>
      <c r="H14" s="70">
        <v>85</v>
      </c>
      <c r="I14" s="200">
        <f t="shared" si="0"/>
        <v>17969.2</v>
      </c>
      <c r="J14" s="123">
        <f t="shared" si="1"/>
        <v>891</v>
      </c>
      <c r="L14" s="737"/>
      <c r="M14" s="737"/>
      <c r="N14" s="677"/>
      <c r="O14" s="986"/>
      <c r="P14" s="707"/>
      <c r="Q14" s="602">
        <f t="shared" si="7"/>
        <v>0</v>
      </c>
      <c r="R14" s="600"/>
      <c r="S14" s="601"/>
      <c r="T14" s="783">
        <f t="shared" si="2"/>
        <v>2209.34</v>
      </c>
      <c r="U14" s="799">
        <f t="shared" si="3"/>
        <v>80</v>
      </c>
      <c r="W14" s="737"/>
      <c r="X14" s="737"/>
      <c r="Y14" s="677"/>
      <c r="Z14" s="986"/>
      <c r="AA14" s="707"/>
      <c r="AB14" s="602">
        <f t="shared" si="8"/>
        <v>0</v>
      </c>
      <c r="AC14" s="600"/>
      <c r="AD14" s="601"/>
      <c r="AE14" s="783">
        <f t="shared" si="4"/>
        <v>9813.4000000000015</v>
      </c>
      <c r="AF14" s="799">
        <f t="shared" si="5"/>
        <v>357</v>
      </c>
    </row>
    <row r="15" spans="1:32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6"/>
        <v>693.3</v>
      </c>
      <c r="G15" s="69" t="s">
        <v>118</v>
      </c>
      <c r="H15" s="70">
        <v>85</v>
      </c>
      <c r="I15" s="200">
        <f t="shared" si="0"/>
        <v>17275.900000000001</v>
      </c>
      <c r="J15" s="123">
        <f t="shared" si="1"/>
        <v>856</v>
      </c>
      <c r="L15" s="1092" t="s">
        <v>33</v>
      </c>
      <c r="M15" s="737"/>
      <c r="N15" s="677"/>
      <c r="O15" s="986"/>
      <c r="P15" s="707"/>
      <c r="Q15" s="602">
        <f t="shared" si="7"/>
        <v>0</v>
      </c>
      <c r="R15" s="600"/>
      <c r="S15" s="601"/>
      <c r="T15" s="783">
        <f t="shared" si="2"/>
        <v>2209.34</v>
      </c>
      <c r="U15" s="799">
        <f t="shared" si="3"/>
        <v>80</v>
      </c>
      <c r="W15" s="1092" t="s">
        <v>33</v>
      </c>
      <c r="X15" s="737"/>
      <c r="Y15" s="677"/>
      <c r="Z15" s="986"/>
      <c r="AA15" s="707"/>
      <c r="AB15" s="602">
        <f t="shared" si="8"/>
        <v>0</v>
      </c>
      <c r="AC15" s="600"/>
      <c r="AD15" s="601"/>
      <c r="AE15" s="783">
        <f t="shared" si="4"/>
        <v>9813.4000000000015</v>
      </c>
      <c r="AF15" s="799">
        <f t="shared" si="5"/>
        <v>357</v>
      </c>
    </row>
    <row r="16" spans="1:32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6"/>
        <v>343.1</v>
      </c>
      <c r="G16" s="69" t="s">
        <v>119</v>
      </c>
      <c r="H16" s="70">
        <v>85</v>
      </c>
      <c r="I16" s="200">
        <f t="shared" si="0"/>
        <v>16932.800000000003</v>
      </c>
      <c r="J16" s="123">
        <f t="shared" si="1"/>
        <v>839</v>
      </c>
      <c r="L16" s="1091"/>
      <c r="M16" s="737"/>
      <c r="N16" s="677"/>
      <c r="O16" s="986"/>
      <c r="P16" s="701"/>
      <c r="Q16" s="602">
        <f t="shared" si="7"/>
        <v>0</v>
      </c>
      <c r="R16" s="600"/>
      <c r="S16" s="601"/>
      <c r="T16" s="783">
        <f t="shared" si="2"/>
        <v>2209.34</v>
      </c>
      <c r="U16" s="799">
        <f t="shared" si="3"/>
        <v>80</v>
      </c>
      <c r="W16" s="1091"/>
      <c r="X16" s="737"/>
      <c r="Y16" s="677"/>
      <c r="Z16" s="986"/>
      <c r="AA16" s="701"/>
      <c r="AB16" s="602">
        <f t="shared" si="8"/>
        <v>0</v>
      </c>
      <c r="AC16" s="600"/>
      <c r="AD16" s="601"/>
      <c r="AE16" s="783">
        <f t="shared" si="4"/>
        <v>9813.4000000000015</v>
      </c>
      <c r="AF16" s="799">
        <f t="shared" si="5"/>
        <v>357</v>
      </c>
    </row>
    <row r="17" spans="1:32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6"/>
        <v>710</v>
      </c>
      <c r="G17" s="69" t="s">
        <v>120</v>
      </c>
      <c r="H17" s="70">
        <v>85</v>
      </c>
      <c r="I17" s="200">
        <f t="shared" si="0"/>
        <v>16222.800000000003</v>
      </c>
      <c r="J17" s="123">
        <f t="shared" si="1"/>
        <v>804</v>
      </c>
      <c r="L17" s="737"/>
      <c r="M17" s="737"/>
      <c r="N17" s="677"/>
      <c r="O17" s="986"/>
      <c r="P17" s="707"/>
      <c r="Q17" s="602">
        <f t="shared" si="7"/>
        <v>0</v>
      </c>
      <c r="R17" s="600"/>
      <c r="S17" s="601"/>
      <c r="T17" s="783">
        <f t="shared" si="2"/>
        <v>2209.34</v>
      </c>
      <c r="U17" s="799">
        <f t="shared" si="3"/>
        <v>80</v>
      </c>
      <c r="W17" s="737"/>
      <c r="X17" s="737"/>
      <c r="Y17" s="677"/>
      <c r="Z17" s="986"/>
      <c r="AA17" s="707"/>
      <c r="AB17" s="602">
        <f t="shared" si="8"/>
        <v>0</v>
      </c>
      <c r="AC17" s="600"/>
      <c r="AD17" s="601"/>
      <c r="AE17" s="783">
        <f t="shared" si="4"/>
        <v>9813.4000000000015</v>
      </c>
      <c r="AF17" s="799">
        <f t="shared" si="5"/>
        <v>357</v>
      </c>
    </row>
    <row r="18" spans="1:32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6"/>
        <v>1406.4</v>
      </c>
      <c r="G18" s="385" t="s">
        <v>121</v>
      </c>
      <c r="H18" s="70">
        <v>85</v>
      </c>
      <c r="I18" s="200">
        <f t="shared" si="0"/>
        <v>14816.400000000003</v>
      </c>
      <c r="J18" s="123">
        <f t="shared" si="1"/>
        <v>734</v>
      </c>
      <c r="L18" s="989"/>
      <c r="M18" s="737"/>
      <c r="N18" s="677"/>
      <c r="O18" s="986"/>
      <c r="P18" s="707"/>
      <c r="Q18" s="602">
        <f t="shared" si="7"/>
        <v>0</v>
      </c>
      <c r="R18" s="987"/>
      <c r="S18" s="601"/>
      <c r="T18" s="783">
        <f t="shared" si="2"/>
        <v>2209.34</v>
      </c>
      <c r="U18" s="799">
        <f t="shared" si="3"/>
        <v>80</v>
      </c>
      <c r="W18" s="989"/>
      <c r="X18" s="737"/>
      <c r="Y18" s="677"/>
      <c r="Z18" s="986"/>
      <c r="AA18" s="707"/>
      <c r="AB18" s="602">
        <f t="shared" si="8"/>
        <v>0</v>
      </c>
      <c r="AC18" s="987"/>
      <c r="AD18" s="601"/>
      <c r="AE18" s="783">
        <f t="shared" si="4"/>
        <v>9813.4000000000015</v>
      </c>
      <c r="AF18" s="799">
        <f t="shared" si="5"/>
        <v>357</v>
      </c>
    </row>
    <row r="19" spans="1:32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6"/>
        <v>311.60000000000002</v>
      </c>
      <c r="G19" s="69" t="s">
        <v>123</v>
      </c>
      <c r="H19" s="70">
        <v>85</v>
      </c>
      <c r="I19" s="200">
        <f t="shared" si="0"/>
        <v>14504.800000000003</v>
      </c>
      <c r="J19" s="123">
        <f t="shared" si="1"/>
        <v>719</v>
      </c>
      <c r="L19" s="989"/>
      <c r="M19" s="737"/>
      <c r="N19" s="771"/>
      <c r="O19" s="986"/>
      <c r="P19" s="707"/>
      <c r="Q19" s="602">
        <f t="shared" si="7"/>
        <v>0</v>
      </c>
      <c r="R19" s="600"/>
      <c r="S19" s="601"/>
      <c r="T19" s="783">
        <f t="shared" si="2"/>
        <v>2209.34</v>
      </c>
      <c r="U19" s="799">
        <f t="shared" si="3"/>
        <v>80</v>
      </c>
      <c r="W19" s="989"/>
      <c r="X19" s="737"/>
      <c r="Y19" s="771"/>
      <c r="Z19" s="986"/>
      <c r="AA19" s="707"/>
      <c r="AB19" s="602">
        <f t="shared" si="8"/>
        <v>0</v>
      </c>
      <c r="AC19" s="600"/>
      <c r="AD19" s="601"/>
      <c r="AE19" s="783">
        <f t="shared" si="4"/>
        <v>9813.4000000000015</v>
      </c>
      <c r="AF19" s="799">
        <f t="shared" si="5"/>
        <v>357</v>
      </c>
    </row>
    <row r="20" spans="1:32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6"/>
        <v>103.7</v>
      </c>
      <c r="G20" s="69" t="s">
        <v>124</v>
      </c>
      <c r="H20" s="70">
        <v>85</v>
      </c>
      <c r="I20" s="200">
        <f t="shared" si="0"/>
        <v>14401.100000000002</v>
      </c>
      <c r="J20" s="123">
        <f t="shared" si="1"/>
        <v>714</v>
      </c>
      <c r="L20" s="989"/>
      <c r="M20" s="737"/>
      <c r="N20" s="677"/>
      <c r="O20" s="986"/>
      <c r="P20" s="701"/>
      <c r="Q20" s="602">
        <f t="shared" si="7"/>
        <v>0</v>
      </c>
      <c r="R20" s="600"/>
      <c r="S20" s="601"/>
      <c r="T20" s="783">
        <f t="shared" si="2"/>
        <v>2209.34</v>
      </c>
      <c r="U20" s="799">
        <f t="shared" si="3"/>
        <v>80</v>
      </c>
      <c r="W20" s="989"/>
      <c r="X20" s="737"/>
      <c r="Y20" s="677"/>
      <c r="Z20" s="986"/>
      <c r="AA20" s="701"/>
      <c r="AB20" s="602">
        <f t="shared" si="8"/>
        <v>0</v>
      </c>
      <c r="AC20" s="600"/>
      <c r="AD20" s="601"/>
      <c r="AE20" s="783">
        <f t="shared" si="4"/>
        <v>9813.4000000000015</v>
      </c>
      <c r="AF20" s="799">
        <f t="shared" si="5"/>
        <v>357</v>
      </c>
    </row>
    <row r="21" spans="1:32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6"/>
        <v>42.4</v>
      </c>
      <c r="G21" s="69" t="s">
        <v>125</v>
      </c>
      <c r="H21" s="70">
        <v>84</v>
      </c>
      <c r="I21" s="200">
        <f t="shared" si="0"/>
        <v>14358.700000000003</v>
      </c>
      <c r="J21" s="123">
        <f t="shared" si="1"/>
        <v>712</v>
      </c>
      <c r="L21" s="989"/>
      <c r="M21" s="737"/>
      <c r="N21" s="677"/>
      <c r="O21" s="986"/>
      <c r="P21" s="701"/>
      <c r="Q21" s="602">
        <f t="shared" si="7"/>
        <v>0</v>
      </c>
      <c r="R21" s="600"/>
      <c r="S21" s="601"/>
      <c r="T21" s="783">
        <f t="shared" si="2"/>
        <v>2209.34</v>
      </c>
      <c r="U21" s="799">
        <f t="shared" si="3"/>
        <v>80</v>
      </c>
      <c r="W21" s="989"/>
      <c r="X21" s="737"/>
      <c r="Y21" s="677"/>
      <c r="Z21" s="986"/>
      <c r="AA21" s="701"/>
      <c r="AB21" s="602">
        <f t="shared" si="8"/>
        <v>0</v>
      </c>
      <c r="AC21" s="600"/>
      <c r="AD21" s="601"/>
      <c r="AE21" s="783">
        <f t="shared" si="4"/>
        <v>9813.4000000000015</v>
      </c>
      <c r="AF21" s="799">
        <f t="shared" si="5"/>
        <v>357</v>
      </c>
    </row>
    <row r="22" spans="1:32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6"/>
        <v>1289.8</v>
      </c>
      <c r="G22" s="69" t="s">
        <v>126</v>
      </c>
      <c r="H22" s="70">
        <v>85</v>
      </c>
      <c r="I22" s="200">
        <f t="shared" si="0"/>
        <v>13068.900000000003</v>
      </c>
      <c r="J22" s="123">
        <f t="shared" si="1"/>
        <v>642</v>
      </c>
      <c r="L22" s="989"/>
      <c r="M22" s="737"/>
      <c r="N22" s="677"/>
      <c r="O22" s="986"/>
      <c r="P22" s="704"/>
      <c r="Q22" s="602">
        <f t="shared" si="7"/>
        <v>0</v>
      </c>
      <c r="R22" s="600"/>
      <c r="S22" s="601"/>
      <c r="T22" s="783">
        <f t="shared" si="2"/>
        <v>2209.34</v>
      </c>
      <c r="U22" s="799">
        <f t="shared" si="3"/>
        <v>80</v>
      </c>
      <c r="W22" s="989"/>
      <c r="X22" s="737"/>
      <c r="Y22" s="677"/>
      <c r="Z22" s="986"/>
      <c r="AA22" s="704"/>
      <c r="AB22" s="602">
        <f t="shared" si="8"/>
        <v>0</v>
      </c>
      <c r="AC22" s="600"/>
      <c r="AD22" s="601"/>
      <c r="AE22" s="783">
        <f t="shared" si="4"/>
        <v>9813.4000000000015</v>
      </c>
      <c r="AF22" s="799">
        <f t="shared" si="5"/>
        <v>357</v>
      </c>
    </row>
    <row r="23" spans="1:32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6"/>
        <v>113.5</v>
      </c>
      <c r="G23" s="69" t="s">
        <v>128</v>
      </c>
      <c r="H23" s="70">
        <v>85</v>
      </c>
      <c r="I23" s="200">
        <f t="shared" si="0"/>
        <v>12955.400000000003</v>
      </c>
      <c r="J23" s="123">
        <f t="shared" si="1"/>
        <v>636</v>
      </c>
      <c r="L23" s="989"/>
      <c r="M23" s="737"/>
      <c r="N23" s="677"/>
      <c r="O23" s="986"/>
      <c r="P23" s="704"/>
      <c r="Q23" s="602">
        <f t="shared" si="7"/>
        <v>0</v>
      </c>
      <c r="R23" s="600"/>
      <c r="S23" s="601"/>
      <c r="T23" s="783">
        <f t="shared" si="2"/>
        <v>2209.34</v>
      </c>
      <c r="U23" s="799">
        <f t="shared" si="3"/>
        <v>80</v>
      </c>
      <c r="W23" s="989"/>
      <c r="X23" s="737"/>
      <c r="Y23" s="677"/>
      <c r="Z23" s="986"/>
      <c r="AA23" s="704"/>
      <c r="AB23" s="602">
        <f t="shared" si="8"/>
        <v>0</v>
      </c>
      <c r="AC23" s="600"/>
      <c r="AD23" s="601"/>
      <c r="AE23" s="783">
        <f t="shared" si="4"/>
        <v>9813.4000000000015</v>
      </c>
      <c r="AF23" s="799">
        <f t="shared" si="5"/>
        <v>357</v>
      </c>
    </row>
    <row r="24" spans="1:32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6"/>
        <v>1364.6</v>
      </c>
      <c r="G24" s="69" t="s">
        <v>129</v>
      </c>
      <c r="H24" s="70">
        <v>85</v>
      </c>
      <c r="I24" s="200">
        <f t="shared" si="0"/>
        <v>11590.800000000003</v>
      </c>
      <c r="J24" s="123">
        <f t="shared" si="1"/>
        <v>566</v>
      </c>
      <c r="L24" s="989"/>
      <c r="M24" s="737"/>
      <c r="N24" s="677"/>
      <c r="O24" s="986"/>
      <c r="P24" s="704"/>
      <c r="Q24" s="602">
        <f t="shared" si="7"/>
        <v>0</v>
      </c>
      <c r="R24" s="600"/>
      <c r="S24" s="601"/>
      <c r="T24" s="783">
        <f t="shared" si="2"/>
        <v>2209.34</v>
      </c>
      <c r="U24" s="799">
        <f t="shared" si="3"/>
        <v>80</v>
      </c>
      <c r="W24" s="989"/>
      <c r="X24" s="737"/>
      <c r="Y24" s="677"/>
      <c r="Z24" s="986"/>
      <c r="AA24" s="704"/>
      <c r="AB24" s="602">
        <f t="shared" si="8"/>
        <v>0</v>
      </c>
      <c r="AC24" s="600"/>
      <c r="AD24" s="601"/>
      <c r="AE24" s="783">
        <f t="shared" si="4"/>
        <v>9813.4000000000015</v>
      </c>
      <c r="AF24" s="799">
        <f t="shared" si="5"/>
        <v>357</v>
      </c>
    </row>
    <row r="25" spans="1:32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6"/>
        <v>695.5</v>
      </c>
      <c r="G25" s="69" t="s">
        <v>130</v>
      </c>
      <c r="H25" s="70">
        <v>85</v>
      </c>
      <c r="I25" s="200">
        <f t="shared" si="0"/>
        <v>10895.300000000003</v>
      </c>
      <c r="J25" s="123">
        <f t="shared" si="1"/>
        <v>531</v>
      </c>
      <c r="L25" s="989"/>
      <c r="M25" s="737"/>
      <c r="N25" s="677"/>
      <c r="O25" s="986"/>
      <c r="P25" s="704"/>
      <c r="Q25" s="602">
        <f t="shared" si="7"/>
        <v>0</v>
      </c>
      <c r="R25" s="600"/>
      <c r="S25" s="601"/>
      <c r="T25" s="783">
        <f t="shared" si="2"/>
        <v>2209.34</v>
      </c>
      <c r="U25" s="799">
        <f t="shared" si="3"/>
        <v>80</v>
      </c>
      <c r="W25" s="989"/>
      <c r="X25" s="737"/>
      <c r="Y25" s="677"/>
      <c r="Z25" s="986"/>
      <c r="AA25" s="704"/>
      <c r="AB25" s="602">
        <f t="shared" si="8"/>
        <v>0</v>
      </c>
      <c r="AC25" s="600"/>
      <c r="AD25" s="601"/>
      <c r="AE25" s="783">
        <f t="shared" si="4"/>
        <v>9813.4000000000015</v>
      </c>
      <c r="AF25" s="799">
        <f t="shared" si="5"/>
        <v>357</v>
      </c>
    </row>
    <row r="26" spans="1:32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6"/>
        <v>717.7</v>
      </c>
      <c r="G26" s="69" t="s">
        <v>131</v>
      </c>
      <c r="H26" s="70">
        <v>85</v>
      </c>
      <c r="I26" s="200">
        <f t="shared" si="0"/>
        <v>10177.600000000002</v>
      </c>
      <c r="J26" s="123">
        <f t="shared" si="1"/>
        <v>496</v>
      </c>
      <c r="L26" s="989"/>
      <c r="M26" s="737"/>
      <c r="N26" s="677"/>
      <c r="O26" s="986"/>
      <c r="P26" s="704"/>
      <c r="Q26" s="602">
        <f t="shared" si="7"/>
        <v>0</v>
      </c>
      <c r="R26" s="600"/>
      <c r="S26" s="601"/>
      <c r="T26" s="783">
        <f t="shared" si="2"/>
        <v>2209.34</v>
      </c>
      <c r="U26" s="799">
        <f t="shared" si="3"/>
        <v>80</v>
      </c>
      <c r="W26" s="989"/>
      <c r="X26" s="737"/>
      <c r="Y26" s="677"/>
      <c r="Z26" s="986"/>
      <c r="AA26" s="704"/>
      <c r="AB26" s="602">
        <f t="shared" si="8"/>
        <v>0</v>
      </c>
      <c r="AC26" s="600"/>
      <c r="AD26" s="601"/>
      <c r="AE26" s="783">
        <f t="shared" si="4"/>
        <v>9813.4000000000015</v>
      </c>
      <c r="AF26" s="799">
        <f t="shared" si="5"/>
        <v>357</v>
      </c>
    </row>
    <row r="27" spans="1:32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6"/>
        <v>728.3</v>
      </c>
      <c r="G27" s="69" t="s">
        <v>131</v>
      </c>
      <c r="H27" s="70">
        <v>85</v>
      </c>
      <c r="I27" s="200">
        <f t="shared" si="0"/>
        <v>9449.3000000000029</v>
      </c>
      <c r="J27" s="123">
        <f t="shared" si="1"/>
        <v>461</v>
      </c>
      <c r="L27" s="989"/>
      <c r="M27" s="737"/>
      <c r="N27" s="677"/>
      <c r="O27" s="986"/>
      <c r="P27" s="704"/>
      <c r="Q27" s="602">
        <f t="shared" si="7"/>
        <v>0</v>
      </c>
      <c r="R27" s="600"/>
      <c r="S27" s="601"/>
      <c r="T27" s="783">
        <f t="shared" si="2"/>
        <v>2209.34</v>
      </c>
      <c r="U27" s="799">
        <f t="shared" si="3"/>
        <v>80</v>
      </c>
      <c r="W27" s="989"/>
      <c r="X27" s="737"/>
      <c r="Y27" s="677"/>
      <c r="Z27" s="986"/>
      <c r="AA27" s="704"/>
      <c r="AB27" s="602">
        <f t="shared" si="8"/>
        <v>0</v>
      </c>
      <c r="AC27" s="600"/>
      <c r="AD27" s="601"/>
      <c r="AE27" s="783">
        <f t="shared" si="4"/>
        <v>9813.4000000000015</v>
      </c>
      <c r="AF27" s="799">
        <f t="shared" si="5"/>
        <v>357</v>
      </c>
    </row>
    <row r="28" spans="1:32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6"/>
        <v>706.1</v>
      </c>
      <c r="G28" s="69" t="s">
        <v>132</v>
      </c>
      <c r="H28" s="70">
        <v>85</v>
      </c>
      <c r="I28" s="200">
        <f t="shared" si="0"/>
        <v>8743.2000000000025</v>
      </c>
      <c r="J28" s="123">
        <f t="shared" si="1"/>
        <v>426</v>
      </c>
      <c r="L28" s="989"/>
      <c r="M28" s="737"/>
      <c r="N28" s="677"/>
      <c r="O28" s="986"/>
      <c r="P28" s="704"/>
      <c r="Q28" s="602">
        <f t="shared" si="7"/>
        <v>0</v>
      </c>
      <c r="R28" s="600"/>
      <c r="S28" s="601"/>
      <c r="T28" s="783">
        <f t="shared" si="2"/>
        <v>2209.34</v>
      </c>
      <c r="U28" s="799">
        <f t="shared" si="3"/>
        <v>80</v>
      </c>
      <c r="W28" s="989"/>
      <c r="X28" s="737"/>
      <c r="Y28" s="677"/>
      <c r="Z28" s="986"/>
      <c r="AA28" s="704"/>
      <c r="AB28" s="602">
        <f t="shared" si="8"/>
        <v>0</v>
      </c>
      <c r="AC28" s="600"/>
      <c r="AD28" s="601"/>
      <c r="AE28" s="783">
        <f t="shared" si="4"/>
        <v>9813.4000000000015</v>
      </c>
      <c r="AF28" s="799">
        <f t="shared" si="5"/>
        <v>357</v>
      </c>
    </row>
    <row r="29" spans="1:32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6"/>
        <v>22.6</v>
      </c>
      <c r="G29" s="69" t="s">
        <v>133</v>
      </c>
      <c r="H29" s="70">
        <v>85</v>
      </c>
      <c r="I29" s="200">
        <f t="shared" si="0"/>
        <v>8720.6000000000022</v>
      </c>
      <c r="J29" s="123">
        <f t="shared" si="1"/>
        <v>425</v>
      </c>
      <c r="L29" s="989"/>
      <c r="M29" s="737"/>
      <c r="N29" s="677"/>
      <c r="O29" s="986"/>
      <c r="P29" s="704"/>
      <c r="Q29" s="602">
        <f t="shared" si="7"/>
        <v>0</v>
      </c>
      <c r="R29" s="600"/>
      <c r="S29" s="601"/>
      <c r="T29" s="783">
        <f t="shared" si="2"/>
        <v>2209.34</v>
      </c>
      <c r="U29" s="799">
        <f t="shared" si="3"/>
        <v>80</v>
      </c>
      <c r="W29" s="989"/>
      <c r="X29" s="737"/>
      <c r="Y29" s="677"/>
      <c r="Z29" s="986"/>
      <c r="AA29" s="704"/>
      <c r="AB29" s="602">
        <f t="shared" si="8"/>
        <v>0</v>
      </c>
      <c r="AC29" s="600"/>
      <c r="AD29" s="601"/>
      <c r="AE29" s="783">
        <f t="shared" si="4"/>
        <v>9813.4000000000015</v>
      </c>
      <c r="AF29" s="799">
        <f t="shared" si="5"/>
        <v>357</v>
      </c>
    </row>
    <row r="30" spans="1:32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6"/>
        <v>716.8</v>
      </c>
      <c r="G30" s="69" t="s">
        <v>134</v>
      </c>
      <c r="H30" s="70">
        <v>85</v>
      </c>
      <c r="I30" s="200">
        <f t="shared" si="0"/>
        <v>8003.800000000002</v>
      </c>
      <c r="J30" s="123">
        <f t="shared" si="1"/>
        <v>390</v>
      </c>
      <c r="L30" s="989"/>
      <c r="M30" s="737"/>
      <c r="N30" s="677"/>
      <c r="O30" s="986"/>
      <c r="P30" s="704"/>
      <c r="Q30" s="602">
        <f t="shared" si="7"/>
        <v>0</v>
      </c>
      <c r="R30" s="600"/>
      <c r="S30" s="601"/>
      <c r="T30" s="783">
        <f t="shared" si="2"/>
        <v>2209.34</v>
      </c>
      <c r="U30" s="799">
        <f t="shared" si="3"/>
        <v>80</v>
      </c>
      <c r="W30" s="989"/>
      <c r="X30" s="737"/>
      <c r="Y30" s="677"/>
      <c r="Z30" s="986"/>
      <c r="AA30" s="704"/>
      <c r="AB30" s="602">
        <f t="shared" si="8"/>
        <v>0</v>
      </c>
      <c r="AC30" s="600"/>
      <c r="AD30" s="601"/>
      <c r="AE30" s="783">
        <f t="shared" si="4"/>
        <v>9813.4000000000015</v>
      </c>
      <c r="AF30" s="799">
        <f t="shared" si="5"/>
        <v>357</v>
      </c>
    </row>
    <row r="31" spans="1:32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6"/>
        <v>42.6</v>
      </c>
      <c r="G31" s="69" t="s">
        <v>135</v>
      </c>
      <c r="H31" s="70">
        <v>85</v>
      </c>
      <c r="I31" s="200">
        <f t="shared" si="0"/>
        <v>7961.2000000000016</v>
      </c>
      <c r="J31" s="123">
        <f t="shared" si="1"/>
        <v>388</v>
      </c>
      <c r="L31" s="989"/>
      <c r="M31" s="737"/>
      <c r="N31" s="677"/>
      <c r="O31" s="986"/>
      <c r="P31" s="704"/>
      <c r="Q31" s="602">
        <f t="shared" si="7"/>
        <v>0</v>
      </c>
      <c r="R31" s="600"/>
      <c r="S31" s="601"/>
      <c r="T31" s="783">
        <f t="shared" si="2"/>
        <v>2209.34</v>
      </c>
      <c r="U31" s="799">
        <f t="shared" si="3"/>
        <v>80</v>
      </c>
      <c r="W31" s="989"/>
      <c r="X31" s="737"/>
      <c r="Y31" s="677"/>
      <c r="Z31" s="986"/>
      <c r="AA31" s="704"/>
      <c r="AB31" s="602">
        <f t="shared" si="8"/>
        <v>0</v>
      </c>
      <c r="AC31" s="600"/>
      <c r="AD31" s="601"/>
      <c r="AE31" s="783">
        <f t="shared" si="4"/>
        <v>9813.4000000000015</v>
      </c>
      <c r="AF31" s="799">
        <f t="shared" si="5"/>
        <v>357</v>
      </c>
    </row>
    <row r="32" spans="1:32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6"/>
        <v>728.2</v>
      </c>
      <c r="G32" s="69" t="s">
        <v>136</v>
      </c>
      <c r="H32" s="70">
        <v>85</v>
      </c>
      <c r="I32" s="200">
        <f t="shared" si="0"/>
        <v>7233.0000000000018</v>
      </c>
      <c r="J32" s="123">
        <f t="shared" si="1"/>
        <v>353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2"/>
        <v>2209.34</v>
      </c>
      <c r="U32" s="123">
        <f t="shared" si="3"/>
        <v>80</v>
      </c>
      <c r="W32" s="2"/>
      <c r="X32" s="82"/>
      <c r="Y32" s="15"/>
      <c r="Z32" s="147"/>
      <c r="AA32" s="235"/>
      <c r="AB32" s="68">
        <f t="shared" si="8"/>
        <v>0</v>
      </c>
      <c r="AC32" s="69"/>
      <c r="AD32" s="70"/>
      <c r="AE32" s="200">
        <f t="shared" si="4"/>
        <v>9813.4000000000015</v>
      </c>
      <c r="AF32" s="123">
        <f t="shared" si="5"/>
        <v>357</v>
      </c>
    </row>
    <row r="33" spans="1:32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6"/>
        <v>1456.8</v>
      </c>
      <c r="G33" s="69" t="s">
        <v>137</v>
      </c>
      <c r="H33" s="70">
        <v>85</v>
      </c>
      <c r="I33" s="200">
        <f t="shared" si="0"/>
        <v>5776.2000000000016</v>
      </c>
      <c r="J33" s="123">
        <f t="shared" si="1"/>
        <v>283</v>
      </c>
      <c r="L33" s="2"/>
      <c r="M33" s="82"/>
      <c r="N33" s="15"/>
      <c r="O33" s="147"/>
      <c r="P33" s="235"/>
      <c r="Q33" s="68">
        <f t="shared" si="7"/>
        <v>0</v>
      </c>
      <c r="R33" s="69"/>
      <c r="S33" s="601"/>
      <c r="T33" s="783">
        <f t="shared" si="2"/>
        <v>2209.34</v>
      </c>
      <c r="U33" s="799">
        <f t="shared" si="3"/>
        <v>80</v>
      </c>
      <c r="W33" s="2"/>
      <c r="X33" s="82"/>
      <c r="Y33" s="15"/>
      <c r="Z33" s="147"/>
      <c r="AA33" s="235"/>
      <c r="AB33" s="68">
        <f t="shared" si="8"/>
        <v>0</v>
      </c>
      <c r="AC33" s="69"/>
      <c r="AD33" s="601"/>
      <c r="AE33" s="783">
        <f t="shared" si="4"/>
        <v>9813.4000000000015</v>
      </c>
      <c r="AF33" s="799">
        <f t="shared" si="5"/>
        <v>357</v>
      </c>
    </row>
    <row r="34" spans="1:32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6"/>
        <v>1430.5</v>
      </c>
      <c r="G34" s="69" t="s">
        <v>138</v>
      </c>
      <c r="H34" s="70">
        <v>85</v>
      </c>
      <c r="I34" s="200">
        <f t="shared" si="0"/>
        <v>4345.7000000000016</v>
      </c>
      <c r="J34" s="123">
        <f t="shared" si="1"/>
        <v>213</v>
      </c>
      <c r="L34" s="2"/>
      <c r="M34" s="82"/>
      <c r="N34" s="15"/>
      <c r="O34" s="147"/>
      <c r="P34" s="235"/>
      <c r="Q34" s="68">
        <f t="shared" si="7"/>
        <v>0</v>
      </c>
      <c r="R34" s="69"/>
      <c r="S34" s="601"/>
      <c r="T34" s="783">
        <f t="shared" si="2"/>
        <v>2209.34</v>
      </c>
      <c r="U34" s="799">
        <f t="shared" si="3"/>
        <v>80</v>
      </c>
      <c r="W34" s="2"/>
      <c r="X34" s="82"/>
      <c r="Y34" s="15"/>
      <c r="Z34" s="147"/>
      <c r="AA34" s="235"/>
      <c r="AB34" s="68">
        <f t="shared" si="8"/>
        <v>0</v>
      </c>
      <c r="AC34" s="69"/>
      <c r="AD34" s="601"/>
      <c r="AE34" s="783">
        <f t="shared" si="4"/>
        <v>9813.4000000000015</v>
      </c>
      <c r="AF34" s="799">
        <f t="shared" si="5"/>
        <v>357</v>
      </c>
    </row>
    <row r="35" spans="1:32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6"/>
        <v>40.6</v>
      </c>
      <c r="G35" s="69" t="s">
        <v>139</v>
      </c>
      <c r="H35" s="70">
        <v>85</v>
      </c>
      <c r="I35" s="200">
        <f t="shared" si="0"/>
        <v>4305.1000000000013</v>
      </c>
      <c r="J35" s="123">
        <f t="shared" si="1"/>
        <v>211</v>
      </c>
      <c r="L35" s="2"/>
      <c r="M35" s="82"/>
      <c r="N35" s="15"/>
      <c r="O35" s="147"/>
      <c r="P35" s="235"/>
      <c r="Q35" s="68">
        <f t="shared" si="7"/>
        <v>0</v>
      </c>
      <c r="R35" s="69"/>
      <c r="S35" s="601"/>
      <c r="T35" s="783">
        <f t="shared" si="2"/>
        <v>2209.34</v>
      </c>
      <c r="U35" s="799">
        <f t="shared" si="3"/>
        <v>80</v>
      </c>
      <c r="W35" s="2"/>
      <c r="X35" s="82"/>
      <c r="Y35" s="15"/>
      <c r="Z35" s="147"/>
      <c r="AA35" s="235"/>
      <c r="AB35" s="68">
        <f t="shared" si="8"/>
        <v>0</v>
      </c>
      <c r="AC35" s="69"/>
      <c r="AD35" s="601"/>
      <c r="AE35" s="783">
        <f t="shared" si="4"/>
        <v>9813.4000000000015</v>
      </c>
      <c r="AF35" s="799">
        <f t="shared" si="5"/>
        <v>357</v>
      </c>
    </row>
    <row r="36" spans="1:32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6"/>
        <v>20.8</v>
      </c>
      <c r="G36" s="69" t="s">
        <v>140</v>
      </c>
      <c r="H36" s="70">
        <v>85</v>
      </c>
      <c r="I36" s="200">
        <f t="shared" si="0"/>
        <v>4284.3000000000011</v>
      </c>
      <c r="J36" s="123">
        <f t="shared" si="1"/>
        <v>210</v>
      </c>
      <c r="L36" s="2"/>
      <c r="M36" s="82"/>
      <c r="N36" s="15"/>
      <c r="O36" s="147"/>
      <c r="P36" s="235"/>
      <c r="Q36" s="68">
        <f t="shared" si="7"/>
        <v>0</v>
      </c>
      <c r="R36" s="69"/>
      <c r="S36" s="601"/>
      <c r="T36" s="783">
        <f t="shared" si="2"/>
        <v>2209.34</v>
      </c>
      <c r="U36" s="799">
        <f t="shared" si="3"/>
        <v>80</v>
      </c>
      <c r="W36" s="2"/>
      <c r="X36" s="82"/>
      <c r="Y36" s="15"/>
      <c r="Z36" s="147"/>
      <c r="AA36" s="235"/>
      <c r="AB36" s="68">
        <f t="shared" si="8"/>
        <v>0</v>
      </c>
      <c r="AC36" s="69"/>
      <c r="AD36" s="601"/>
      <c r="AE36" s="783">
        <f t="shared" si="4"/>
        <v>9813.4000000000015</v>
      </c>
      <c r="AF36" s="799">
        <f t="shared" si="5"/>
        <v>357</v>
      </c>
    </row>
    <row r="37" spans="1:32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6"/>
        <v>313.5</v>
      </c>
      <c r="G37" s="69" t="s">
        <v>141</v>
      </c>
      <c r="H37" s="70">
        <v>85</v>
      </c>
      <c r="I37" s="200">
        <f t="shared" si="0"/>
        <v>3970.8000000000011</v>
      </c>
      <c r="J37" s="123">
        <f t="shared" si="1"/>
        <v>195</v>
      </c>
      <c r="L37" s="2"/>
      <c r="M37" s="82"/>
      <c r="N37" s="15"/>
      <c r="O37" s="147"/>
      <c r="P37" s="235"/>
      <c r="Q37" s="68">
        <f t="shared" si="7"/>
        <v>0</v>
      </c>
      <c r="R37" s="69"/>
      <c r="S37" s="601"/>
      <c r="T37" s="783">
        <f t="shared" si="2"/>
        <v>2209.34</v>
      </c>
      <c r="U37" s="799">
        <f t="shared" si="3"/>
        <v>80</v>
      </c>
      <c r="W37" s="2"/>
      <c r="X37" s="82"/>
      <c r="Y37" s="15"/>
      <c r="Z37" s="147"/>
      <c r="AA37" s="235"/>
      <c r="AB37" s="68">
        <f t="shared" si="8"/>
        <v>0</v>
      </c>
      <c r="AC37" s="69"/>
      <c r="AD37" s="601"/>
      <c r="AE37" s="783">
        <f t="shared" si="4"/>
        <v>9813.4000000000015</v>
      </c>
      <c r="AF37" s="799">
        <f t="shared" si="5"/>
        <v>357</v>
      </c>
    </row>
    <row r="38" spans="1:32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6"/>
        <v>675.9</v>
      </c>
      <c r="G38" s="69" t="s">
        <v>142</v>
      </c>
      <c r="H38" s="70">
        <v>85</v>
      </c>
      <c r="I38" s="200">
        <f t="shared" si="0"/>
        <v>3294.900000000001</v>
      </c>
      <c r="J38" s="123">
        <f t="shared" si="1"/>
        <v>160</v>
      </c>
      <c r="L38" s="2"/>
      <c r="M38" s="82"/>
      <c r="N38" s="613"/>
      <c r="O38" s="986"/>
      <c r="P38" s="704"/>
      <c r="Q38" s="602">
        <f t="shared" si="7"/>
        <v>0</v>
      </c>
      <c r="R38" s="600"/>
      <c r="S38" s="601"/>
      <c r="T38" s="783">
        <f t="shared" si="2"/>
        <v>2209.34</v>
      </c>
      <c r="U38" s="799">
        <f t="shared" si="3"/>
        <v>80</v>
      </c>
      <c r="W38" s="2"/>
      <c r="X38" s="82"/>
      <c r="Y38" s="613"/>
      <c r="Z38" s="986"/>
      <c r="AA38" s="704"/>
      <c r="AB38" s="602">
        <f t="shared" si="8"/>
        <v>0</v>
      </c>
      <c r="AC38" s="600"/>
      <c r="AD38" s="601"/>
      <c r="AE38" s="783">
        <f t="shared" si="4"/>
        <v>9813.4000000000015</v>
      </c>
      <c r="AF38" s="799">
        <f t="shared" si="5"/>
        <v>357</v>
      </c>
    </row>
    <row r="39" spans="1:32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6"/>
        <v>102.2</v>
      </c>
      <c r="G39" s="69" t="s">
        <v>147</v>
      </c>
      <c r="H39" s="70">
        <v>85</v>
      </c>
      <c r="I39" s="692">
        <f t="shared" si="0"/>
        <v>3192.7000000000012</v>
      </c>
      <c r="J39" s="693">
        <f t="shared" si="1"/>
        <v>155</v>
      </c>
      <c r="L39" s="2"/>
      <c r="M39" s="82"/>
      <c r="N39" s="613"/>
      <c r="O39" s="986"/>
      <c r="P39" s="704"/>
      <c r="Q39" s="602">
        <f t="shared" si="7"/>
        <v>0</v>
      </c>
      <c r="R39" s="600"/>
      <c r="S39" s="601"/>
      <c r="T39" s="783">
        <f t="shared" si="2"/>
        <v>2209.34</v>
      </c>
      <c r="U39" s="799">
        <f t="shared" si="3"/>
        <v>80</v>
      </c>
      <c r="W39" s="2"/>
      <c r="X39" s="82"/>
      <c r="Y39" s="613"/>
      <c r="Z39" s="986"/>
      <c r="AA39" s="704"/>
      <c r="AB39" s="602">
        <f t="shared" si="8"/>
        <v>0</v>
      </c>
      <c r="AC39" s="600"/>
      <c r="AD39" s="601"/>
      <c r="AE39" s="783">
        <f t="shared" si="4"/>
        <v>9813.4000000000015</v>
      </c>
      <c r="AF39" s="799">
        <f t="shared" si="5"/>
        <v>357</v>
      </c>
    </row>
    <row r="40" spans="1:32" x14ac:dyDescent="0.25">
      <c r="A40" s="2"/>
      <c r="B40" s="82"/>
      <c r="C40" s="15">
        <v>5</v>
      </c>
      <c r="D40" s="589">
        <v>98</v>
      </c>
      <c r="E40" s="587">
        <v>44959</v>
      </c>
      <c r="F40" s="586">
        <f t="shared" si="6"/>
        <v>98</v>
      </c>
      <c r="G40" s="588" t="s">
        <v>180</v>
      </c>
      <c r="H40" s="197">
        <v>84</v>
      </c>
      <c r="I40" s="200">
        <f t="shared" si="0"/>
        <v>3094.7000000000012</v>
      </c>
      <c r="J40" s="123">
        <f t="shared" si="1"/>
        <v>150</v>
      </c>
      <c r="L40" s="2"/>
      <c r="M40" s="82"/>
      <c r="N40" s="613"/>
      <c r="O40" s="986"/>
      <c r="P40" s="704"/>
      <c r="Q40" s="602">
        <f t="shared" si="7"/>
        <v>0</v>
      </c>
      <c r="R40" s="600"/>
      <c r="S40" s="630"/>
      <c r="T40" s="783">
        <f t="shared" si="2"/>
        <v>2209.34</v>
      </c>
      <c r="U40" s="799">
        <f t="shared" si="3"/>
        <v>80</v>
      </c>
      <c r="W40" s="2"/>
      <c r="X40" s="82"/>
      <c r="Y40" s="613"/>
      <c r="Z40" s="986"/>
      <c r="AA40" s="704"/>
      <c r="AB40" s="602">
        <f t="shared" si="8"/>
        <v>0</v>
      </c>
      <c r="AC40" s="600"/>
      <c r="AD40" s="630"/>
      <c r="AE40" s="783">
        <f t="shared" si="4"/>
        <v>9813.4000000000015</v>
      </c>
      <c r="AF40" s="799">
        <f t="shared" si="5"/>
        <v>357</v>
      </c>
    </row>
    <row r="41" spans="1:32" x14ac:dyDescent="0.25">
      <c r="A41" s="2"/>
      <c r="B41" s="82"/>
      <c r="C41" s="15">
        <v>1</v>
      </c>
      <c r="D41" s="589">
        <v>21.7</v>
      </c>
      <c r="E41" s="587">
        <v>44959</v>
      </c>
      <c r="F41" s="586">
        <f t="shared" si="6"/>
        <v>21.7</v>
      </c>
      <c r="G41" s="588" t="s">
        <v>181</v>
      </c>
      <c r="H41" s="197">
        <v>84</v>
      </c>
      <c r="I41" s="200">
        <f t="shared" si="0"/>
        <v>3073.0000000000014</v>
      </c>
      <c r="J41" s="123">
        <f t="shared" si="1"/>
        <v>149</v>
      </c>
      <c r="L41" s="2"/>
      <c r="M41" s="82"/>
      <c r="N41" s="613"/>
      <c r="O41" s="986"/>
      <c r="P41" s="704"/>
      <c r="Q41" s="602">
        <f t="shared" si="7"/>
        <v>0</v>
      </c>
      <c r="R41" s="600"/>
      <c r="S41" s="630"/>
      <c r="T41" s="783">
        <f t="shared" si="2"/>
        <v>2209.34</v>
      </c>
      <c r="U41" s="799">
        <f t="shared" si="3"/>
        <v>80</v>
      </c>
      <c r="W41" s="2"/>
      <c r="X41" s="82"/>
      <c r="Y41" s="613"/>
      <c r="Z41" s="986"/>
      <c r="AA41" s="704"/>
      <c r="AB41" s="602">
        <f t="shared" si="8"/>
        <v>0</v>
      </c>
      <c r="AC41" s="600"/>
      <c r="AD41" s="630"/>
      <c r="AE41" s="783">
        <f t="shared" si="4"/>
        <v>9813.4000000000015</v>
      </c>
      <c r="AF41" s="799">
        <f t="shared" si="5"/>
        <v>357</v>
      </c>
    </row>
    <row r="42" spans="1:32" x14ac:dyDescent="0.25">
      <c r="A42" s="2"/>
      <c r="B42" s="82"/>
      <c r="C42" s="15">
        <v>3</v>
      </c>
      <c r="D42" s="589">
        <v>59.3</v>
      </c>
      <c r="E42" s="587">
        <v>44960</v>
      </c>
      <c r="F42" s="586">
        <f t="shared" si="6"/>
        <v>59.3</v>
      </c>
      <c r="G42" s="588" t="s">
        <v>183</v>
      </c>
      <c r="H42" s="197">
        <v>84</v>
      </c>
      <c r="I42" s="200">
        <f t="shared" si="0"/>
        <v>3013.7000000000012</v>
      </c>
      <c r="J42" s="123">
        <f t="shared" si="1"/>
        <v>146</v>
      </c>
      <c r="L42" s="2"/>
      <c r="M42" s="82"/>
      <c r="N42" s="613"/>
      <c r="O42" s="986"/>
      <c r="P42" s="704"/>
      <c r="Q42" s="602">
        <f t="shared" si="7"/>
        <v>0</v>
      </c>
      <c r="R42" s="600"/>
      <c r="S42" s="630"/>
      <c r="T42" s="783">
        <f t="shared" si="2"/>
        <v>2209.34</v>
      </c>
      <c r="U42" s="799">
        <f t="shared" si="3"/>
        <v>80</v>
      </c>
      <c r="W42" s="2"/>
      <c r="X42" s="82"/>
      <c r="Y42" s="613"/>
      <c r="Z42" s="986"/>
      <c r="AA42" s="704"/>
      <c r="AB42" s="602">
        <f t="shared" si="8"/>
        <v>0</v>
      </c>
      <c r="AC42" s="600"/>
      <c r="AD42" s="630"/>
      <c r="AE42" s="783">
        <f t="shared" si="4"/>
        <v>9813.4000000000015</v>
      </c>
      <c r="AF42" s="799">
        <f t="shared" si="5"/>
        <v>357</v>
      </c>
    </row>
    <row r="43" spans="1:32" x14ac:dyDescent="0.25">
      <c r="A43" s="2"/>
      <c r="B43" s="82"/>
      <c r="C43" s="15">
        <v>8</v>
      </c>
      <c r="D43" s="589">
        <v>166.9</v>
      </c>
      <c r="E43" s="587">
        <v>44963</v>
      </c>
      <c r="F43" s="586">
        <f t="shared" si="6"/>
        <v>166.9</v>
      </c>
      <c r="G43" s="588" t="s">
        <v>184</v>
      </c>
      <c r="H43" s="197">
        <v>84</v>
      </c>
      <c r="I43" s="200">
        <f t="shared" si="0"/>
        <v>2846.8000000000011</v>
      </c>
      <c r="J43" s="123">
        <f t="shared" si="1"/>
        <v>138</v>
      </c>
      <c r="L43" s="2"/>
      <c r="M43" s="82"/>
      <c r="N43" s="613"/>
      <c r="O43" s="986"/>
      <c r="P43" s="704"/>
      <c r="Q43" s="602">
        <f t="shared" si="7"/>
        <v>0</v>
      </c>
      <c r="R43" s="600"/>
      <c r="S43" s="630"/>
      <c r="T43" s="783">
        <f t="shared" si="2"/>
        <v>2209.34</v>
      </c>
      <c r="U43" s="799">
        <f t="shared" si="3"/>
        <v>80</v>
      </c>
      <c r="W43" s="2"/>
      <c r="X43" s="82"/>
      <c r="Y43" s="613"/>
      <c r="Z43" s="986"/>
      <c r="AA43" s="704"/>
      <c r="AB43" s="602">
        <f t="shared" si="8"/>
        <v>0</v>
      </c>
      <c r="AC43" s="600"/>
      <c r="AD43" s="630"/>
      <c r="AE43" s="783">
        <f t="shared" si="4"/>
        <v>9813.4000000000015</v>
      </c>
      <c r="AF43" s="799">
        <f t="shared" si="5"/>
        <v>357</v>
      </c>
    </row>
    <row r="44" spans="1:32" x14ac:dyDescent="0.25">
      <c r="A44" s="2"/>
      <c r="B44" s="82"/>
      <c r="C44" s="15">
        <v>10</v>
      </c>
      <c r="D44" s="589">
        <v>199.4</v>
      </c>
      <c r="E44" s="587">
        <v>44972</v>
      </c>
      <c r="F44" s="586">
        <f t="shared" si="6"/>
        <v>199.4</v>
      </c>
      <c r="G44" s="588" t="s">
        <v>166</v>
      </c>
      <c r="H44" s="197">
        <v>84</v>
      </c>
      <c r="I44" s="200">
        <f t="shared" si="0"/>
        <v>2647.400000000001</v>
      </c>
      <c r="J44" s="123">
        <f t="shared" si="1"/>
        <v>128</v>
      </c>
      <c r="L44" s="2"/>
      <c r="M44" s="82"/>
      <c r="N44" s="613"/>
      <c r="O44" s="986"/>
      <c r="P44" s="704"/>
      <c r="Q44" s="602">
        <f t="shared" si="7"/>
        <v>0</v>
      </c>
      <c r="R44" s="600"/>
      <c r="S44" s="630"/>
      <c r="T44" s="783">
        <f t="shared" si="2"/>
        <v>2209.34</v>
      </c>
      <c r="U44" s="799">
        <f t="shared" si="3"/>
        <v>80</v>
      </c>
      <c r="W44" s="2"/>
      <c r="X44" s="82"/>
      <c r="Y44" s="613"/>
      <c r="Z44" s="986"/>
      <c r="AA44" s="704"/>
      <c r="AB44" s="602">
        <f t="shared" si="8"/>
        <v>0</v>
      </c>
      <c r="AC44" s="600"/>
      <c r="AD44" s="630"/>
      <c r="AE44" s="783">
        <f t="shared" si="4"/>
        <v>9813.4000000000015</v>
      </c>
      <c r="AF44" s="799">
        <f t="shared" si="5"/>
        <v>357</v>
      </c>
    </row>
    <row r="45" spans="1:32" x14ac:dyDescent="0.25">
      <c r="A45" s="2"/>
      <c r="B45" s="82"/>
      <c r="C45" s="15">
        <v>3</v>
      </c>
      <c r="D45" s="589">
        <v>61.1</v>
      </c>
      <c r="E45" s="587">
        <v>44973</v>
      </c>
      <c r="F45" s="586">
        <f t="shared" si="6"/>
        <v>61.1</v>
      </c>
      <c r="G45" s="588" t="s">
        <v>190</v>
      </c>
      <c r="H45" s="197">
        <v>84</v>
      </c>
      <c r="I45" s="200">
        <f t="shared" si="0"/>
        <v>2586.3000000000011</v>
      </c>
      <c r="J45" s="123">
        <f t="shared" si="1"/>
        <v>125</v>
      </c>
      <c r="L45" s="2"/>
      <c r="M45" s="82"/>
      <c r="N45" s="613"/>
      <c r="O45" s="986"/>
      <c r="P45" s="704"/>
      <c r="Q45" s="602">
        <f t="shared" si="7"/>
        <v>0</v>
      </c>
      <c r="R45" s="600"/>
      <c r="S45" s="630"/>
      <c r="T45" s="783">
        <f t="shared" si="2"/>
        <v>2209.34</v>
      </c>
      <c r="U45" s="799">
        <f t="shared" si="3"/>
        <v>80</v>
      </c>
      <c r="W45" s="2"/>
      <c r="X45" s="82"/>
      <c r="Y45" s="613"/>
      <c r="Z45" s="986"/>
      <c r="AA45" s="704"/>
      <c r="AB45" s="602">
        <f t="shared" si="8"/>
        <v>0</v>
      </c>
      <c r="AC45" s="600"/>
      <c r="AD45" s="630"/>
      <c r="AE45" s="783">
        <f t="shared" si="4"/>
        <v>9813.4000000000015</v>
      </c>
      <c r="AF45" s="799">
        <f t="shared" si="5"/>
        <v>357</v>
      </c>
    </row>
    <row r="46" spans="1:32" x14ac:dyDescent="0.25">
      <c r="A46" s="2"/>
      <c r="B46" s="82"/>
      <c r="C46" s="15">
        <v>10</v>
      </c>
      <c r="D46" s="589">
        <v>210.7</v>
      </c>
      <c r="E46" s="587">
        <v>44975</v>
      </c>
      <c r="F46" s="586">
        <f t="shared" si="6"/>
        <v>210.7</v>
      </c>
      <c r="G46" s="588" t="s">
        <v>168</v>
      </c>
      <c r="H46" s="197">
        <v>84</v>
      </c>
      <c r="I46" s="200">
        <f t="shared" si="0"/>
        <v>2375.6000000000013</v>
      </c>
      <c r="J46" s="123">
        <f t="shared" si="1"/>
        <v>115</v>
      </c>
      <c r="L46" s="2"/>
      <c r="M46" s="82"/>
      <c r="N46" s="613"/>
      <c r="O46" s="986"/>
      <c r="P46" s="704"/>
      <c r="Q46" s="602">
        <f t="shared" si="7"/>
        <v>0</v>
      </c>
      <c r="R46" s="600"/>
      <c r="S46" s="630"/>
      <c r="T46" s="783">
        <f t="shared" si="2"/>
        <v>2209.34</v>
      </c>
      <c r="U46" s="799">
        <f t="shared" si="3"/>
        <v>80</v>
      </c>
      <c r="W46" s="2"/>
      <c r="X46" s="82"/>
      <c r="Y46" s="613"/>
      <c r="Z46" s="986"/>
      <c r="AA46" s="704"/>
      <c r="AB46" s="602">
        <f t="shared" si="8"/>
        <v>0</v>
      </c>
      <c r="AC46" s="600"/>
      <c r="AD46" s="630"/>
      <c r="AE46" s="783">
        <f t="shared" si="4"/>
        <v>9813.4000000000015</v>
      </c>
      <c r="AF46" s="799">
        <f t="shared" si="5"/>
        <v>357</v>
      </c>
    </row>
    <row r="47" spans="1:32" x14ac:dyDescent="0.25">
      <c r="A47" s="2"/>
      <c r="B47" s="82"/>
      <c r="C47" s="15">
        <v>2</v>
      </c>
      <c r="D47" s="589">
        <v>41.2</v>
      </c>
      <c r="E47" s="587">
        <v>44976</v>
      </c>
      <c r="F47" s="586">
        <f t="shared" si="6"/>
        <v>41.2</v>
      </c>
      <c r="G47" s="588" t="s">
        <v>197</v>
      </c>
      <c r="H47" s="197">
        <v>84</v>
      </c>
      <c r="I47" s="200">
        <f t="shared" si="0"/>
        <v>2334.4000000000015</v>
      </c>
      <c r="J47" s="123">
        <f t="shared" si="1"/>
        <v>113</v>
      </c>
      <c r="L47" s="2"/>
      <c r="M47" s="82"/>
      <c r="N47" s="613"/>
      <c r="O47" s="986"/>
      <c r="P47" s="704"/>
      <c r="Q47" s="602">
        <f t="shared" si="7"/>
        <v>0</v>
      </c>
      <c r="R47" s="600"/>
      <c r="S47" s="630"/>
      <c r="T47" s="783">
        <f t="shared" si="2"/>
        <v>2209.34</v>
      </c>
      <c r="U47" s="799">
        <f t="shared" si="3"/>
        <v>80</v>
      </c>
      <c r="W47" s="2"/>
      <c r="X47" s="82"/>
      <c r="Y47" s="613"/>
      <c r="Z47" s="986"/>
      <c r="AA47" s="704"/>
      <c r="AB47" s="602">
        <f t="shared" si="8"/>
        <v>0</v>
      </c>
      <c r="AC47" s="600"/>
      <c r="AD47" s="630"/>
      <c r="AE47" s="783">
        <f t="shared" si="4"/>
        <v>9813.4000000000015</v>
      </c>
      <c r="AF47" s="799">
        <f t="shared" si="5"/>
        <v>357</v>
      </c>
    </row>
    <row r="48" spans="1:32" x14ac:dyDescent="0.25">
      <c r="A48" s="2"/>
      <c r="B48" s="82"/>
      <c r="C48" s="15">
        <v>3</v>
      </c>
      <c r="D48" s="589">
        <v>57.4</v>
      </c>
      <c r="E48" s="587">
        <v>44978</v>
      </c>
      <c r="F48" s="586">
        <f t="shared" si="6"/>
        <v>57.4</v>
      </c>
      <c r="G48" s="588" t="s">
        <v>198</v>
      </c>
      <c r="H48" s="197">
        <v>84</v>
      </c>
      <c r="I48" s="200">
        <f t="shared" si="0"/>
        <v>2277.0000000000014</v>
      </c>
      <c r="J48" s="123">
        <f t="shared" si="1"/>
        <v>110</v>
      </c>
      <c r="L48" s="2"/>
      <c r="M48" s="82"/>
      <c r="N48" s="613"/>
      <c r="O48" s="986"/>
      <c r="P48" s="704"/>
      <c r="Q48" s="602">
        <f t="shared" si="7"/>
        <v>0</v>
      </c>
      <c r="R48" s="600"/>
      <c r="S48" s="630"/>
      <c r="T48" s="783">
        <f t="shared" si="2"/>
        <v>2209.34</v>
      </c>
      <c r="U48" s="799">
        <f t="shared" si="3"/>
        <v>80</v>
      </c>
      <c r="W48" s="2"/>
      <c r="X48" s="82"/>
      <c r="Y48" s="613"/>
      <c r="Z48" s="986"/>
      <c r="AA48" s="704"/>
      <c r="AB48" s="602">
        <f t="shared" si="8"/>
        <v>0</v>
      </c>
      <c r="AC48" s="600"/>
      <c r="AD48" s="630"/>
      <c r="AE48" s="783">
        <f t="shared" si="4"/>
        <v>9813.4000000000015</v>
      </c>
      <c r="AF48" s="799">
        <f t="shared" si="5"/>
        <v>357</v>
      </c>
    </row>
    <row r="49" spans="1:32" x14ac:dyDescent="0.25">
      <c r="A49" s="2"/>
      <c r="B49" s="82"/>
      <c r="C49" s="15">
        <v>3</v>
      </c>
      <c r="D49" s="589">
        <v>61.4</v>
      </c>
      <c r="E49" s="587">
        <v>44978</v>
      </c>
      <c r="F49" s="586">
        <f t="shared" si="6"/>
        <v>61.4</v>
      </c>
      <c r="G49" s="588" t="s">
        <v>199</v>
      </c>
      <c r="H49" s="197">
        <v>84</v>
      </c>
      <c r="I49" s="200">
        <f t="shared" si="0"/>
        <v>2215.6000000000013</v>
      </c>
      <c r="J49" s="123">
        <f t="shared" si="1"/>
        <v>107</v>
      </c>
      <c r="L49" s="2"/>
      <c r="M49" s="82"/>
      <c r="N49" s="613"/>
      <c r="O49" s="986"/>
      <c r="P49" s="704"/>
      <c r="Q49" s="602">
        <f t="shared" si="7"/>
        <v>0</v>
      </c>
      <c r="R49" s="600"/>
      <c r="S49" s="630"/>
      <c r="T49" s="783">
        <f t="shared" si="2"/>
        <v>2209.34</v>
      </c>
      <c r="U49" s="799">
        <f t="shared" si="3"/>
        <v>80</v>
      </c>
      <c r="W49" s="2"/>
      <c r="X49" s="82"/>
      <c r="Y49" s="613"/>
      <c r="Z49" s="986"/>
      <c r="AA49" s="704"/>
      <c r="AB49" s="602">
        <f t="shared" si="8"/>
        <v>0</v>
      </c>
      <c r="AC49" s="600"/>
      <c r="AD49" s="630"/>
      <c r="AE49" s="783">
        <f t="shared" si="4"/>
        <v>9813.4000000000015</v>
      </c>
      <c r="AF49" s="799">
        <f t="shared" si="5"/>
        <v>357</v>
      </c>
    </row>
    <row r="50" spans="1:32" x14ac:dyDescent="0.25">
      <c r="A50" s="2"/>
      <c r="B50" s="82"/>
      <c r="C50" s="15">
        <v>2</v>
      </c>
      <c r="D50" s="589">
        <v>41.9</v>
      </c>
      <c r="E50" s="587">
        <v>44980</v>
      </c>
      <c r="F50" s="586">
        <f t="shared" si="6"/>
        <v>41.9</v>
      </c>
      <c r="G50" s="588" t="s">
        <v>202</v>
      </c>
      <c r="H50" s="197">
        <v>84</v>
      </c>
      <c r="I50" s="200">
        <f t="shared" si="0"/>
        <v>2173.7000000000012</v>
      </c>
      <c r="J50" s="123">
        <f t="shared" si="1"/>
        <v>105</v>
      </c>
      <c r="L50" s="2"/>
      <c r="M50" s="82"/>
      <c r="N50" s="613"/>
      <c r="O50" s="986"/>
      <c r="P50" s="704"/>
      <c r="Q50" s="602">
        <f t="shared" si="7"/>
        <v>0</v>
      </c>
      <c r="R50" s="600"/>
      <c r="S50" s="630"/>
      <c r="T50" s="783">
        <f t="shared" si="2"/>
        <v>2209.34</v>
      </c>
      <c r="U50" s="799">
        <f t="shared" si="3"/>
        <v>80</v>
      </c>
      <c r="W50" s="2"/>
      <c r="X50" s="82"/>
      <c r="Y50" s="613"/>
      <c r="Z50" s="986"/>
      <c r="AA50" s="704"/>
      <c r="AB50" s="602">
        <f t="shared" si="8"/>
        <v>0</v>
      </c>
      <c r="AC50" s="600"/>
      <c r="AD50" s="630"/>
      <c r="AE50" s="783">
        <f t="shared" si="4"/>
        <v>9813.4000000000015</v>
      </c>
      <c r="AF50" s="799">
        <f t="shared" si="5"/>
        <v>357</v>
      </c>
    </row>
    <row r="51" spans="1:32" x14ac:dyDescent="0.25">
      <c r="A51" s="2"/>
      <c r="B51" s="82"/>
      <c r="C51" s="15">
        <v>2</v>
      </c>
      <c r="D51" s="589">
        <v>42.8</v>
      </c>
      <c r="E51" s="587">
        <v>44985</v>
      </c>
      <c r="F51" s="586">
        <f t="shared" si="6"/>
        <v>42.8</v>
      </c>
      <c r="G51" s="588" t="s">
        <v>210</v>
      </c>
      <c r="H51" s="197">
        <v>84</v>
      </c>
      <c r="I51" s="200">
        <f t="shared" si="0"/>
        <v>2130.900000000001</v>
      </c>
      <c r="J51" s="123">
        <f t="shared" si="1"/>
        <v>103</v>
      </c>
      <c r="L51" s="2"/>
      <c r="M51" s="82"/>
      <c r="N51" s="613"/>
      <c r="O51" s="986"/>
      <c r="P51" s="704"/>
      <c r="Q51" s="602">
        <f t="shared" si="7"/>
        <v>0</v>
      </c>
      <c r="R51" s="600"/>
      <c r="S51" s="630"/>
      <c r="T51" s="783">
        <f t="shared" si="2"/>
        <v>2209.34</v>
      </c>
      <c r="U51" s="799">
        <f t="shared" si="3"/>
        <v>80</v>
      </c>
      <c r="W51" s="2"/>
      <c r="X51" s="82"/>
      <c r="Y51" s="613"/>
      <c r="Z51" s="986"/>
      <c r="AA51" s="704"/>
      <c r="AB51" s="602">
        <f t="shared" si="8"/>
        <v>0</v>
      </c>
      <c r="AC51" s="600"/>
      <c r="AD51" s="630"/>
      <c r="AE51" s="783">
        <f t="shared" si="4"/>
        <v>9813.4000000000015</v>
      </c>
      <c r="AF51" s="799">
        <f t="shared" si="5"/>
        <v>357</v>
      </c>
    </row>
    <row r="52" spans="1:32" x14ac:dyDescent="0.25">
      <c r="A52" s="2"/>
      <c r="B52" s="82"/>
      <c r="C52" s="15">
        <v>1</v>
      </c>
      <c r="D52" s="589">
        <v>19.5</v>
      </c>
      <c r="E52" s="587">
        <v>44985</v>
      </c>
      <c r="F52" s="586">
        <f t="shared" si="6"/>
        <v>19.5</v>
      </c>
      <c r="G52" s="588" t="s">
        <v>210</v>
      </c>
      <c r="H52" s="197">
        <v>84</v>
      </c>
      <c r="I52" s="200">
        <f t="shared" si="0"/>
        <v>2111.400000000001</v>
      </c>
      <c r="J52" s="123">
        <f t="shared" si="1"/>
        <v>102</v>
      </c>
      <c r="L52" s="2"/>
      <c r="M52" s="82"/>
      <c r="N52" s="613"/>
      <c r="O52" s="986"/>
      <c r="P52" s="704"/>
      <c r="Q52" s="602">
        <f t="shared" si="7"/>
        <v>0</v>
      </c>
      <c r="R52" s="600"/>
      <c r="S52" s="630"/>
      <c r="T52" s="783">
        <f t="shared" si="2"/>
        <v>2209.34</v>
      </c>
      <c r="U52" s="799">
        <f t="shared" si="3"/>
        <v>80</v>
      </c>
      <c r="W52" s="2"/>
      <c r="X52" s="82"/>
      <c r="Y52" s="613"/>
      <c r="Z52" s="986"/>
      <c r="AA52" s="704"/>
      <c r="AB52" s="602">
        <f t="shared" si="8"/>
        <v>0</v>
      </c>
      <c r="AC52" s="600"/>
      <c r="AD52" s="630"/>
      <c r="AE52" s="783">
        <f t="shared" si="4"/>
        <v>9813.4000000000015</v>
      </c>
      <c r="AF52" s="799">
        <f t="shared" si="5"/>
        <v>357</v>
      </c>
    </row>
    <row r="53" spans="1:32" x14ac:dyDescent="0.25">
      <c r="A53" s="2"/>
      <c r="B53" s="82"/>
      <c r="C53" s="15">
        <v>1</v>
      </c>
      <c r="D53" s="589">
        <v>21.4</v>
      </c>
      <c r="E53" s="587">
        <v>44985</v>
      </c>
      <c r="F53" s="586">
        <f t="shared" si="6"/>
        <v>21.4</v>
      </c>
      <c r="G53" s="588" t="s">
        <v>206</v>
      </c>
      <c r="H53" s="197">
        <v>84</v>
      </c>
      <c r="I53" s="200">
        <f t="shared" si="0"/>
        <v>2090.0000000000009</v>
      </c>
      <c r="J53" s="123">
        <f t="shared" si="1"/>
        <v>101</v>
      </c>
      <c r="L53" s="2"/>
      <c r="M53" s="82"/>
      <c r="N53" s="613"/>
      <c r="O53" s="986"/>
      <c r="P53" s="704"/>
      <c r="Q53" s="602">
        <f t="shared" si="7"/>
        <v>0</v>
      </c>
      <c r="R53" s="600"/>
      <c r="S53" s="630"/>
      <c r="T53" s="783">
        <f t="shared" si="2"/>
        <v>2209.34</v>
      </c>
      <c r="U53" s="799">
        <f t="shared" si="3"/>
        <v>80</v>
      </c>
      <c r="W53" s="2"/>
      <c r="X53" s="82"/>
      <c r="Y53" s="613"/>
      <c r="Z53" s="986"/>
      <c r="AA53" s="704"/>
      <c r="AB53" s="602">
        <f t="shared" si="8"/>
        <v>0</v>
      </c>
      <c r="AC53" s="600"/>
      <c r="AD53" s="630"/>
      <c r="AE53" s="783">
        <f t="shared" si="4"/>
        <v>9813.4000000000015</v>
      </c>
      <c r="AF53" s="799">
        <f t="shared" si="5"/>
        <v>357</v>
      </c>
    </row>
    <row r="54" spans="1:32" x14ac:dyDescent="0.25">
      <c r="A54" s="2"/>
      <c r="B54" s="82"/>
      <c r="C54" s="15">
        <v>16</v>
      </c>
      <c r="D54" s="589">
        <v>338.2</v>
      </c>
      <c r="E54" s="587">
        <v>44986</v>
      </c>
      <c r="F54" s="586">
        <f t="shared" si="6"/>
        <v>338.2</v>
      </c>
      <c r="G54" s="588" t="s">
        <v>215</v>
      </c>
      <c r="H54" s="197">
        <v>84</v>
      </c>
      <c r="I54" s="200">
        <f t="shared" si="0"/>
        <v>1751.8000000000009</v>
      </c>
      <c r="J54" s="123">
        <f t="shared" si="1"/>
        <v>85</v>
      </c>
      <c r="L54" s="2"/>
      <c r="M54" s="82"/>
      <c r="N54" s="613"/>
      <c r="O54" s="986"/>
      <c r="P54" s="704"/>
      <c r="Q54" s="602">
        <f t="shared" si="7"/>
        <v>0</v>
      </c>
      <c r="R54" s="600"/>
      <c r="S54" s="630"/>
      <c r="T54" s="783">
        <f t="shared" si="2"/>
        <v>2209.34</v>
      </c>
      <c r="U54" s="799">
        <f t="shared" si="3"/>
        <v>80</v>
      </c>
      <c r="W54" s="2"/>
      <c r="X54" s="82"/>
      <c r="Y54" s="613"/>
      <c r="Z54" s="986"/>
      <c r="AA54" s="704"/>
      <c r="AB54" s="602">
        <f t="shared" si="8"/>
        <v>0</v>
      </c>
      <c r="AC54" s="600"/>
      <c r="AD54" s="630"/>
      <c r="AE54" s="783">
        <f t="shared" si="4"/>
        <v>9813.4000000000015</v>
      </c>
      <c r="AF54" s="799">
        <f t="shared" si="5"/>
        <v>357</v>
      </c>
    </row>
    <row r="55" spans="1:32" x14ac:dyDescent="0.25">
      <c r="A55" s="2"/>
      <c r="B55" s="82"/>
      <c r="C55" s="15">
        <v>25</v>
      </c>
      <c r="D55" s="589">
        <v>510.2</v>
      </c>
      <c r="E55" s="587">
        <v>44988</v>
      </c>
      <c r="F55" s="586">
        <f t="shared" si="6"/>
        <v>510.2</v>
      </c>
      <c r="G55" s="588" t="s">
        <v>226</v>
      </c>
      <c r="H55" s="197">
        <v>84</v>
      </c>
      <c r="I55" s="692">
        <f t="shared" si="0"/>
        <v>1241.6000000000008</v>
      </c>
      <c r="J55" s="693">
        <f t="shared" si="1"/>
        <v>60</v>
      </c>
      <c r="L55" s="2"/>
      <c r="M55" s="82"/>
      <c r="N55" s="613"/>
      <c r="O55" s="986"/>
      <c r="P55" s="704"/>
      <c r="Q55" s="602">
        <f t="shared" si="7"/>
        <v>0</v>
      </c>
      <c r="R55" s="600"/>
      <c r="S55" s="630"/>
      <c r="T55" s="783">
        <f t="shared" si="2"/>
        <v>2209.34</v>
      </c>
      <c r="U55" s="799">
        <f t="shared" si="3"/>
        <v>80</v>
      </c>
      <c r="W55" s="2"/>
      <c r="X55" s="82"/>
      <c r="Y55" s="613"/>
      <c r="Z55" s="986"/>
      <c r="AA55" s="704"/>
      <c r="AB55" s="602">
        <f t="shared" si="8"/>
        <v>0</v>
      </c>
      <c r="AC55" s="600"/>
      <c r="AD55" s="630"/>
      <c r="AE55" s="783">
        <f t="shared" si="4"/>
        <v>9813.4000000000015</v>
      </c>
      <c r="AF55" s="799">
        <f t="shared" si="5"/>
        <v>357</v>
      </c>
    </row>
    <row r="56" spans="1:32" x14ac:dyDescent="0.25">
      <c r="A56" s="2"/>
      <c r="B56" s="82"/>
      <c r="C56" s="15">
        <v>2</v>
      </c>
      <c r="D56" s="1106">
        <v>40.9</v>
      </c>
      <c r="E56" s="1094">
        <v>44995</v>
      </c>
      <c r="F56" s="498">
        <f t="shared" si="6"/>
        <v>40.9</v>
      </c>
      <c r="G56" s="318" t="s">
        <v>271</v>
      </c>
      <c r="H56" s="319">
        <v>84</v>
      </c>
      <c r="I56" s="200">
        <f t="shared" si="0"/>
        <v>1200.7000000000007</v>
      </c>
      <c r="J56" s="123">
        <f t="shared" si="1"/>
        <v>58</v>
      </c>
      <c r="L56" s="2"/>
      <c r="M56" s="82"/>
      <c r="N56" s="613"/>
      <c r="O56" s="986"/>
      <c r="P56" s="704"/>
      <c r="Q56" s="602">
        <f t="shared" si="7"/>
        <v>0</v>
      </c>
      <c r="R56" s="600"/>
      <c r="S56" s="630"/>
      <c r="T56" s="783">
        <f t="shared" si="2"/>
        <v>2209.34</v>
      </c>
      <c r="U56" s="799">
        <f t="shared" si="3"/>
        <v>80</v>
      </c>
      <c r="W56" s="2"/>
      <c r="X56" s="82"/>
      <c r="Y56" s="613"/>
      <c r="Z56" s="986"/>
      <c r="AA56" s="704"/>
      <c r="AB56" s="602">
        <f t="shared" si="8"/>
        <v>0</v>
      </c>
      <c r="AC56" s="600"/>
      <c r="AD56" s="630"/>
      <c r="AE56" s="783">
        <f t="shared" si="4"/>
        <v>9813.4000000000015</v>
      </c>
      <c r="AF56" s="799">
        <f t="shared" si="5"/>
        <v>357</v>
      </c>
    </row>
    <row r="57" spans="1:32" x14ac:dyDescent="0.25">
      <c r="A57" s="2"/>
      <c r="B57" s="82"/>
      <c r="C57" s="15">
        <v>4</v>
      </c>
      <c r="D57" s="1106">
        <v>79.599999999999994</v>
      </c>
      <c r="E57" s="1094">
        <v>44998</v>
      </c>
      <c r="F57" s="498">
        <f t="shared" si="6"/>
        <v>79.599999999999994</v>
      </c>
      <c r="G57" s="318" t="s">
        <v>282</v>
      </c>
      <c r="H57" s="319">
        <v>84</v>
      </c>
      <c r="I57" s="200">
        <f t="shared" si="0"/>
        <v>1121.1000000000008</v>
      </c>
      <c r="J57" s="123">
        <f t="shared" si="1"/>
        <v>54</v>
      </c>
      <c r="L57" s="2"/>
      <c r="M57" s="82"/>
      <c r="N57" s="613"/>
      <c r="O57" s="986"/>
      <c r="P57" s="704"/>
      <c r="Q57" s="602">
        <f t="shared" si="7"/>
        <v>0</v>
      </c>
      <c r="R57" s="600"/>
      <c r="S57" s="630"/>
      <c r="T57" s="783">
        <f t="shared" si="2"/>
        <v>2209.34</v>
      </c>
      <c r="U57" s="799">
        <f t="shared" si="3"/>
        <v>80</v>
      </c>
      <c r="W57" s="2"/>
      <c r="X57" s="82"/>
      <c r="Y57" s="613"/>
      <c r="Z57" s="986"/>
      <c r="AA57" s="704"/>
      <c r="AB57" s="602">
        <f t="shared" si="8"/>
        <v>0</v>
      </c>
      <c r="AC57" s="600"/>
      <c r="AD57" s="630"/>
      <c r="AE57" s="783">
        <f t="shared" si="4"/>
        <v>9813.4000000000015</v>
      </c>
      <c r="AF57" s="799">
        <f t="shared" si="5"/>
        <v>357</v>
      </c>
    </row>
    <row r="58" spans="1:32" x14ac:dyDescent="0.25">
      <c r="A58" s="2"/>
      <c r="B58" s="82"/>
      <c r="C58" s="15">
        <v>5</v>
      </c>
      <c r="D58" s="1106">
        <v>103.9</v>
      </c>
      <c r="E58" s="1094">
        <v>45013</v>
      </c>
      <c r="F58" s="498">
        <f t="shared" si="6"/>
        <v>103.9</v>
      </c>
      <c r="G58" s="318" t="s">
        <v>350</v>
      </c>
      <c r="H58" s="319">
        <v>84</v>
      </c>
      <c r="I58" s="692">
        <f t="shared" si="0"/>
        <v>1017.2000000000008</v>
      </c>
      <c r="J58" s="693">
        <f t="shared" si="1"/>
        <v>49</v>
      </c>
      <c r="L58" s="2"/>
      <c r="M58" s="82"/>
      <c r="N58" s="613"/>
      <c r="O58" s="986"/>
      <c r="P58" s="704"/>
      <c r="Q58" s="602">
        <f t="shared" si="7"/>
        <v>0</v>
      </c>
      <c r="R58" s="600"/>
      <c r="S58" s="630"/>
      <c r="T58" s="783">
        <f t="shared" si="2"/>
        <v>2209.34</v>
      </c>
      <c r="U58" s="799">
        <f t="shared" si="3"/>
        <v>80</v>
      </c>
      <c r="W58" s="2"/>
      <c r="X58" s="82"/>
      <c r="Y58" s="613"/>
      <c r="Z58" s="986"/>
      <c r="AA58" s="704"/>
      <c r="AB58" s="602">
        <f t="shared" si="8"/>
        <v>0</v>
      </c>
      <c r="AC58" s="600"/>
      <c r="AD58" s="630"/>
      <c r="AE58" s="783">
        <f t="shared" si="4"/>
        <v>9813.4000000000015</v>
      </c>
      <c r="AF58" s="799">
        <f t="shared" si="5"/>
        <v>357</v>
      </c>
    </row>
    <row r="59" spans="1:32" x14ac:dyDescent="0.25">
      <c r="A59" s="2"/>
      <c r="B59" s="82"/>
      <c r="C59" s="15"/>
      <c r="D59" s="1106"/>
      <c r="E59" s="1094"/>
      <c r="F59" s="498">
        <f t="shared" si="6"/>
        <v>0</v>
      </c>
      <c r="G59" s="318"/>
      <c r="H59" s="319"/>
      <c r="I59" s="200">
        <f t="shared" si="0"/>
        <v>1017.2000000000008</v>
      </c>
      <c r="J59" s="123">
        <f t="shared" si="1"/>
        <v>49</v>
      </c>
      <c r="L59" s="2"/>
      <c r="M59" s="82"/>
      <c r="N59" s="613"/>
      <c r="O59" s="986"/>
      <c r="P59" s="704"/>
      <c r="Q59" s="602">
        <f t="shared" si="7"/>
        <v>0</v>
      </c>
      <c r="R59" s="600"/>
      <c r="S59" s="630"/>
      <c r="T59" s="783">
        <f t="shared" si="2"/>
        <v>2209.34</v>
      </c>
      <c r="U59" s="799">
        <f t="shared" si="3"/>
        <v>80</v>
      </c>
      <c r="W59" s="2"/>
      <c r="X59" s="82"/>
      <c r="Y59" s="613"/>
      <c r="Z59" s="986"/>
      <c r="AA59" s="704"/>
      <c r="AB59" s="602">
        <f t="shared" si="8"/>
        <v>0</v>
      </c>
      <c r="AC59" s="600"/>
      <c r="AD59" s="630"/>
      <c r="AE59" s="783">
        <f t="shared" si="4"/>
        <v>9813.4000000000015</v>
      </c>
      <c r="AF59" s="799">
        <f t="shared" si="5"/>
        <v>357</v>
      </c>
    </row>
    <row r="60" spans="1:32" x14ac:dyDescent="0.25">
      <c r="A60" s="2"/>
      <c r="B60" s="82"/>
      <c r="C60" s="15"/>
      <c r="D60" s="1106"/>
      <c r="E60" s="1094"/>
      <c r="F60" s="498">
        <f t="shared" si="6"/>
        <v>0</v>
      </c>
      <c r="G60" s="318"/>
      <c r="H60" s="319"/>
      <c r="I60" s="200">
        <f t="shared" si="0"/>
        <v>1017.2000000000008</v>
      </c>
      <c r="J60" s="123">
        <f t="shared" si="1"/>
        <v>49</v>
      </c>
      <c r="L60" s="2"/>
      <c r="M60" s="82"/>
      <c r="N60" s="613"/>
      <c r="O60" s="986"/>
      <c r="P60" s="704"/>
      <c r="Q60" s="602">
        <f t="shared" si="7"/>
        <v>0</v>
      </c>
      <c r="R60" s="600"/>
      <c r="S60" s="630"/>
      <c r="T60" s="783">
        <f t="shared" si="2"/>
        <v>2209.34</v>
      </c>
      <c r="U60" s="799">
        <f t="shared" si="3"/>
        <v>80</v>
      </c>
      <c r="W60" s="2"/>
      <c r="X60" s="82"/>
      <c r="Y60" s="613"/>
      <c r="Z60" s="986"/>
      <c r="AA60" s="704"/>
      <c r="AB60" s="602">
        <f t="shared" si="8"/>
        <v>0</v>
      </c>
      <c r="AC60" s="600"/>
      <c r="AD60" s="630"/>
      <c r="AE60" s="783">
        <f t="shared" si="4"/>
        <v>9813.4000000000015</v>
      </c>
      <c r="AF60" s="799">
        <f t="shared" si="5"/>
        <v>357</v>
      </c>
    </row>
    <row r="61" spans="1:32" x14ac:dyDescent="0.25">
      <c r="A61" s="2"/>
      <c r="B61" s="82"/>
      <c r="C61" s="15"/>
      <c r="D61" s="1106"/>
      <c r="E61" s="1094"/>
      <c r="F61" s="498">
        <f t="shared" si="6"/>
        <v>0</v>
      </c>
      <c r="G61" s="318"/>
      <c r="H61" s="319"/>
      <c r="I61" s="200">
        <f t="shared" si="0"/>
        <v>1017.2000000000008</v>
      </c>
      <c r="J61" s="123">
        <f t="shared" si="1"/>
        <v>49</v>
      </c>
      <c r="L61" s="2"/>
      <c r="M61" s="82"/>
      <c r="N61" s="613"/>
      <c r="O61" s="986"/>
      <c r="P61" s="704"/>
      <c r="Q61" s="602">
        <f t="shared" si="7"/>
        <v>0</v>
      </c>
      <c r="R61" s="600"/>
      <c r="S61" s="630"/>
      <c r="T61" s="783">
        <f t="shared" si="2"/>
        <v>2209.34</v>
      </c>
      <c r="U61" s="799">
        <f t="shared" si="3"/>
        <v>80</v>
      </c>
      <c r="W61" s="2"/>
      <c r="X61" s="82"/>
      <c r="Y61" s="613"/>
      <c r="Z61" s="986"/>
      <c r="AA61" s="704"/>
      <c r="AB61" s="602">
        <f t="shared" si="8"/>
        <v>0</v>
      </c>
      <c r="AC61" s="600"/>
      <c r="AD61" s="630"/>
      <c r="AE61" s="783">
        <f t="shared" si="4"/>
        <v>9813.4000000000015</v>
      </c>
      <c r="AF61" s="799">
        <f t="shared" si="5"/>
        <v>357</v>
      </c>
    </row>
    <row r="62" spans="1:32" x14ac:dyDescent="0.25">
      <c r="A62" s="2"/>
      <c r="B62" s="82"/>
      <c r="C62" s="15"/>
      <c r="D62" s="1106"/>
      <c r="E62" s="1094"/>
      <c r="F62" s="498">
        <f t="shared" si="6"/>
        <v>0</v>
      </c>
      <c r="G62" s="318"/>
      <c r="H62" s="319"/>
      <c r="I62" s="200">
        <f t="shared" si="0"/>
        <v>1017.2000000000008</v>
      </c>
      <c r="J62" s="123">
        <f t="shared" si="1"/>
        <v>49</v>
      </c>
      <c r="L62" s="2"/>
      <c r="M62" s="82"/>
      <c r="N62" s="613"/>
      <c r="O62" s="986"/>
      <c r="P62" s="704"/>
      <c r="Q62" s="602">
        <f t="shared" si="7"/>
        <v>0</v>
      </c>
      <c r="R62" s="600"/>
      <c r="S62" s="630"/>
      <c r="T62" s="783">
        <f t="shared" si="2"/>
        <v>2209.34</v>
      </c>
      <c r="U62" s="799">
        <f t="shared" si="3"/>
        <v>80</v>
      </c>
      <c r="W62" s="2"/>
      <c r="X62" s="82"/>
      <c r="Y62" s="613"/>
      <c r="Z62" s="986"/>
      <c r="AA62" s="704"/>
      <c r="AB62" s="602">
        <f t="shared" si="8"/>
        <v>0</v>
      </c>
      <c r="AC62" s="600"/>
      <c r="AD62" s="630"/>
      <c r="AE62" s="783">
        <f t="shared" si="4"/>
        <v>9813.4000000000015</v>
      </c>
      <c r="AF62" s="799">
        <f t="shared" si="5"/>
        <v>357</v>
      </c>
    </row>
    <row r="63" spans="1:32" x14ac:dyDescent="0.25">
      <c r="A63" s="2"/>
      <c r="B63" s="82"/>
      <c r="C63" s="15"/>
      <c r="D63" s="1106"/>
      <c r="E63" s="1094"/>
      <c r="F63" s="498">
        <f t="shared" si="6"/>
        <v>0</v>
      </c>
      <c r="G63" s="318"/>
      <c r="H63" s="319"/>
      <c r="I63" s="200">
        <f t="shared" si="0"/>
        <v>1017.2000000000008</v>
      </c>
      <c r="J63" s="123">
        <f t="shared" si="1"/>
        <v>49</v>
      </c>
      <c r="L63" s="2"/>
      <c r="M63" s="82"/>
      <c r="N63" s="613"/>
      <c r="O63" s="986"/>
      <c r="P63" s="704"/>
      <c r="Q63" s="602">
        <f t="shared" si="7"/>
        <v>0</v>
      </c>
      <c r="R63" s="600"/>
      <c r="S63" s="630"/>
      <c r="T63" s="783">
        <f t="shared" si="2"/>
        <v>2209.34</v>
      </c>
      <c r="U63" s="799">
        <f t="shared" si="3"/>
        <v>80</v>
      </c>
      <c r="W63" s="2"/>
      <c r="X63" s="82"/>
      <c r="Y63" s="613"/>
      <c r="Z63" s="986"/>
      <c r="AA63" s="704"/>
      <c r="AB63" s="602">
        <f t="shared" si="8"/>
        <v>0</v>
      </c>
      <c r="AC63" s="600"/>
      <c r="AD63" s="630"/>
      <c r="AE63" s="783">
        <f t="shared" si="4"/>
        <v>9813.4000000000015</v>
      </c>
      <c r="AF63" s="799">
        <f t="shared" si="5"/>
        <v>357</v>
      </c>
    </row>
    <row r="64" spans="1:32" x14ac:dyDescent="0.25">
      <c r="A64" s="2"/>
      <c r="B64" s="82"/>
      <c r="C64" s="15"/>
      <c r="D64" s="1106"/>
      <c r="E64" s="1094"/>
      <c r="F64" s="498">
        <f t="shared" si="6"/>
        <v>0</v>
      </c>
      <c r="G64" s="318"/>
      <c r="H64" s="319"/>
      <c r="I64" s="200">
        <f t="shared" si="0"/>
        <v>1017.2000000000008</v>
      </c>
      <c r="J64" s="123">
        <f t="shared" si="1"/>
        <v>49</v>
      </c>
      <c r="L64" s="2"/>
      <c r="M64" s="82"/>
      <c r="N64" s="613"/>
      <c r="O64" s="986"/>
      <c r="P64" s="704"/>
      <c r="Q64" s="602">
        <f t="shared" si="7"/>
        <v>0</v>
      </c>
      <c r="R64" s="600"/>
      <c r="S64" s="630"/>
      <c r="T64" s="783">
        <f t="shared" si="2"/>
        <v>2209.34</v>
      </c>
      <c r="U64" s="799">
        <f t="shared" si="3"/>
        <v>80</v>
      </c>
      <c r="W64" s="2"/>
      <c r="X64" s="82"/>
      <c r="Y64" s="613"/>
      <c r="Z64" s="986"/>
      <c r="AA64" s="704"/>
      <c r="AB64" s="602">
        <f t="shared" si="8"/>
        <v>0</v>
      </c>
      <c r="AC64" s="600"/>
      <c r="AD64" s="630"/>
      <c r="AE64" s="783">
        <f t="shared" si="4"/>
        <v>9813.4000000000015</v>
      </c>
      <c r="AF64" s="799">
        <f t="shared" si="5"/>
        <v>357</v>
      </c>
    </row>
    <row r="65" spans="1:32" x14ac:dyDescent="0.25">
      <c r="A65" s="2"/>
      <c r="B65" s="82"/>
      <c r="C65" s="15"/>
      <c r="D65" s="1106"/>
      <c r="E65" s="1094"/>
      <c r="F65" s="498">
        <f t="shared" si="6"/>
        <v>0</v>
      </c>
      <c r="G65" s="318"/>
      <c r="H65" s="319"/>
      <c r="I65" s="200">
        <f t="shared" si="0"/>
        <v>1017.2000000000008</v>
      </c>
      <c r="J65" s="123">
        <f t="shared" si="1"/>
        <v>49</v>
      </c>
      <c r="L65" s="2"/>
      <c r="M65" s="82"/>
      <c r="N65" s="613"/>
      <c r="O65" s="986"/>
      <c r="P65" s="704"/>
      <c r="Q65" s="602">
        <f t="shared" si="7"/>
        <v>0</v>
      </c>
      <c r="R65" s="600"/>
      <c r="S65" s="630"/>
      <c r="T65" s="783">
        <f t="shared" si="2"/>
        <v>2209.34</v>
      </c>
      <c r="U65" s="799">
        <f t="shared" si="3"/>
        <v>80</v>
      </c>
      <c r="W65" s="2"/>
      <c r="X65" s="82"/>
      <c r="Y65" s="613"/>
      <c r="Z65" s="986"/>
      <c r="AA65" s="704"/>
      <c r="AB65" s="602">
        <f t="shared" si="8"/>
        <v>0</v>
      </c>
      <c r="AC65" s="600"/>
      <c r="AD65" s="630"/>
      <c r="AE65" s="783">
        <f t="shared" si="4"/>
        <v>9813.4000000000015</v>
      </c>
      <c r="AF65" s="799">
        <f t="shared" si="5"/>
        <v>357</v>
      </c>
    </row>
    <row r="66" spans="1:32" x14ac:dyDescent="0.25">
      <c r="A66" s="2"/>
      <c r="B66" s="82"/>
      <c r="C66" s="15"/>
      <c r="D66" s="1106"/>
      <c r="E66" s="1094"/>
      <c r="F66" s="498">
        <f t="shared" si="6"/>
        <v>0</v>
      </c>
      <c r="G66" s="318"/>
      <c r="H66" s="319"/>
      <c r="I66" s="200">
        <f t="shared" si="0"/>
        <v>1017.2000000000008</v>
      </c>
      <c r="J66" s="123">
        <f t="shared" si="1"/>
        <v>49</v>
      </c>
      <c r="L66" s="2"/>
      <c r="M66" s="82"/>
      <c r="N66" s="613"/>
      <c r="O66" s="986"/>
      <c r="P66" s="704"/>
      <c r="Q66" s="602">
        <f t="shared" si="7"/>
        <v>0</v>
      </c>
      <c r="R66" s="600"/>
      <c r="S66" s="630"/>
      <c r="T66" s="783">
        <f t="shared" si="2"/>
        <v>2209.34</v>
      </c>
      <c r="U66" s="799">
        <f t="shared" si="3"/>
        <v>80</v>
      </c>
      <c r="W66" s="2"/>
      <c r="X66" s="82"/>
      <c r="Y66" s="613"/>
      <c r="Z66" s="986"/>
      <c r="AA66" s="704"/>
      <c r="AB66" s="602">
        <f t="shared" si="8"/>
        <v>0</v>
      </c>
      <c r="AC66" s="600"/>
      <c r="AD66" s="630"/>
      <c r="AE66" s="783">
        <f t="shared" si="4"/>
        <v>9813.4000000000015</v>
      </c>
      <c r="AF66" s="799">
        <f t="shared" si="5"/>
        <v>357</v>
      </c>
    </row>
    <row r="67" spans="1:32" x14ac:dyDescent="0.25">
      <c r="A67" s="2"/>
      <c r="B67" s="82"/>
      <c r="C67" s="15"/>
      <c r="D67" s="1106"/>
      <c r="E67" s="1094"/>
      <c r="F67" s="498">
        <f t="shared" si="6"/>
        <v>0</v>
      </c>
      <c r="G67" s="318"/>
      <c r="H67" s="319"/>
      <c r="I67" s="200">
        <f t="shared" si="0"/>
        <v>1017.2000000000008</v>
      </c>
      <c r="J67" s="123">
        <f t="shared" si="1"/>
        <v>49</v>
      </c>
      <c r="L67" s="2"/>
      <c r="M67" s="82"/>
      <c r="N67" s="613"/>
      <c r="O67" s="986"/>
      <c r="P67" s="704"/>
      <c r="Q67" s="602">
        <f t="shared" si="7"/>
        <v>0</v>
      </c>
      <c r="R67" s="600"/>
      <c r="S67" s="630"/>
      <c r="T67" s="783">
        <f t="shared" si="2"/>
        <v>2209.34</v>
      </c>
      <c r="U67" s="799">
        <f t="shared" si="3"/>
        <v>80</v>
      </c>
      <c r="W67" s="2"/>
      <c r="X67" s="82"/>
      <c r="Y67" s="613"/>
      <c r="Z67" s="986"/>
      <c r="AA67" s="704"/>
      <c r="AB67" s="602">
        <f t="shared" si="8"/>
        <v>0</v>
      </c>
      <c r="AC67" s="600"/>
      <c r="AD67" s="630"/>
      <c r="AE67" s="783">
        <f t="shared" si="4"/>
        <v>9813.4000000000015</v>
      </c>
      <c r="AF67" s="799">
        <f t="shared" si="5"/>
        <v>357</v>
      </c>
    </row>
    <row r="68" spans="1:32" x14ac:dyDescent="0.25">
      <c r="A68" s="2"/>
      <c r="B68" s="82"/>
      <c r="C68" s="15"/>
      <c r="D68" s="1106"/>
      <c r="E68" s="1094"/>
      <c r="F68" s="498">
        <f t="shared" si="6"/>
        <v>0</v>
      </c>
      <c r="G68" s="318"/>
      <c r="H68" s="319"/>
      <c r="I68" s="200">
        <f t="shared" si="0"/>
        <v>1017.2000000000008</v>
      </c>
      <c r="J68" s="123">
        <f t="shared" si="1"/>
        <v>49</v>
      </c>
      <c r="L68" s="2"/>
      <c r="M68" s="82"/>
      <c r="N68" s="613"/>
      <c r="O68" s="986"/>
      <c r="P68" s="704"/>
      <c r="Q68" s="602">
        <f t="shared" si="7"/>
        <v>0</v>
      </c>
      <c r="R68" s="600"/>
      <c r="S68" s="630"/>
      <c r="T68" s="783">
        <f t="shared" si="2"/>
        <v>2209.34</v>
      </c>
      <c r="U68" s="799">
        <f t="shared" si="3"/>
        <v>80</v>
      </c>
      <c r="W68" s="2"/>
      <c r="X68" s="82"/>
      <c r="Y68" s="613"/>
      <c r="Z68" s="986"/>
      <c r="AA68" s="704"/>
      <c r="AB68" s="602">
        <f t="shared" si="8"/>
        <v>0</v>
      </c>
      <c r="AC68" s="600"/>
      <c r="AD68" s="630"/>
      <c r="AE68" s="783">
        <f t="shared" si="4"/>
        <v>9813.4000000000015</v>
      </c>
      <c r="AF68" s="799">
        <f t="shared" si="5"/>
        <v>357</v>
      </c>
    </row>
    <row r="69" spans="1:32" x14ac:dyDescent="0.25">
      <c r="A69" s="2"/>
      <c r="B69" s="82"/>
      <c r="C69" s="15"/>
      <c r="D69" s="1106"/>
      <c r="E69" s="1094"/>
      <c r="F69" s="498">
        <f t="shared" si="6"/>
        <v>0</v>
      </c>
      <c r="G69" s="318"/>
      <c r="H69" s="319"/>
      <c r="I69" s="200">
        <f t="shared" ref="I69:I91" si="9">I68-F69</f>
        <v>1017.2000000000008</v>
      </c>
      <c r="J69" s="123">
        <f t="shared" ref="J69:J91" si="10">J68-C69</f>
        <v>49</v>
      </c>
      <c r="L69" s="2"/>
      <c r="M69" s="82"/>
      <c r="N69" s="613"/>
      <c r="O69" s="986"/>
      <c r="P69" s="704"/>
      <c r="Q69" s="602">
        <f t="shared" si="7"/>
        <v>0</v>
      </c>
      <c r="R69" s="600"/>
      <c r="S69" s="630"/>
      <c r="T69" s="783">
        <f t="shared" si="2"/>
        <v>2209.34</v>
      </c>
      <c r="U69" s="799">
        <f t="shared" si="3"/>
        <v>80</v>
      </c>
      <c r="W69" s="2"/>
      <c r="X69" s="82"/>
      <c r="Y69" s="613"/>
      <c r="Z69" s="986"/>
      <c r="AA69" s="704"/>
      <c r="AB69" s="602">
        <f t="shared" si="8"/>
        <v>0</v>
      </c>
      <c r="AC69" s="600"/>
      <c r="AD69" s="630"/>
      <c r="AE69" s="783">
        <f t="shared" si="4"/>
        <v>9813.4000000000015</v>
      </c>
      <c r="AF69" s="799">
        <f t="shared" si="5"/>
        <v>357</v>
      </c>
    </row>
    <row r="70" spans="1:32" x14ac:dyDescent="0.25">
      <c r="A70" s="2"/>
      <c r="B70" s="82"/>
      <c r="C70" s="15"/>
      <c r="D70" s="1106"/>
      <c r="E70" s="1094"/>
      <c r="F70" s="498">
        <f t="shared" si="6"/>
        <v>0</v>
      </c>
      <c r="G70" s="318"/>
      <c r="H70" s="319"/>
      <c r="I70" s="200">
        <f t="shared" si="9"/>
        <v>1017.2000000000008</v>
      </c>
      <c r="J70" s="123">
        <f t="shared" si="10"/>
        <v>49</v>
      </c>
      <c r="L70" s="2"/>
      <c r="M70" s="82"/>
      <c r="N70" s="613"/>
      <c r="O70" s="986"/>
      <c r="P70" s="704"/>
      <c r="Q70" s="602">
        <f t="shared" si="7"/>
        <v>0</v>
      </c>
      <c r="R70" s="600"/>
      <c r="S70" s="630"/>
      <c r="T70" s="783">
        <f t="shared" si="2"/>
        <v>2209.34</v>
      </c>
      <c r="U70" s="799">
        <f t="shared" si="3"/>
        <v>80</v>
      </c>
      <c r="W70" s="2"/>
      <c r="X70" s="82"/>
      <c r="Y70" s="613"/>
      <c r="Z70" s="986"/>
      <c r="AA70" s="704"/>
      <c r="AB70" s="602">
        <f t="shared" si="8"/>
        <v>0</v>
      </c>
      <c r="AC70" s="600"/>
      <c r="AD70" s="630"/>
      <c r="AE70" s="783">
        <f t="shared" si="4"/>
        <v>9813.4000000000015</v>
      </c>
      <c r="AF70" s="799">
        <f t="shared" si="5"/>
        <v>357</v>
      </c>
    </row>
    <row r="71" spans="1:32" x14ac:dyDescent="0.25">
      <c r="A71" s="2"/>
      <c r="B71" s="82"/>
      <c r="C71" s="15"/>
      <c r="D71" s="1106"/>
      <c r="E71" s="1094"/>
      <c r="F71" s="498">
        <f t="shared" si="6"/>
        <v>0</v>
      </c>
      <c r="G71" s="318"/>
      <c r="H71" s="319"/>
      <c r="I71" s="200">
        <f t="shared" si="9"/>
        <v>1017.2000000000008</v>
      </c>
      <c r="J71" s="123">
        <f t="shared" si="10"/>
        <v>49</v>
      </c>
      <c r="L71" s="2"/>
      <c r="M71" s="82"/>
      <c r="N71" s="613"/>
      <c r="O71" s="986"/>
      <c r="P71" s="704"/>
      <c r="Q71" s="602">
        <f t="shared" si="7"/>
        <v>0</v>
      </c>
      <c r="R71" s="600"/>
      <c r="S71" s="630"/>
      <c r="T71" s="783">
        <f t="shared" si="2"/>
        <v>2209.34</v>
      </c>
      <c r="U71" s="799">
        <f t="shared" si="3"/>
        <v>80</v>
      </c>
      <c r="W71" s="2"/>
      <c r="X71" s="82"/>
      <c r="Y71" s="613"/>
      <c r="Z71" s="986"/>
      <c r="AA71" s="704"/>
      <c r="AB71" s="602">
        <f t="shared" si="8"/>
        <v>0</v>
      </c>
      <c r="AC71" s="600"/>
      <c r="AD71" s="630"/>
      <c r="AE71" s="783">
        <f t="shared" si="4"/>
        <v>9813.4000000000015</v>
      </c>
      <c r="AF71" s="799">
        <f t="shared" si="5"/>
        <v>357</v>
      </c>
    </row>
    <row r="72" spans="1:32" x14ac:dyDescent="0.25">
      <c r="A72" s="2"/>
      <c r="B72" s="82"/>
      <c r="C72" s="15"/>
      <c r="D72" s="1106"/>
      <c r="E72" s="1094"/>
      <c r="F72" s="498">
        <f t="shared" si="6"/>
        <v>0</v>
      </c>
      <c r="G72" s="318"/>
      <c r="H72" s="319"/>
      <c r="I72" s="200">
        <f t="shared" si="9"/>
        <v>1017.2000000000008</v>
      </c>
      <c r="J72" s="123">
        <f t="shared" si="10"/>
        <v>49</v>
      </c>
      <c r="L72" s="2"/>
      <c r="M72" s="82"/>
      <c r="N72" s="613"/>
      <c r="O72" s="986"/>
      <c r="P72" s="704"/>
      <c r="Q72" s="602">
        <f t="shared" si="7"/>
        <v>0</v>
      </c>
      <c r="R72" s="600"/>
      <c r="S72" s="630"/>
      <c r="T72" s="783">
        <f t="shared" si="2"/>
        <v>2209.34</v>
      </c>
      <c r="U72" s="799">
        <f t="shared" si="3"/>
        <v>80</v>
      </c>
      <c r="W72" s="2"/>
      <c r="X72" s="82"/>
      <c r="Y72" s="613"/>
      <c r="Z72" s="986"/>
      <c r="AA72" s="704"/>
      <c r="AB72" s="602">
        <f t="shared" si="8"/>
        <v>0</v>
      </c>
      <c r="AC72" s="600"/>
      <c r="AD72" s="630"/>
      <c r="AE72" s="783">
        <f t="shared" si="4"/>
        <v>9813.4000000000015</v>
      </c>
      <c r="AF72" s="799">
        <f t="shared" si="5"/>
        <v>357</v>
      </c>
    </row>
    <row r="73" spans="1:32" x14ac:dyDescent="0.25">
      <c r="A73" s="2"/>
      <c r="B73" s="82"/>
      <c r="C73" s="15"/>
      <c r="D73" s="1106"/>
      <c r="E73" s="1094"/>
      <c r="F73" s="498">
        <f t="shared" si="6"/>
        <v>0</v>
      </c>
      <c r="G73" s="318"/>
      <c r="H73" s="319"/>
      <c r="I73" s="200">
        <f t="shared" si="9"/>
        <v>1017.2000000000008</v>
      </c>
      <c r="J73" s="123">
        <f t="shared" si="10"/>
        <v>49</v>
      </c>
      <c r="L73" s="2"/>
      <c r="M73" s="82"/>
      <c r="N73" s="613"/>
      <c r="O73" s="986"/>
      <c r="P73" s="704"/>
      <c r="Q73" s="602">
        <f t="shared" si="7"/>
        <v>0</v>
      </c>
      <c r="R73" s="600"/>
      <c r="S73" s="630"/>
      <c r="T73" s="783">
        <f t="shared" si="2"/>
        <v>2209.34</v>
      </c>
      <c r="U73" s="799">
        <f t="shared" si="3"/>
        <v>80</v>
      </c>
      <c r="W73" s="2"/>
      <c r="X73" s="82"/>
      <c r="Y73" s="613"/>
      <c r="Z73" s="986"/>
      <c r="AA73" s="704"/>
      <c r="AB73" s="602">
        <f t="shared" si="8"/>
        <v>0</v>
      </c>
      <c r="AC73" s="600"/>
      <c r="AD73" s="630"/>
      <c r="AE73" s="783">
        <f t="shared" si="4"/>
        <v>9813.4000000000015</v>
      </c>
      <c r="AF73" s="799">
        <f t="shared" si="5"/>
        <v>357</v>
      </c>
    </row>
    <row r="74" spans="1:32" x14ac:dyDescent="0.25">
      <c r="A74" s="2"/>
      <c r="B74" s="82"/>
      <c r="C74" s="15"/>
      <c r="D74" s="1106"/>
      <c r="E74" s="1094"/>
      <c r="F74" s="498">
        <f t="shared" si="6"/>
        <v>0</v>
      </c>
      <c r="G74" s="318"/>
      <c r="H74" s="319"/>
      <c r="I74" s="200">
        <f t="shared" si="9"/>
        <v>1017.2000000000008</v>
      </c>
      <c r="J74" s="123">
        <f t="shared" si="10"/>
        <v>49</v>
      </c>
      <c r="L74" s="2"/>
      <c r="M74" s="82"/>
      <c r="N74" s="613"/>
      <c r="O74" s="986"/>
      <c r="P74" s="704"/>
      <c r="Q74" s="602">
        <f t="shared" si="7"/>
        <v>0</v>
      </c>
      <c r="R74" s="600"/>
      <c r="S74" s="630"/>
      <c r="T74" s="783">
        <f t="shared" si="2"/>
        <v>2209.34</v>
      </c>
      <c r="U74" s="799">
        <f t="shared" si="3"/>
        <v>80</v>
      </c>
      <c r="W74" s="2"/>
      <c r="X74" s="82"/>
      <c r="Y74" s="613"/>
      <c r="Z74" s="986"/>
      <c r="AA74" s="704"/>
      <c r="AB74" s="602">
        <f t="shared" si="8"/>
        <v>0</v>
      </c>
      <c r="AC74" s="600"/>
      <c r="AD74" s="630"/>
      <c r="AE74" s="783">
        <f t="shared" si="4"/>
        <v>9813.4000000000015</v>
      </c>
      <c r="AF74" s="799">
        <f t="shared" si="5"/>
        <v>357</v>
      </c>
    </row>
    <row r="75" spans="1:32" x14ac:dyDescent="0.25">
      <c r="A75" s="2"/>
      <c r="B75" s="82"/>
      <c r="C75" s="15"/>
      <c r="D75" s="1106"/>
      <c r="E75" s="1094"/>
      <c r="F75" s="498">
        <f t="shared" si="6"/>
        <v>0</v>
      </c>
      <c r="G75" s="318"/>
      <c r="H75" s="319"/>
      <c r="I75" s="200">
        <f t="shared" si="9"/>
        <v>1017.2000000000008</v>
      </c>
      <c r="J75" s="123">
        <f t="shared" si="10"/>
        <v>49</v>
      </c>
      <c r="L75" s="2"/>
      <c r="M75" s="82"/>
      <c r="N75" s="613"/>
      <c r="O75" s="986"/>
      <c r="P75" s="704"/>
      <c r="Q75" s="602">
        <f t="shared" si="7"/>
        <v>0</v>
      </c>
      <c r="R75" s="600"/>
      <c r="S75" s="601"/>
      <c r="T75" s="783">
        <f t="shared" si="2"/>
        <v>2209.34</v>
      </c>
      <c r="U75" s="799">
        <f t="shared" si="3"/>
        <v>80</v>
      </c>
      <c r="W75" s="2"/>
      <c r="X75" s="82"/>
      <c r="Y75" s="613"/>
      <c r="Z75" s="986"/>
      <c r="AA75" s="704"/>
      <c r="AB75" s="602">
        <f t="shared" si="8"/>
        <v>0</v>
      </c>
      <c r="AC75" s="600"/>
      <c r="AD75" s="601"/>
      <c r="AE75" s="783">
        <f t="shared" si="4"/>
        <v>9813.4000000000015</v>
      </c>
      <c r="AF75" s="799">
        <f t="shared" si="5"/>
        <v>357</v>
      </c>
    </row>
    <row r="76" spans="1:32" x14ac:dyDescent="0.25">
      <c r="A76" s="2"/>
      <c r="B76" s="82"/>
      <c r="C76" s="15"/>
      <c r="D76" s="1106"/>
      <c r="E76" s="1094"/>
      <c r="F76" s="498">
        <f t="shared" si="6"/>
        <v>0</v>
      </c>
      <c r="G76" s="318"/>
      <c r="H76" s="319"/>
      <c r="I76" s="200">
        <f t="shared" si="9"/>
        <v>1017.2000000000008</v>
      </c>
      <c r="J76" s="123">
        <f t="shared" si="10"/>
        <v>49</v>
      </c>
      <c r="L76" s="2"/>
      <c r="M76" s="82"/>
      <c r="N76" s="613"/>
      <c r="O76" s="986"/>
      <c r="P76" s="704"/>
      <c r="Q76" s="602">
        <f t="shared" si="7"/>
        <v>0</v>
      </c>
      <c r="R76" s="600"/>
      <c r="S76" s="601"/>
      <c r="T76" s="783">
        <f t="shared" ref="T76:T91" si="11">T75-Q76</f>
        <v>2209.34</v>
      </c>
      <c r="U76" s="799">
        <f t="shared" ref="U76:U91" si="12">U75-N76</f>
        <v>80</v>
      </c>
      <c r="W76" s="2"/>
      <c r="X76" s="82"/>
      <c r="Y76" s="613"/>
      <c r="Z76" s="986"/>
      <c r="AA76" s="704"/>
      <c r="AB76" s="602">
        <f t="shared" si="8"/>
        <v>0</v>
      </c>
      <c r="AC76" s="600"/>
      <c r="AD76" s="601"/>
      <c r="AE76" s="783">
        <f t="shared" ref="AE76:AE91" si="13">AE75-AB76</f>
        <v>9813.4000000000015</v>
      </c>
      <c r="AF76" s="799">
        <f t="shared" ref="AF76:AF91" si="14">AF75-Y76</f>
        <v>357</v>
      </c>
    </row>
    <row r="77" spans="1:32" x14ac:dyDescent="0.25">
      <c r="A77" s="2"/>
      <c r="B77" s="82"/>
      <c r="C77" s="15"/>
      <c r="D77" s="1106"/>
      <c r="E77" s="1094"/>
      <c r="F77" s="498">
        <f t="shared" ref="F77:F91" si="15">D77</f>
        <v>0</v>
      </c>
      <c r="G77" s="318"/>
      <c r="H77" s="319"/>
      <c r="I77" s="200">
        <f t="shared" si="9"/>
        <v>1017.2000000000008</v>
      </c>
      <c r="J77" s="123">
        <f t="shared" si="10"/>
        <v>49</v>
      </c>
      <c r="L77" s="2"/>
      <c r="M77" s="82"/>
      <c r="N77" s="613"/>
      <c r="O77" s="986"/>
      <c r="P77" s="704"/>
      <c r="Q77" s="602">
        <f t="shared" ref="Q77:Q91" si="16">O77</f>
        <v>0</v>
      </c>
      <c r="R77" s="600"/>
      <c r="S77" s="601"/>
      <c r="T77" s="783">
        <f t="shared" si="11"/>
        <v>2209.34</v>
      </c>
      <c r="U77" s="799">
        <f t="shared" si="12"/>
        <v>80</v>
      </c>
      <c r="W77" s="2"/>
      <c r="X77" s="82"/>
      <c r="Y77" s="613"/>
      <c r="Z77" s="986"/>
      <c r="AA77" s="704"/>
      <c r="AB77" s="602">
        <f t="shared" ref="AB77:AB91" si="17">Z77</f>
        <v>0</v>
      </c>
      <c r="AC77" s="600"/>
      <c r="AD77" s="601"/>
      <c r="AE77" s="783">
        <f t="shared" si="13"/>
        <v>9813.4000000000015</v>
      </c>
      <c r="AF77" s="799">
        <f t="shared" si="14"/>
        <v>357</v>
      </c>
    </row>
    <row r="78" spans="1:32" x14ac:dyDescent="0.25">
      <c r="A78" s="2"/>
      <c r="B78" s="82"/>
      <c r="C78" s="15"/>
      <c r="D78" s="1106"/>
      <c r="E78" s="1094"/>
      <c r="F78" s="498">
        <f t="shared" si="15"/>
        <v>0</v>
      </c>
      <c r="G78" s="318"/>
      <c r="H78" s="319"/>
      <c r="I78" s="200">
        <f t="shared" si="9"/>
        <v>1017.2000000000008</v>
      </c>
      <c r="J78" s="123">
        <f t="shared" si="10"/>
        <v>49</v>
      </c>
      <c r="L78" s="2"/>
      <c r="M78" s="82"/>
      <c r="N78" s="613"/>
      <c r="O78" s="986"/>
      <c r="P78" s="704"/>
      <c r="Q78" s="602">
        <f t="shared" si="16"/>
        <v>0</v>
      </c>
      <c r="R78" s="600"/>
      <c r="S78" s="601"/>
      <c r="T78" s="783">
        <f t="shared" si="11"/>
        <v>2209.34</v>
      </c>
      <c r="U78" s="799">
        <f t="shared" si="12"/>
        <v>80</v>
      </c>
      <c r="W78" s="2"/>
      <c r="X78" s="82"/>
      <c r="Y78" s="613"/>
      <c r="Z78" s="986"/>
      <c r="AA78" s="704"/>
      <c r="AB78" s="602">
        <f t="shared" si="17"/>
        <v>0</v>
      </c>
      <c r="AC78" s="600"/>
      <c r="AD78" s="601"/>
      <c r="AE78" s="783">
        <f t="shared" si="13"/>
        <v>9813.4000000000015</v>
      </c>
      <c r="AF78" s="799">
        <f t="shared" si="14"/>
        <v>357</v>
      </c>
    </row>
    <row r="79" spans="1:32" x14ac:dyDescent="0.25">
      <c r="A79" s="2"/>
      <c r="B79" s="82"/>
      <c r="C79" s="15"/>
      <c r="D79" s="1106"/>
      <c r="E79" s="1094"/>
      <c r="F79" s="498">
        <f t="shared" si="15"/>
        <v>0</v>
      </c>
      <c r="G79" s="318"/>
      <c r="H79" s="319"/>
      <c r="I79" s="200">
        <f t="shared" si="9"/>
        <v>1017.2000000000008</v>
      </c>
      <c r="J79" s="123">
        <f t="shared" si="10"/>
        <v>49</v>
      </c>
      <c r="L79" s="2"/>
      <c r="M79" s="82"/>
      <c r="N79" s="613"/>
      <c r="O79" s="986"/>
      <c r="P79" s="704"/>
      <c r="Q79" s="602">
        <f t="shared" si="16"/>
        <v>0</v>
      </c>
      <c r="R79" s="600"/>
      <c r="S79" s="601"/>
      <c r="T79" s="783">
        <f t="shared" si="11"/>
        <v>2209.34</v>
      </c>
      <c r="U79" s="799">
        <f t="shared" si="12"/>
        <v>80</v>
      </c>
      <c r="W79" s="2"/>
      <c r="X79" s="82"/>
      <c r="Y79" s="613"/>
      <c r="Z79" s="986"/>
      <c r="AA79" s="704"/>
      <c r="AB79" s="602">
        <f t="shared" si="17"/>
        <v>0</v>
      </c>
      <c r="AC79" s="600"/>
      <c r="AD79" s="601"/>
      <c r="AE79" s="783">
        <f t="shared" si="13"/>
        <v>9813.4000000000015</v>
      </c>
      <c r="AF79" s="799">
        <f t="shared" si="14"/>
        <v>357</v>
      </c>
    </row>
    <row r="80" spans="1:32" x14ac:dyDescent="0.25">
      <c r="A80" s="2"/>
      <c r="B80" s="82"/>
      <c r="C80" s="15"/>
      <c r="D80" s="1106"/>
      <c r="E80" s="1094"/>
      <c r="F80" s="498">
        <f t="shared" si="15"/>
        <v>0</v>
      </c>
      <c r="G80" s="318"/>
      <c r="H80" s="319"/>
      <c r="I80" s="200">
        <f t="shared" si="9"/>
        <v>1017.2000000000008</v>
      </c>
      <c r="J80" s="123">
        <f t="shared" si="10"/>
        <v>49</v>
      </c>
      <c r="L80" s="2"/>
      <c r="M80" s="82"/>
      <c r="N80" s="613"/>
      <c r="O80" s="986"/>
      <c r="P80" s="704"/>
      <c r="Q80" s="602">
        <f t="shared" si="16"/>
        <v>0</v>
      </c>
      <c r="R80" s="600"/>
      <c r="S80" s="601"/>
      <c r="T80" s="783">
        <f t="shared" si="11"/>
        <v>2209.34</v>
      </c>
      <c r="U80" s="799">
        <f t="shared" si="12"/>
        <v>80</v>
      </c>
      <c r="W80" s="2"/>
      <c r="X80" s="82"/>
      <c r="Y80" s="613"/>
      <c r="Z80" s="986"/>
      <c r="AA80" s="704"/>
      <c r="AB80" s="602">
        <f t="shared" si="17"/>
        <v>0</v>
      </c>
      <c r="AC80" s="600"/>
      <c r="AD80" s="601"/>
      <c r="AE80" s="783">
        <f t="shared" si="13"/>
        <v>9813.4000000000015</v>
      </c>
      <c r="AF80" s="799">
        <f t="shared" si="14"/>
        <v>357</v>
      </c>
    </row>
    <row r="81" spans="1:32" x14ac:dyDescent="0.25">
      <c r="A81" s="2"/>
      <c r="B81" s="82"/>
      <c r="C81" s="15"/>
      <c r="D81" s="1106"/>
      <c r="E81" s="1094"/>
      <c r="F81" s="498">
        <f t="shared" si="15"/>
        <v>0</v>
      </c>
      <c r="G81" s="318"/>
      <c r="H81" s="319"/>
      <c r="I81" s="200">
        <f t="shared" si="9"/>
        <v>1017.2000000000008</v>
      </c>
      <c r="J81" s="123">
        <f t="shared" si="10"/>
        <v>49</v>
      </c>
      <c r="L81" s="2"/>
      <c r="M81" s="82"/>
      <c r="N81" s="613"/>
      <c r="O81" s="986"/>
      <c r="P81" s="704"/>
      <c r="Q81" s="602">
        <f t="shared" si="16"/>
        <v>0</v>
      </c>
      <c r="R81" s="600"/>
      <c r="S81" s="601"/>
      <c r="T81" s="783">
        <f t="shared" si="11"/>
        <v>2209.34</v>
      </c>
      <c r="U81" s="799">
        <f t="shared" si="12"/>
        <v>80</v>
      </c>
      <c r="W81" s="2"/>
      <c r="X81" s="82"/>
      <c r="Y81" s="613"/>
      <c r="Z81" s="986"/>
      <c r="AA81" s="704"/>
      <c r="AB81" s="602">
        <f t="shared" si="17"/>
        <v>0</v>
      </c>
      <c r="AC81" s="600"/>
      <c r="AD81" s="601"/>
      <c r="AE81" s="783">
        <f t="shared" si="13"/>
        <v>9813.4000000000015</v>
      </c>
      <c r="AF81" s="799">
        <f t="shared" si="14"/>
        <v>357</v>
      </c>
    </row>
    <row r="82" spans="1:32" x14ac:dyDescent="0.25">
      <c r="A82" s="2"/>
      <c r="B82" s="82"/>
      <c r="C82" s="15"/>
      <c r="D82" s="1106"/>
      <c r="E82" s="1094"/>
      <c r="F82" s="498">
        <f t="shared" si="15"/>
        <v>0</v>
      </c>
      <c r="G82" s="318"/>
      <c r="H82" s="319"/>
      <c r="I82" s="200">
        <f t="shared" si="9"/>
        <v>1017.2000000000008</v>
      </c>
      <c r="J82" s="123">
        <f t="shared" si="10"/>
        <v>49</v>
      </c>
      <c r="L82" s="2"/>
      <c r="M82" s="82"/>
      <c r="N82" s="613"/>
      <c r="O82" s="986"/>
      <c r="P82" s="704"/>
      <c r="Q82" s="602">
        <f t="shared" si="16"/>
        <v>0</v>
      </c>
      <c r="R82" s="600"/>
      <c r="S82" s="601"/>
      <c r="T82" s="783">
        <f t="shared" si="11"/>
        <v>2209.34</v>
      </c>
      <c r="U82" s="799">
        <f t="shared" si="12"/>
        <v>80</v>
      </c>
      <c r="W82" s="2"/>
      <c r="X82" s="82"/>
      <c r="Y82" s="613"/>
      <c r="Z82" s="986"/>
      <c r="AA82" s="704"/>
      <c r="AB82" s="602">
        <f t="shared" si="17"/>
        <v>0</v>
      </c>
      <c r="AC82" s="600"/>
      <c r="AD82" s="601"/>
      <c r="AE82" s="783">
        <f t="shared" si="13"/>
        <v>9813.4000000000015</v>
      </c>
      <c r="AF82" s="799">
        <f t="shared" si="14"/>
        <v>357</v>
      </c>
    </row>
    <row r="83" spans="1:32" x14ac:dyDescent="0.25">
      <c r="A83" s="2"/>
      <c r="B83" s="82"/>
      <c r="C83" s="15"/>
      <c r="D83" s="1106"/>
      <c r="E83" s="1094"/>
      <c r="F83" s="498">
        <f t="shared" si="15"/>
        <v>0</v>
      </c>
      <c r="G83" s="318"/>
      <c r="H83" s="319"/>
      <c r="I83" s="200">
        <f t="shared" si="9"/>
        <v>1017.2000000000008</v>
      </c>
      <c r="J83" s="123">
        <f t="shared" si="10"/>
        <v>49</v>
      </c>
      <c r="L83" s="2"/>
      <c r="M83" s="82"/>
      <c r="N83" s="613"/>
      <c r="O83" s="986"/>
      <c r="P83" s="704"/>
      <c r="Q83" s="602">
        <f t="shared" si="16"/>
        <v>0</v>
      </c>
      <c r="R83" s="600"/>
      <c r="S83" s="601"/>
      <c r="T83" s="783">
        <f t="shared" si="11"/>
        <v>2209.34</v>
      </c>
      <c r="U83" s="799">
        <f t="shared" si="12"/>
        <v>80</v>
      </c>
      <c r="W83" s="2"/>
      <c r="X83" s="82"/>
      <c r="Y83" s="613"/>
      <c r="Z83" s="986"/>
      <c r="AA83" s="704"/>
      <c r="AB83" s="602">
        <f t="shared" si="17"/>
        <v>0</v>
      </c>
      <c r="AC83" s="600"/>
      <c r="AD83" s="601"/>
      <c r="AE83" s="783">
        <f t="shared" si="13"/>
        <v>9813.4000000000015</v>
      </c>
      <c r="AF83" s="799">
        <f t="shared" si="14"/>
        <v>357</v>
      </c>
    </row>
    <row r="84" spans="1:32" x14ac:dyDescent="0.25">
      <c r="A84" s="2"/>
      <c r="B84" s="82"/>
      <c r="C84" s="15"/>
      <c r="D84" s="1106"/>
      <c r="E84" s="1094"/>
      <c r="F84" s="498">
        <f t="shared" si="15"/>
        <v>0</v>
      </c>
      <c r="G84" s="318"/>
      <c r="H84" s="319"/>
      <c r="I84" s="200">
        <f t="shared" si="9"/>
        <v>1017.2000000000008</v>
      </c>
      <c r="J84" s="123">
        <f t="shared" si="10"/>
        <v>49</v>
      </c>
      <c r="L84" s="2"/>
      <c r="M84" s="82"/>
      <c r="N84" s="613"/>
      <c r="O84" s="986"/>
      <c r="P84" s="704"/>
      <c r="Q84" s="602">
        <f t="shared" si="16"/>
        <v>0</v>
      </c>
      <c r="R84" s="600"/>
      <c r="S84" s="601"/>
      <c r="T84" s="783">
        <f t="shared" si="11"/>
        <v>2209.34</v>
      </c>
      <c r="U84" s="799">
        <f t="shared" si="12"/>
        <v>80</v>
      </c>
      <c r="W84" s="2"/>
      <c r="X84" s="82"/>
      <c r="Y84" s="613"/>
      <c r="Z84" s="986"/>
      <c r="AA84" s="704"/>
      <c r="AB84" s="602">
        <f t="shared" si="17"/>
        <v>0</v>
      </c>
      <c r="AC84" s="600"/>
      <c r="AD84" s="601"/>
      <c r="AE84" s="783">
        <f t="shared" si="13"/>
        <v>9813.4000000000015</v>
      </c>
      <c r="AF84" s="799">
        <f t="shared" si="14"/>
        <v>357</v>
      </c>
    </row>
    <row r="85" spans="1:32" x14ac:dyDescent="0.25">
      <c r="A85" s="2"/>
      <c r="B85" s="82"/>
      <c r="C85" s="15"/>
      <c r="D85" s="147"/>
      <c r="E85" s="235"/>
      <c r="F85" s="586">
        <f t="shared" si="15"/>
        <v>0</v>
      </c>
      <c r="G85" s="69"/>
      <c r="H85" s="70"/>
      <c r="I85" s="200">
        <f t="shared" si="9"/>
        <v>1017.2000000000008</v>
      </c>
      <c r="J85" s="123">
        <f t="shared" si="10"/>
        <v>49</v>
      </c>
      <c r="L85" s="2"/>
      <c r="M85" s="82"/>
      <c r="N85" s="613"/>
      <c r="O85" s="986"/>
      <c r="P85" s="704"/>
      <c r="Q85" s="602">
        <f t="shared" si="16"/>
        <v>0</v>
      </c>
      <c r="R85" s="600"/>
      <c r="S85" s="601"/>
      <c r="T85" s="783">
        <f t="shared" si="11"/>
        <v>2209.34</v>
      </c>
      <c r="U85" s="799">
        <f t="shared" si="12"/>
        <v>80</v>
      </c>
      <c r="W85" s="2"/>
      <c r="X85" s="82"/>
      <c r="Y85" s="613"/>
      <c r="Z85" s="986"/>
      <c r="AA85" s="704"/>
      <c r="AB85" s="602">
        <f t="shared" si="17"/>
        <v>0</v>
      </c>
      <c r="AC85" s="600"/>
      <c r="AD85" s="601"/>
      <c r="AE85" s="783">
        <f t="shared" si="13"/>
        <v>9813.4000000000015</v>
      </c>
      <c r="AF85" s="799">
        <f t="shared" si="14"/>
        <v>357</v>
      </c>
    </row>
    <row r="86" spans="1:32" x14ac:dyDescent="0.25">
      <c r="A86" s="2"/>
      <c r="B86" s="82"/>
      <c r="C86" s="15"/>
      <c r="D86" s="147"/>
      <c r="E86" s="235"/>
      <c r="F86" s="586">
        <f t="shared" si="15"/>
        <v>0</v>
      </c>
      <c r="G86" s="69"/>
      <c r="H86" s="70"/>
      <c r="I86" s="200">
        <f t="shared" si="9"/>
        <v>1017.2000000000008</v>
      </c>
      <c r="J86" s="123">
        <f t="shared" si="10"/>
        <v>49</v>
      </c>
      <c r="L86" s="2"/>
      <c r="M86" s="82"/>
      <c r="N86" s="613"/>
      <c r="O86" s="986"/>
      <c r="P86" s="704"/>
      <c r="Q86" s="602">
        <f t="shared" si="16"/>
        <v>0</v>
      </c>
      <c r="R86" s="600"/>
      <c r="S86" s="601"/>
      <c r="T86" s="783">
        <f t="shared" si="11"/>
        <v>2209.34</v>
      </c>
      <c r="U86" s="799">
        <f t="shared" si="12"/>
        <v>80</v>
      </c>
      <c r="W86" s="2"/>
      <c r="X86" s="82"/>
      <c r="Y86" s="613"/>
      <c r="Z86" s="986"/>
      <c r="AA86" s="704"/>
      <c r="AB86" s="602">
        <f t="shared" si="17"/>
        <v>0</v>
      </c>
      <c r="AC86" s="600"/>
      <c r="AD86" s="601"/>
      <c r="AE86" s="783">
        <f t="shared" si="13"/>
        <v>9813.4000000000015</v>
      </c>
      <c r="AF86" s="799">
        <f t="shared" si="14"/>
        <v>357</v>
      </c>
    </row>
    <row r="87" spans="1:32" x14ac:dyDescent="0.25">
      <c r="A87" s="2"/>
      <c r="B87" s="82"/>
      <c r="C87" s="15"/>
      <c r="D87" s="147"/>
      <c r="E87" s="235"/>
      <c r="F87" s="586">
        <f t="shared" si="15"/>
        <v>0</v>
      </c>
      <c r="G87" s="69"/>
      <c r="H87" s="70"/>
      <c r="I87" s="200">
        <f t="shared" si="9"/>
        <v>1017.2000000000008</v>
      </c>
      <c r="J87" s="123">
        <f t="shared" si="10"/>
        <v>49</v>
      </c>
      <c r="L87" s="2"/>
      <c r="M87" s="82"/>
      <c r="N87" s="613"/>
      <c r="O87" s="986"/>
      <c r="P87" s="704"/>
      <c r="Q87" s="602">
        <f t="shared" si="16"/>
        <v>0</v>
      </c>
      <c r="R87" s="600"/>
      <c r="S87" s="601"/>
      <c r="T87" s="783">
        <f t="shared" si="11"/>
        <v>2209.34</v>
      </c>
      <c r="U87" s="799">
        <f t="shared" si="12"/>
        <v>80</v>
      </c>
      <c r="W87" s="2"/>
      <c r="X87" s="82"/>
      <c r="Y87" s="613"/>
      <c r="Z87" s="986"/>
      <c r="AA87" s="704"/>
      <c r="AB87" s="602">
        <f t="shared" si="17"/>
        <v>0</v>
      </c>
      <c r="AC87" s="600"/>
      <c r="AD87" s="601"/>
      <c r="AE87" s="783">
        <f t="shared" si="13"/>
        <v>9813.4000000000015</v>
      </c>
      <c r="AF87" s="799">
        <f t="shared" si="14"/>
        <v>357</v>
      </c>
    </row>
    <row r="88" spans="1:32" x14ac:dyDescent="0.25">
      <c r="A88" s="2"/>
      <c r="B88" s="82"/>
      <c r="C88" s="15"/>
      <c r="D88" s="147"/>
      <c r="E88" s="235"/>
      <c r="F88" s="586">
        <f t="shared" si="15"/>
        <v>0</v>
      </c>
      <c r="G88" s="69"/>
      <c r="H88" s="70"/>
      <c r="I88" s="200">
        <f t="shared" si="9"/>
        <v>1017.2000000000008</v>
      </c>
      <c r="J88" s="123">
        <f t="shared" si="10"/>
        <v>49</v>
      </c>
      <c r="L88" s="2"/>
      <c r="M88" s="82"/>
      <c r="N88" s="613"/>
      <c r="O88" s="986"/>
      <c r="P88" s="704"/>
      <c r="Q88" s="602">
        <f t="shared" si="16"/>
        <v>0</v>
      </c>
      <c r="R88" s="600"/>
      <c r="S88" s="601"/>
      <c r="T88" s="783">
        <f t="shared" si="11"/>
        <v>2209.34</v>
      </c>
      <c r="U88" s="799">
        <f t="shared" si="12"/>
        <v>80</v>
      </c>
      <c r="W88" s="2"/>
      <c r="X88" s="82"/>
      <c r="Y88" s="613"/>
      <c r="Z88" s="986"/>
      <c r="AA88" s="704"/>
      <c r="AB88" s="602">
        <f t="shared" si="17"/>
        <v>0</v>
      </c>
      <c r="AC88" s="600"/>
      <c r="AD88" s="601"/>
      <c r="AE88" s="783">
        <f t="shared" si="13"/>
        <v>9813.4000000000015</v>
      </c>
      <c r="AF88" s="799">
        <f t="shared" si="14"/>
        <v>357</v>
      </c>
    </row>
    <row r="89" spans="1:32" x14ac:dyDescent="0.25">
      <c r="A89" s="2"/>
      <c r="B89" s="82"/>
      <c r="C89" s="15"/>
      <c r="D89" s="147"/>
      <c r="E89" s="235"/>
      <c r="F89" s="586">
        <f t="shared" si="15"/>
        <v>0</v>
      </c>
      <c r="G89" s="69"/>
      <c r="H89" s="70"/>
      <c r="I89" s="200">
        <f t="shared" si="9"/>
        <v>1017.2000000000008</v>
      </c>
      <c r="J89" s="123">
        <f t="shared" si="10"/>
        <v>49</v>
      </c>
      <c r="L89" s="2"/>
      <c r="M89" s="82"/>
      <c r="N89" s="613"/>
      <c r="O89" s="986"/>
      <c r="P89" s="704"/>
      <c r="Q89" s="602">
        <f t="shared" si="16"/>
        <v>0</v>
      </c>
      <c r="R89" s="600"/>
      <c r="S89" s="601"/>
      <c r="T89" s="783">
        <f t="shared" si="11"/>
        <v>2209.34</v>
      </c>
      <c r="U89" s="799">
        <f t="shared" si="12"/>
        <v>80</v>
      </c>
      <c r="W89" s="2"/>
      <c r="X89" s="82"/>
      <c r="Y89" s="613"/>
      <c r="Z89" s="986"/>
      <c r="AA89" s="704"/>
      <c r="AB89" s="602">
        <f t="shared" si="17"/>
        <v>0</v>
      </c>
      <c r="AC89" s="600"/>
      <c r="AD89" s="601"/>
      <c r="AE89" s="783">
        <f t="shared" si="13"/>
        <v>9813.4000000000015</v>
      </c>
      <c r="AF89" s="799">
        <f t="shared" si="14"/>
        <v>357</v>
      </c>
    </row>
    <row r="90" spans="1:32" x14ac:dyDescent="0.25">
      <c r="A90" s="2"/>
      <c r="B90" s="82"/>
      <c r="C90" s="15"/>
      <c r="D90" s="147"/>
      <c r="E90" s="235"/>
      <c r="F90" s="586">
        <f t="shared" si="15"/>
        <v>0</v>
      </c>
      <c r="G90" s="69"/>
      <c r="H90" s="70"/>
      <c r="I90" s="200">
        <f t="shared" si="9"/>
        <v>1017.2000000000008</v>
      </c>
      <c r="J90" s="123">
        <f t="shared" si="10"/>
        <v>49</v>
      </c>
      <c r="L90" s="2"/>
      <c r="M90" s="82"/>
      <c r="N90" s="613"/>
      <c r="O90" s="986"/>
      <c r="P90" s="704"/>
      <c r="Q90" s="602">
        <f t="shared" si="16"/>
        <v>0</v>
      </c>
      <c r="R90" s="600"/>
      <c r="S90" s="601"/>
      <c r="T90" s="783">
        <f t="shared" si="11"/>
        <v>2209.34</v>
      </c>
      <c r="U90" s="799">
        <f t="shared" si="12"/>
        <v>80</v>
      </c>
      <c r="W90" s="2"/>
      <c r="X90" s="82"/>
      <c r="Y90" s="613"/>
      <c r="Z90" s="986"/>
      <c r="AA90" s="704"/>
      <c r="AB90" s="602">
        <f t="shared" si="17"/>
        <v>0</v>
      </c>
      <c r="AC90" s="600"/>
      <c r="AD90" s="601"/>
      <c r="AE90" s="783">
        <f t="shared" si="13"/>
        <v>9813.4000000000015</v>
      </c>
      <c r="AF90" s="799">
        <f t="shared" si="14"/>
        <v>357</v>
      </c>
    </row>
    <row r="91" spans="1:32" ht="14.25" customHeight="1" x14ac:dyDescent="0.25">
      <c r="A91" s="2"/>
      <c r="B91" s="82"/>
      <c r="C91" s="15"/>
      <c r="D91" s="147">
        <v>0</v>
      </c>
      <c r="E91" s="235"/>
      <c r="F91" s="586">
        <f t="shared" si="15"/>
        <v>0</v>
      </c>
      <c r="G91" s="69"/>
      <c r="H91" s="70"/>
      <c r="I91" s="200">
        <f t="shared" si="9"/>
        <v>1017.2000000000008</v>
      </c>
      <c r="J91" s="123">
        <f t="shared" si="10"/>
        <v>49</v>
      </c>
      <c r="L91" s="2"/>
      <c r="M91" s="82"/>
      <c r="N91" s="613"/>
      <c r="O91" s="986">
        <v>0</v>
      </c>
      <c r="P91" s="704"/>
      <c r="Q91" s="602">
        <f t="shared" si="16"/>
        <v>0</v>
      </c>
      <c r="R91" s="600"/>
      <c r="S91" s="601"/>
      <c r="T91" s="783">
        <f t="shared" si="11"/>
        <v>2209.34</v>
      </c>
      <c r="U91" s="799">
        <f t="shared" si="12"/>
        <v>80</v>
      </c>
      <c r="W91" s="2"/>
      <c r="X91" s="82"/>
      <c r="Y91" s="613"/>
      <c r="Z91" s="986">
        <v>0</v>
      </c>
      <c r="AA91" s="704"/>
      <c r="AB91" s="602">
        <f t="shared" si="17"/>
        <v>0</v>
      </c>
      <c r="AC91" s="600"/>
      <c r="AD91" s="601"/>
      <c r="AE91" s="783">
        <f t="shared" si="13"/>
        <v>9813.4000000000015</v>
      </c>
      <c r="AF91" s="799">
        <f t="shared" si="14"/>
        <v>357</v>
      </c>
    </row>
    <row r="92" spans="1:32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3"/>
      <c r="O92" s="986"/>
      <c r="P92" s="704"/>
      <c r="Q92" s="602"/>
      <c r="R92" s="600"/>
      <c r="S92" s="601"/>
      <c r="T92" s="783"/>
      <c r="U92" s="799"/>
      <c r="W92" s="2"/>
      <c r="X92" s="82"/>
      <c r="Y92" s="613"/>
      <c r="Z92" s="986"/>
      <c r="AA92" s="704"/>
      <c r="AB92" s="602"/>
      <c r="AC92" s="600"/>
      <c r="AD92" s="601"/>
      <c r="AE92" s="783"/>
      <c r="AF92" s="799"/>
    </row>
    <row r="93" spans="1:32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3"/>
      <c r="O93" s="986"/>
      <c r="P93" s="704"/>
      <c r="Q93" s="602"/>
      <c r="R93" s="600"/>
      <c r="S93" s="601"/>
      <c r="T93" s="783"/>
      <c r="U93" s="799"/>
      <c r="W93" s="2"/>
      <c r="X93" s="82"/>
      <c r="Y93" s="613"/>
      <c r="Z93" s="986"/>
      <c r="AA93" s="704"/>
      <c r="AB93" s="602"/>
      <c r="AC93" s="600"/>
      <c r="AD93" s="601"/>
      <c r="AE93" s="783"/>
      <c r="AF93" s="799"/>
    </row>
    <row r="94" spans="1:32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3"/>
      <c r="O94" s="986"/>
      <c r="P94" s="704"/>
      <c r="Q94" s="602"/>
      <c r="R94" s="600"/>
      <c r="S94" s="601"/>
      <c r="T94" s="783"/>
      <c r="U94" s="799"/>
      <c r="W94" s="2"/>
      <c r="X94" s="82"/>
      <c r="Y94" s="613"/>
      <c r="Z94" s="986"/>
      <c r="AA94" s="704"/>
      <c r="AB94" s="602"/>
      <c r="AC94" s="600"/>
      <c r="AD94" s="601"/>
      <c r="AE94" s="783"/>
      <c r="AF94" s="799"/>
    </row>
    <row r="95" spans="1:32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  <c r="W95" s="2"/>
      <c r="X95" s="82"/>
      <c r="Y95" s="15"/>
      <c r="Z95" s="147"/>
      <c r="AA95" s="235"/>
      <c r="AB95" s="68"/>
      <c r="AC95" s="69"/>
      <c r="AD95" s="70"/>
      <c r="AE95" s="200"/>
      <c r="AF95" s="123"/>
    </row>
    <row r="96" spans="1:32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  <c r="W96" s="2"/>
      <c r="X96" s="82"/>
      <c r="Y96" s="15"/>
      <c r="Z96" s="147"/>
      <c r="AA96" s="235"/>
      <c r="AB96" s="68"/>
      <c r="AC96" s="69"/>
      <c r="AD96" s="70"/>
      <c r="AE96" s="200"/>
      <c r="AF96" s="123"/>
    </row>
    <row r="97" spans="1:32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  <c r="W97" s="2"/>
      <c r="X97" s="82"/>
      <c r="Y97" s="15"/>
      <c r="Z97" s="147"/>
      <c r="AA97" s="235"/>
      <c r="AB97" s="68"/>
      <c r="AC97" s="69"/>
      <c r="AD97" s="70"/>
      <c r="AE97" s="200"/>
      <c r="AF97" s="123"/>
    </row>
    <row r="98" spans="1:32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  <c r="W98" s="2"/>
      <c r="X98" s="82"/>
      <c r="Y98" s="15"/>
      <c r="Z98" s="147"/>
      <c r="AA98" s="235"/>
      <c r="AB98" s="68"/>
      <c r="AC98" s="69"/>
      <c r="AD98" s="70"/>
      <c r="AE98" s="200"/>
      <c r="AF98" s="123"/>
    </row>
    <row r="99" spans="1:32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  <c r="W99" s="2"/>
      <c r="X99" s="82"/>
      <c r="Y99" s="15"/>
      <c r="Z99" s="147"/>
      <c r="AA99" s="235"/>
      <c r="AB99" s="68"/>
      <c r="AC99" s="69"/>
      <c r="AD99" s="70"/>
      <c r="AE99" s="200"/>
      <c r="AF99" s="123"/>
    </row>
    <row r="100" spans="1:32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  <c r="W100" s="2"/>
      <c r="X100" s="82"/>
      <c r="Y100" s="15"/>
      <c r="Z100" s="147"/>
      <c r="AA100" s="235"/>
      <c r="AB100" s="68"/>
      <c r="AC100" s="69"/>
      <c r="AD100" s="70"/>
      <c r="AE100" s="200"/>
      <c r="AF100" s="123"/>
    </row>
    <row r="101" spans="1:32" ht="15.75" thickBot="1" x14ac:dyDescent="0.3">
      <c r="A101" s="4"/>
      <c r="B101" s="73"/>
      <c r="C101" s="37"/>
      <c r="D101" s="298">
        <v>0</v>
      </c>
      <c r="E101" s="153"/>
      <c r="F101" s="146">
        <f t="shared" ref="F101" si="18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9">O101</f>
        <v>0</v>
      </c>
      <c r="R101" s="135"/>
      <c r="S101" s="190"/>
      <c r="T101" s="24"/>
      <c r="U101" s="24"/>
      <c r="W101" s="4"/>
      <c r="X101" s="73"/>
      <c r="Y101" s="37"/>
      <c r="Z101" s="298">
        <v>0</v>
      </c>
      <c r="AA101" s="153"/>
      <c r="AB101" s="146">
        <f t="shared" ref="AB101" si="20">Z101</f>
        <v>0</v>
      </c>
      <c r="AC101" s="135"/>
      <c r="AD101" s="190"/>
      <c r="AE101" s="24"/>
      <c r="AF101" s="24"/>
    </row>
    <row r="102" spans="1:32" ht="16.5" thickTop="1" thickBot="1" x14ac:dyDescent="0.3">
      <c r="C102" s="89">
        <f>SUM(C10:C101)</f>
        <v>873</v>
      </c>
      <c r="D102" s="147">
        <v>0</v>
      </c>
      <c r="E102" s="38"/>
      <c r="F102" s="5">
        <f>SUM(F10:F101)</f>
        <v>17546.800000000003</v>
      </c>
      <c r="N102" s="89">
        <f>SUM(N10:N101)</f>
        <v>75</v>
      </c>
      <c r="O102" s="147">
        <v>0</v>
      </c>
      <c r="P102" s="38"/>
      <c r="Q102" s="5">
        <f>SUM(Q10:Q101)</f>
        <v>2143.46</v>
      </c>
      <c r="Y102" s="89">
        <f>SUM(Y10:Y101)</f>
        <v>0</v>
      </c>
      <c r="Z102" s="147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47">
        <v>0</v>
      </c>
      <c r="E103" s="67">
        <f>F4+F5+F6-+C102+F7</f>
        <v>49</v>
      </c>
      <c r="F103" s="5"/>
      <c r="L103" s="51"/>
      <c r="O103" s="147">
        <v>0</v>
      </c>
      <c r="P103" s="67">
        <f>Q4+Q5+Q6-+N102+Q7</f>
        <v>80</v>
      </c>
      <c r="Q103" s="5"/>
      <c r="W103" s="51"/>
      <c r="Z103" s="147">
        <v>0</v>
      </c>
      <c r="AA103" s="67">
        <f>AB4+AB5+AB6-+Y102+AB7</f>
        <v>357</v>
      </c>
      <c r="AB103" s="5"/>
    </row>
    <row r="104" spans="1:32" ht="15.75" thickBot="1" x14ac:dyDescent="0.3">
      <c r="A104" s="115"/>
      <c r="D104" s="47"/>
      <c r="F104" s="5"/>
      <c r="L104" s="115"/>
      <c r="O104" s="47"/>
      <c r="Q104" s="5"/>
      <c r="W104" s="115"/>
      <c r="Z104" s="47"/>
      <c r="AB104" s="5"/>
    </row>
    <row r="105" spans="1:32" ht="16.5" thickTop="1" thickBot="1" x14ac:dyDescent="0.3">
      <c r="A105" s="47"/>
      <c r="C105" s="1345" t="s">
        <v>11</v>
      </c>
      <c r="D105" s="1346"/>
      <c r="E105" s="141">
        <f>E5+E4+E6+-F102+E7</f>
        <v>1017.1999999999971</v>
      </c>
      <c r="F105" s="5"/>
      <c r="L105" s="47"/>
      <c r="N105" s="1345" t="s">
        <v>11</v>
      </c>
      <c r="O105" s="1346"/>
      <c r="P105" s="141">
        <f>P5+P4+P6+-Q102+P7</f>
        <v>2209.34</v>
      </c>
      <c r="Q105" s="5"/>
      <c r="W105" s="47"/>
      <c r="Y105" s="1345" t="s">
        <v>11</v>
      </c>
      <c r="Z105" s="1346"/>
      <c r="AA105" s="141">
        <f>AA5+AA4+AA6+-AB102+AA7</f>
        <v>9813.4000000000015</v>
      </c>
      <c r="AB105" s="5"/>
    </row>
  </sheetData>
  <mergeCells count="18">
    <mergeCell ref="Y105:Z105"/>
    <mergeCell ref="W1:AE1"/>
    <mergeCell ref="W5:W7"/>
    <mergeCell ref="N105:O105"/>
    <mergeCell ref="L1:T1"/>
    <mergeCell ref="L5:L7"/>
    <mergeCell ref="M5:M7"/>
    <mergeCell ref="T8:T9"/>
    <mergeCell ref="C105:D105"/>
    <mergeCell ref="A1:I1"/>
    <mergeCell ref="A5:A7"/>
    <mergeCell ref="B5:B7"/>
    <mergeCell ref="I8:I9"/>
    <mergeCell ref="X5:X7"/>
    <mergeCell ref="AE8:AE9"/>
    <mergeCell ref="AF8:AF9"/>
    <mergeCell ref="U8:U9"/>
    <mergeCell ref="J8:J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27" sqref="D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84" t="s">
        <v>382</v>
      </c>
      <c r="B1" s="1384"/>
      <c r="C1" s="1384"/>
      <c r="D1" s="1384"/>
      <c r="E1" s="1384"/>
      <c r="F1" s="1384"/>
      <c r="G1" s="1384"/>
      <c r="H1" s="1384"/>
      <c r="I1" s="138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30"/>
      <c r="B4" s="631"/>
      <c r="C4" s="726"/>
      <c r="D4" s="727"/>
      <c r="E4" s="728"/>
      <c r="F4" s="729"/>
      <c r="G4" s="72"/>
    </row>
    <row r="5" spans="1:10" ht="15" customHeight="1" x14ac:dyDescent="0.3">
      <c r="A5" s="1385" t="s">
        <v>217</v>
      </c>
      <c r="B5" s="1387" t="s">
        <v>246</v>
      </c>
      <c r="C5" s="1049">
        <v>62</v>
      </c>
      <c r="D5" s="727">
        <v>45013</v>
      </c>
      <c r="E5" s="1048">
        <v>569.63</v>
      </c>
      <c r="F5" s="729">
        <v>15</v>
      </c>
      <c r="G5" s="143">
        <f>F43</f>
        <v>76.83</v>
      </c>
      <c r="H5" s="57">
        <f>E4+E5+E6-G5+E7+E8</f>
        <v>492.8</v>
      </c>
    </row>
    <row r="6" spans="1:10" ht="16.5" customHeight="1" x14ac:dyDescent="0.25">
      <c r="A6" s="1385"/>
      <c r="B6" s="1388"/>
      <c r="C6" s="726"/>
      <c r="D6" s="727"/>
      <c r="E6" s="728"/>
      <c r="F6" s="729"/>
      <c r="G6" s="72"/>
    </row>
    <row r="7" spans="1:10" ht="15.75" customHeight="1" thickBot="1" x14ac:dyDescent="0.35">
      <c r="A7" s="1385"/>
      <c r="B7" s="1389"/>
      <c r="C7" s="726"/>
      <c r="D7" s="727"/>
      <c r="E7" s="728"/>
      <c r="F7" s="729"/>
      <c r="G7" s="72"/>
      <c r="I7" s="356"/>
      <c r="J7" s="356"/>
    </row>
    <row r="8" spans="1:10" ht="16.5" customHeight="1" thickTop="1" thickBot="1" x14ac:dyDescent="0.3">
      <c r="A8" s="3"/>
      <c r="B8" s="389"/>
      <c r="C8" s="225"/>
      <c r="D8" s="324"/>
      <c r="E8" s="228"/>
      <c r="F8" s="229"/>
      <c r="G8" s="72"/>
      <c r="I8" s="1358" t="s">
        <v>47</v>
      </c>
      <c r="J8" s="138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59"/>
      <c r="J9" s="1383"/>
    </row>
    <row r="10" spans="1:10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341</v>
      </c>
      <c r="H10" s="70">
        <v>64</v>
      </c>
      <c r="I10" s="692">
        <f>E4+E5+E6-F10+E7+E8</f>
        <v>492.8</v>
      </c>
      <c r="J10" s="693">
        <f>F4+F5+F6+F7-C10+F8</f>
        <v>13</v>
      </c>
    </row>
    <row r="11" spans="1:10" x14ac:dyDescent="0.25">
      <c r="A11" s="2"/>
      <c r="B11" s="82"/>
      <c r="C11" s="15"/>
      <c r="D11" s="147"/>
      <c r="E11" s="235"/>
      <c r="F11" s="68">
        <f>D11</f>
        <v>0</v>
      </c>
      <c r="G11" s="69"/>
      <c r="H11" s="70"/>
      <c r="I11" s="200">
        <f>I10-F11</f>
        <v>492.8</v>
      </c>
      <c r="J11" s="123">
        <f>J10-C11</f>
        <v>13</v>
      </c>
    </row>
    <row r="12" spans="1:10" x14ac:dyDescent="0.25">
      <c r="A12" s="79" t="s">
        <v>32</v>
      </c>
      <c r="B12" s="82"/>
      <c r="C12" s="15"/>
      <c r="D12" s="147"/>
      <c r="E12" s="234"/>
      <c r="F12" s="68">
        <f>D12</f>
        <v>0</v>
      </c>
      <c r="G12" s="69"/>
      <c r="H12" s="70"/>
      <c r="I12" s="200">
        <f t="shared" ref="I12:I40" si="0">I11-F12</f>
        <v>492.8</v>
      </c>
      <c r="J12" s="123">
        <f t="shared" ref="J12:J40" si="1">J11-C12</f>
        <v>13</v>
      </c>
    </row>
    <row r="13" spans="1:10" x14ac:dyDescent="0.25">
      <c r="A13" s="80"/>
      <c r="B13" s="82"/>
      <c r="C13" s="15"/>
      <c r="D13" s="147"/>
      <c r="E13" s="242"/>
      <c r="F13" s="68">
        <f t="shared" ref="F13:F40" si="2">D13</f>
        <v>0</v>
      </c>
      <c r="G13" s="69"/>
      <c r="H13" s="70"/>
      <c r="I13" s="200">
        <f t="shared" si="0"/>
        <v>492.8</v>
      </c>
      <c r="J13" s="123">
        <f t="shared" si="1"/>
        <v>13</v>
      </c>
    </row>
    <row r="14" spans="1:10" x14ac:dyDescent="0.25">
      <c r="A14" s="82"/>
      <c r="B14" s="82"/>
      <c r="C14" s="15"/>
      <c r="D14" s="147"/>
      <c r="E14" s="242"/>
      <c r="F14" s="68">
        <f t="shared" si="2"/>
        <v>0</v>
      </c>
      <c r="G14" s="69"/>
      <c r="H14" s="70"/>
      <c r="I14" s="200">
        <f t="shared" si="0"/>
        <v>492.8</v>
      </c>
      <c r="J14" s="123">
        <f t="shared" si="1"/>
        <v>13</v>
      </c>
    </row>
    <row r="15" spans="1:10" x14ac:dyDescent="0.25">
      <c r="A15" s="81" t="s">
        <v>33</v>
      </c>
      <c r="B15" s="82"/>
      <c r="C15" s="15"/>
      <c r="D15" s="147"/>
      <c r="E15" s="242"/>
      <c r="F15" s="68">
        <f t="shared" si="2"/>
        <v>0</v>
      </c>
      <c r="G15" s="69"/>
      <c r="H15" s="70"/>
      <c r="I15" s="200">
        <f t="shared" si="0"/>
        <v>492.8</v>
      </c>
      <c r="J15" s="123">
        <f t="shared" si="1"/>
        <v>13</v>
      </c>
    </row>
    <row r="16" spans="1:10" x14ac:dyDescent="0.25">
      <c r="A16" s="80"/>
      <c r="B16" s="82"/>
      <c r="C16" s="15"/>
      <c r="D16" s="147"/>
      <c r="E16" s="234"/>
      <c r="F16" s="68">
        <f t="shared" si="2"/>
        <v>0</v>
      </c>
      <c r="G16" s="69"/>
      <c r="H16" s="70"/>
      <c r="I16" s="200">
        <f t="shared" si="0"/>
        <v>492.8</v>
      </c>
      <c r="J16" s="123">
        <f t="shared" si="1"/>
        <v>13</v>
      </c>
    </row>
    <row r="17" spans="1:10" x14ac:dyDescent="0.25">
      <c r="A17" s="82"/>
      <c r="B17" s="82"/>
      <c r="C17" s="15"/>
      <c r="D17" s="147"/>
      <c r="E17" s="242"/>
      <c r="F17" s="68">
        <f t="shared" si="2"/>
        <v>0</v>
      </c>
      <c r="G17" s="69"/>
      <c r="H17" s="70"/>
      <c r="I17" s="200">
        <f t="shared" si="0"/>
        <v>492.8</v>
      </c>
      <c r="J17" s="123">
        <f t="shared" si="1"/>
        <v>13</v>
      </c>
    </row>
    <row r="18" spans="1:10" x14ac:dyDescent="0.25">
      <c r="A18" s="2"/>
      <c r="B18" s="82"/>
      <c r="C18" s="15"/>
      <c r="D18" s="147"/>
      <c r="E18" s="242"/>
      <c r="F18" s="68">
        <f t="shared" si="2"/>
        <v>0</v>
      </c>
      <c r="G18" s="385"/>
      <c r="H18" s="70"/>
      <c r="I18" s="200">
        <f t="shared" si="0"/>
        <v>492.8</v>
      </c>
      <c r="J18" s="123">
        <f t="shared" si="1"/>
        <v>13</v>
      </c>
    </row>
    <row r="19" spans="1:10" x14ac:dyDescent="0.25">
      <c r="A19" s="2"/>
      <c r="B19" s="82"/>
      <c r="C19" s="53"/>
      <c r="D19" s="147"/>
      <c r="E19" s="242"/>
      <c r="F19" s="68">
        <f t="shared" si="2"/>
        <v>0</v>
      </c>
      <c r="G19" s="69"/>
      <c r="H19" s="70"/>
      <c r="I19" s="200">
        <f t="shared" si="0"/>
        <v>492.8</v>
      </c>
      <c r="J19" s="123">
        <f t="shared" si="1"/>
        <v>13</v>
      </c>
    </row>
    <row r="20" spans="1:10" x14ac:dyDescent="0.25">
      <c r="A20" s="2"/>
      <c r="B20" s="82"/>
      <c r="C20" s="15"/>
      <c r="D20" s="147"/>
      <c r="E20" s="234"/>
      <c r="F20" s="68">
        <f t="shared" si="2"/>
        <v>0</v>
      </c>
      <c r="G20" s="69"/>
      <c r="H20" s="70"/>
      <c r="I20" s="200">
        <f t="shared" si="0"/>
        <v>492.8</v>
      </c>
      <c r="J20" s="123">
        <f t="shared" si="1"/>
        <v>13</v>
      </c>
    </row>
    <row r="21" spans="1:10" x14ac:dyDescent="0.25">
      <c r="A21" s="2"/>
      <c r="B21" s="82"/>
      <c r="C21" s="15"/>
      <c r="D21" s="147"/>
      <c r="E21" s="234"/>
      <c r="F21" s="68">
        <f t="shared" si="2"/>
        <v>0</v>
      </c>
      <c r="G21" s="69"/>
      <c r="H21" s="70"/>
      <c r="I21" s="200">
        <f t="shared" si="0"/>
        <v>492.8</v>
      </c>
      <c r="J21" s="123">
        <f t="shared" si="1"/>
        <v>13</v>
      </c>
    </row>
    <row r="22" spans="1:10" x14ac:dyDescent="0.25">
      <c r="A22" s="2"/>
      <c r="B22" s="82"/>
      <c r="C22" s="15"/>
      <c r="D22" s="147"/>
      <c r="E22" s="235"/>
      <c r="F22" s="68">
        <f t="shared" si="2"/>
        <v>0</v>
      </c>
      <c r="G22" s="69"/>
      <c r="H22" s="70"/>
      <c r="I22" s="200">
        <f t="shared" si="0"/>
        <v>492.8</v>
      </c>
      <c r="J22" s="123">
        <f t="shared" si="1"/>
        <v>13</v>
      </c>
    </row>
    <row r="23" spans="1:10" x14ac:dyDescent="0.25">
      <c r="A23" s="2"/>
      <c r="B23" s="82"/>
      <c r="C23" s="15"/>
      <c r="D23" s="147"/>
      <c r="E23" s="235"/>
      <c r="F23" s="68">
        <f t="shared" si="2"/>
        <v>0</v>
      </c>
      <c r="G23" s="69"/>
      <c r="H23" s="70"/>
      <c r="I23" s="200">
        <f t="shared" si="0"/>
        <v>492.8</v>
      </c>
      <c r="J23" s="123">
        <f t="shared" si="1"/>
        <v>13</v>
      </c>
    </row>
    <row r="24" spans="1:10" x14ac:dyDescent="0.25">
      <c r="A24" s="2"/>
      <c r="B24" s="82"/>
      <c r="C24" s="15"/>
      <c r="D24" s="147"/>
      <c r="E24" s="235"/>
      <c r="F24" s="68">
        <f t="shared" si="2"/>
        <v>0</v>
      </c>
      <c r="G24" s="69"/>
      <c r="H24" s="70"/>
      <c r="I24" s="200">
        <f t="shared" si="0"/>
        <v>492.8</v>
      </c>
      <c r="J24" s="123">
        <f t="shared" si="1"/>
        <v>13</v>
      </c>
    </row>
    <row r="25" spans="1:10" x14ac:dyDescent="0.25">
      <c r="A25" s="2"/>
      <c r="B25" s="82"/>
      <c r="C25" s="15"/>
      <c r="D25" s="147"/>
      <c r="E25" s="235"/>
      <c r="F25" s="68">
        <f t="shared" si="2"/>
        <v>0</v>
      </c>
      <c r="G25" s="69"/>
      <c r="H25" s="70"/>
      <c r="I25" s="200">
        <f t="shared" si="0"/>
        <v>492.8</v>
      </c>
      <c r="J25" s="123">
        <f t="shared" si="1"/>
        <v>13</v>
      </c>
    </row>
    <row r="26" spans="1:10" x14ac:dyDescent="0.25">
      <c r="A26" s="2"/>
      <c r="B26" s="82"/>
      <c r="C26" s="15"/>
      <c r="D26" s="147"/>
      <c r="E26" s="235"/>
      <c r="F26" s="68">
        <f t="shared" si="2"/>
        <v>0</v>
      </c>
      <c r="G26" s="69"/>
      <c r="H26" s="70"/>
      <c r="I26" s="200">
        <f t="shared" si="0"/>
        <v>492.8</v>
      </c>
      <c r="J26" s="123">
        <f t="shared" si="1"/>
        <v>13</v>
      </c>
    </row>
    <row r="27" spans="1:10" x14ac:dyDescent="0.25">
      <c r="A27" s="2"/>
      <c r="B27" s="82"/>
      <c r="C27" s="15"/>
      <c r="D27" s="147"/>
      <c r="E27" s="235"/>
      <c r="F27" s="68">
        <f t="shared" si="2"/>
        <v>0</v>
      </c>
      <c r="G27" s="69"/>
      <c r="H27" s="70"/>
      <c r="I27" s="200">
        <f t="shared" si="0"/>
        <v>492.8</v>
      </c>
      <c r="J27" s="123">
        <f t="shared" si="1"/>
        <v>13</v>
      </c>
    </row>
    <row r="28" spans="1:10" x14ac:dyDescent="0.25">
      <c r="A28" s="2"/>
      <c r="B28" s="82"/>
      <c r="C28" s="15"/>
      <c r="D28" s="147"/>
      <c r="E28" s="235"/>
      <c r="F28" s="68">
        <f t="shared" si="2"/>
        <v>0</v>
      </c>
      <c r="G28" s="69"/>
      <c r="H28" s="70"/>
      <c r="I28" s="200">
        <f t="shared" si="0"/>
        <v>492.8</v>
      </c>
      <c r="J28" s="123">
        <f t="shared" si="1"/>
        <v>13</v>
      </c>
    </row>
    <row r="29" spans="1:10" x14ac:dyDescent="0.25">
      <c r="A29" s="2"/>
      <c r="B29" s="82"/>
      <c r="C29" s="15"/>
      <c r="D29" s="147"/>
      <c r="E29" s="235"/>
      <c r="F29" s="68">
        <f t="shared" si="2"/>
        <v>0</v>
      </c>
      <c r="G29" s="69"/>
      <c r="H29" s="70"/>
      <c r="I29" s="200">
        <f t="shared" si="0"/>
        <v>492.8</v>
      </c>
      <c r="J29" s="123">
        <f t="shared" si="1"/>
        <v>13</v>
      </c>
    </row>
    <row r="30" spans="1:10" x14ac:dyDescent="0.25">
      <c r="A30" s="2"/>
      <c r="B30" s="82"/>
      <c r="C30" s="15"/>
      <c r="D30" s="147"/>
      <c r="E30" s="235"/>
      <c r="F30" s="68">
        <f t="shared" si="2"/>
        <v>0</v>
      </c>
      <c r="G30" s="69"/>
      <c r="H30" s="70"/>
      <c r="I30" s="200">
        <f t="shared" si="0"/>
        <v>492.8</v>
      </c>
      <c r="J30" s="123">
        <f t="shared" si="1"/>
        <v>13</v>
      </c>
    </row>
    <row r="31" spans="1:10" x14ac:dyDescent="0.25">
      <c r="A31" s="2"/>
      <c r="B31" s="82"/>
      <c r="C31" s="15"/>
      <c r="D31" s="147"/>
      <c r="E31" s="235"/>
      <c r="F31" s="68">
        <f t="shared" si="2"/>
        <v>0</v>
      </c>
      <c r="G31" s="69"/>
      <c r="H31" s="70"/>
      <c r="I31" s="200">
        <f t="shared" si="0"/>
        <v>492.8</v>
      </c>
      <c r="J31" s="123">
        <f t="shared" si="1"/>
        <v>13</v>
      </c>
    </row>
    <row r="32" spans="1:10" x14ac:dyDescent="0.25">
      <c r="A32" s="2"/>
      <c r="B32" s="82"/>
      <c r="C32" s="15"/>
      <c r="D32" s="147"/>
      <c r="E32" s="235"/>
      <c r="F32" s="68">
        <f t="shared" si="2"/>
        <v>0</v>
      </c>
      <c r="G32" s="69"/>
      <c r="H32" s="70"/>
      <c r="I32" s="200">
        <f t="shared" si="0"/>
        <v>492.8</v>
      </c>
      <c r="J32" s="123">
        <f t="shared" si="1"/>
        <v>13</v>
      </c>
    </row>
    <row r="33" spans="1:10" x14ac:dyDescent="0.25">
      <c r="A33" s="2"/>
      <c r="B33" s="82"/>
      <c r="C33" s="15"/>
      <c r="D33" s="147"/>
      <c r="E33" s="235"/>
      <c r="F33" s="68">
        <f t="shared" si="2"/>
        <v>0</v>
      </c>
      <c r="G33" s="69"/>
      <c r="H33" s="70"/>
      <c r="I33" s="200">
        <f t="shared" si="0"/>
        <v>492.8</v>
      </c>
      <c r="J33" s="123">
        <f t="shared" si="1"/>
        <v>13</v>
      </c>
    </row>
    <row r="34" spans="1:10" x14ac:dyDescent="0.25">
      <c r="A34" s="2"/>
      <c r="B34" s="82"/>
      <c r="C34" s="15"/>
      <c r="D34" s="147"/>
      <c r="E34" s="235"/>
      <c r="F34" s="68">
        <f t="shared" si="2"/>
        <v>0</v>
      </c>
      <c r="G34" s="69"/>
      <c r="H34" s="70"/>
      <c r="I34" s="200">
        <f t="shared" si="0"/>
        <v>492.8</v>
      </c>
      <c r="J34" s="123">
        <f t="shared" si="1"/>
        <v>13</v>
      </c>
    </row>
    <row r="35" spans="1:10" x14ac:dyDescent="0.25">
      <c r="A35" s="2"/>
      <c r="B35" s="82"/>
      <c r="C35" s="15"/>
      <c r="D35" s="147"/>
      <c r="E35" s="235"/>
      <c r="F35" s="68">
        <f t="shared" si="2"/>
        <v>0</v>
      </c>
      <c r="G35" s="69"/>
      <c r="H35" s="70"/>
      <c r="I35" s="200">
        <f t="shared" si="0"/>
        <v>492.8</v>
      </c>
      <c r="J35" s="123">
        <f t="shared" si="1"/>
        <v>13</v>
      </c>
    </row>
    <row r="36" spans="1:10" x14ac:dyDescent="0.25">
      <c r="A36" s="2"/>
      <c r="B36" s="82"/>
      <c r="C36" s="15"/>
      <c r="D36" s="147"/>
      <c r="E36" s="235"/>
      <c r="F36" s="68">
        <f t="shared" si="2"/>
        <v>0</v>
      </c>
      <c r="G36" s="69"/>
      <c r="H36" s="70"/>
      <c r="I36" s="200">
        <f t="shared" si="0"/>
        <v>492.8</v>
      </c>
      <c r="J36" s="123">
        <f t="shared" si="1"/>
        <v>13</v>
      </c>
    </row>
    <row r="37" spans="1:10" x14ac:dyDescent="0.25">
      <c r="A37" s="2"/>
      <c r="B37" s="82"/>
      <c r="C37" s="15"/>
      <c r="D37" s="147"/>
      <c r="E37" s="235"/>
      <c r="F37" s="68">
        <f t="shared" si="2"/>
        <v>0</v>
      </c>
      <c r="G37" s="69"/>
      <c r="H37" s="70"/>
      <c r="I37" s="200">
        <f t="shared" si="0"/>
        <v>492.8</v>
      </c>
      <c r="J37" s="123">
        <f t="shared" si="1"/>
        <v>13</v>
      </c>
    </row>
    <row r="38" spans="1:10" x14ac:dyDescent="0.25">
      <c r="A38" s="2"/>
      <c r="B38" s="82"/>
      <c r="C38" s="15"/>
      <c r="D38" s="147"/>
      <c r="E38" s="235"/>
      <c r="F38" s="68">
        <f t="shared" si="2"/>
        <v>0</v>
      </c>
      <c r="G38" s="69"/>
      <c r="H38" s="70"/>
      <c r="I38" s="200">
        <f t="shared" si="0"/>
        <v>492.8</v>
      </c>
      <c r="J38" s="123">
        <f t="shared" si="1"/>
        <v>13</v>
      </c>
    </row>
    <row r="39" spans="1:10" x14ac:dyDescent="0.25">
      <c r="A39" s="2"/>
      <c r="B39" s="82"/>
      <c r="C39" s="15"/>
      <c r="D39" s="147"/>
      <c r="E39" s="235"/>
      <c r="F39" s="68">
        <f t="shared" si="2"/>
        <v>0</v>
      </c>
      <c r="G39" s="69"/>
      <c r="H39" s="70"/>
      <c r="I39" s="783">
        <f t="shared" si="0"/>
        <v>492.8</v>
      </c>
      <c r="J39" s="799">
        <f t="shared" si="1"/>
        <v>13</v>
      </c>
    </row>
    <row r="40" spans="1:10" x14ac:dyDescent="0.25">
      <c r="A40" s="2"/>
      <c r="B40" s="82"/>
      <c r="C40" s="15"/>
      <c r="D40" s="589"/>
      <c r="E40" s="587"/>
      <c r="F40" s="68">
        <f t="shared" si="2"/>
        <v>0</v>
      </c>
      <c r="G40" s="69"/>
      <c r="H40" s="70"/>
      <c r="I40" s="200">
        <f t="shared" si="0"/>
        <v>492.8</v>
      </c>
      <c r="J40" s="123">
        <f t="shared" si="1"/>
        <v>13</v>
      </c>
    </row>
    <row r="41" spans="1:10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</row>
    <row r="42" spans="1:10" ht="15.75" thickBot="1" x14ac:dyDescent="0.3">
      <c r="A42" s="4"/>
      <c r="B42" s="73"/>
      <c r="C42" s="37"/>
      <c r="D42" s="298">
        <v>0</v>
      </c>
      <c r="E42" s="153"/>
      <c r="F42" s="146">
        <f t="shared" ref="F42" si="3">D42</f>
        <v>0</v>
      </c>
      <c r="G42" s="135"/>
      <c r="H42" s="190"/>
      <c r="I42" s="24"/>
      <c r="J42" s="24"/>
    </row>
    <row r="43" spans="1:10" ht="16.5" thickTop="1" thickBot="1" x14ac:dyDescent="0.3">
      <c r="C43" s="89">
        <f>SUM(C10:C42)</f>
        <v>2</v>
      </c>
      <c r="D43" s="147">
        <v>0</v>
      </c>
      <c r="E43" s="38"/>
      <c r="F43" s="5">
        <f>SUM(F10:F42)</f>
        <v>76.83</v>
      </c>
    </row>
    <row r="44" spans="1:10" ht="15.75" thickBot="1" x14ac:dyDescent="0.3">
      <c r="A44" s="51"/>
      <c r="D44" s="147">
        <v>0</v>
      </c>
      <c r="E44" s="67">
        <f>F4+F5+F6-+C43+F7</f>
        <v>13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345" t="s">
        <v>11</v>
      </c>
      <c r="D46" s="1346"/>
      <c r="E46" s="141">
        <f>E5+E4+E6+-F43+E7</f>
        <v>492.8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B12" sqref="B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98" t="s">
        <v>378</v>
      </c>
      <c r="B1" s="1298"/>
      <c r="C1" s="1298"/>
      <c r="D1" s="1298"/>
      <c r="E1" s="1298"/>
      <c r="F1" s="1298"/>
      <c r="G1" s="129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5"/>
      <c r="D4" s="114"/>
      <c r="E4" s="228"/>
      <c r="F4" s="229"/>
    </row>
    <row r="5" spans="1:10" ht="15" customHeight="1" thickBot="1" x14ac:dyDescent="0.3">
      <c r="A5" s="1390" t="s">
        <v>217</v>
      </c>
      <c r="B5" s="1387" t="s">
        <v>219</v>
      </c>
      <c r="C5" s="508">
        <v>66</v>
      </c>
      <c r="D5" s="114">
        <v>45013</v>
      </c>
      <c r="E5" s="140">
        <v>2007.26</v>
      </c>
      <c r="F5" s="230">
        <v>70</v>
      </c>
      <c r="G5" s="143">
        <f>F30</f>
        <v>1308.1099999999999</v>
      </c>
      <c r="H5" s="57">
        <f>E4+E5+E6-G5</f>
        <v>699.15000000000009</v>
      </c>
    </row>
    <row r="6" spans="1:10" ht="17.25" thickTop="1" thickBot="1" x14ac:dyDescent="0.3">
      <c r="A6" s="1391"/>
      <c r="B6" s="1389"/>
      <c r="C6" s="215"/>
      <c r="D6" s="114"/>
      <c r="E6" s="140"/>
      <c r="F6" s="230"/>
      <c r="I6" s="1369" t="s">
        <v>3</v>
      </c>
      <c r="J6" s="136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70"/>
      <c r="J7" s="1366"/>
    </row>
    <row r="8" spans="1:10" ht="15.75" thickTop="1" x14ac:dyDescent="0.25">
      <c r="A8" s="79" t="s">
        <v>32</v>
      </c>
      <c r="B8" s="82"/>
      <c r="C8" s="15">
        <v>35</v>
      </c>
      <c r="D8" s="168">
        <v>1000.81</v>
      </c>
      <c r="E8" s="235">
        <v>45014</v>
      </c>
      <c r="F8" s="68">
        <f t="shared" ref="F8:F13" si="0">D8</f>
        <v>1000.81</v>
      </c>
      <c r="G8" s="600" t="s">
        <v>352</v>
      </c>
      <c r="H8" s="614">
        <v>66</v>
      </c>
      <c r="I8" s="200">
        <f>E5+E4-F8+E6</f>
        <v>1006.45</v>
      </c>
      <c r="J8" s="123">
        <f>F4+F5+F6-C8</f>
        <v>35</v>
      </c>
    </row>
    <row r="9" spans="1:10" x14ac:dyDescent="0.25">
      <c r="A9" s="186"/>
      <c r="B9" s="82"/>
      <c r="C9" s="15">
        <v>10</v>
      </c>
      <c r="D9" s="168">
        <v>307.3</v>
      </c>
      <c r="E9" s="235">
        <v>45017</v>
      </c>
      <c r="F9" s="68">
        <f t="shared" si="0"/>
        <v>307.3</v>
      </c>
      <c r="G9" s="600" t="s">
        <v>377</v>
      </c>
      <c r="H9" s="614">
        <v>68</v>
      </c>
      <c r="I9" s="692">
        <f>I8-F9</f>
        <v>699.15000000000009</v>
      </c>
      <c r="J9" s="693">
        <f>J8-C9</f>
        <v>25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699.15000000000009</v>
      </c>
      <c r="J10" s="123">
        <f t="shared" ref="J10:J28" si="2">J9-C10</f>
        <v>25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699.15000000000009</v>
      </c>
      <c r="J11" s="123">
        <f t="shared" si="2"/>
        <v>25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3">
        <f t="shared" si="1"/>
        <v>699.15000000000009</v>
      </c>
      <c r="J12" s="799">
        <f t="shared" si="2"/>
        <v>25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3">
        <f t="shared" si="1"/>
        <v>699.15000000000009</v>
      </c>
      <c r="J13" s="799">
        <f t="shared" si="2"/>
        <v>25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3">
        <f t="shared" si="1"/>
        <v>699.15000000000009</v>
      </c>
      <c r="J14" s="799">
        <f t="shared" si="2"/>
        <v>25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3">
        <f t="shared" si="1"/>
        <v>699.15000000000009</v>
      </c>
      <c r="J15" s="799">
        <f t="shared" si="2"/>
        <v>25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3">
        <f t="shared" si="1"/>
        <v>699.15000000000009</v>
      </c>
      <c r="J16" s="799">
        <f t="shared" si="2"/>
        <v>25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3">
        <f t="shared" si="1"/>
        <v>699.15000000000009</v>
      </c>
      <c r="J17" s="799">
        <f t="shared" si="2"/>
        <v>25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699.15000000000009</v>
      </c>
      <c r="J18" s="123">
        <f t="shared" si="2"/>
        <v>25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699.15000000000009</v>
      </c>
      <c r="J19" s="123">
        <f t="shared" si="2"/>
        <v>25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699.15000000000009</v>
      </c>
      <c r="J20" s="123">
        <f t="shared" si="2"/>
        <v>25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699.15000000000009</v>
      </c>
      <c r="J21" s="123">
        <f t="shared" si="2"/>
        <v>25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699.15000000000009</v>
      </c>
      <c r="J22" s="123">
        <f t="shared" si="2"/>
        <v>25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699.15000000000009</v>
      </c>
      <c r="J23" s="123">
        <f t="shared" si="2"/>
        <v>25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699.15000000000009</v>
      </c>
      <c r="J24" s="123">
        <f t="shared" si="2"/>
        <v>25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699.15000000000009</v>
      </c>
      <c r="J25" s="123">
        <f t="shared" si="2"/>
        <v>25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699.15000000000009</v>
      </c>
      <c r="J26" s="123">
        <f t="shared" si="2"/>
        <v>25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699.15000000000009</v>
      </c>
      <c r="J27" s="123">
        <f t="shared" si="2"/>
        <v>25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699.15000000000009</v>
      </c>
      <c r="J28" s="123">
        <f t="shared" si="2"/>
        <v>25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45</v>
      </c>
      <c r="D30" s="48">
        <f>SUM(D8:D29)</f>
        <v>1308.1099999999999</v>
      </c>
      <c r="E30" s="38"/>
      <c r="F30" s="5">
        <f>SUM(F8:F29)</f>
        <v>1308.1099999999999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45" t="s">
        <v>11</v>
      </c>
      <c r="D33" s="1346"/>
      <c r="E33" s="141">
        <f>E5+E4+E6+-F30</f>
        <v>699.15000000000009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D13" sqref="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98" t="s">
        <v>394</v>
      </c>
      <c r="B1" s="1298"/>
      <c r="C1" s="1298"/>
      <c r="D1" s="1298"/>
      <c r="E1" s="1298"/>
      <c r="F1" s="1298"/>
      <c r="G1" s="129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8">
        <v>194</v>
      </c>
      <c r="D4" s="1058">
        <v>45003</v>
      </c>
      <c r="E4" s="228">
        <v>30.9</v>
      </c>
      <c r="F4" s="229">
        <v>1</v>
      </c>
    </row>
    <row r="5" spans="1:10" ht="16.5" thickBot="1" x14ac:dyDescent="0.3">
      <c r="A5" s="1390" t="s">
        <v>217</v>
      </c>
      <c r="B5" s="1387" t="s">
        <v>255</v>
      </c>
      <c r="C5" s="508">
        <v>193</v>
      </c>
      <c r="D5" s="1058">
        <v>45013</v>
      </c>
      <c r="E5" s="1050">
        <v>660.21</v>
      </c>
      <c r="F5" s="230">
        <v>20</v>
      </c>
      <c r="G5" s="143">
        <f>F30</f>
        <v>355.81</v>
      </c>
      <c r="H5" s="57">
        <f>E4+E5+E6-G5</f>
        <v>335.3</v>
      </c>
    </row>
    <row r="6" spans="1:10" ht="17.25" thickTop="1" thickBot="1" x14ac:dyDescent="0.3">
      <c r="A6" s="1391"/>
      <c r="B6" s="1389"/>
      <c r="C6" s="215"/>
      <c r="D6" s="1058"/>
      <c r="E6" s="140"/>
      <c r="F6" s="230"/>
      <c r="I6" s="1369" t="s">
        <v>3</v>
      </c>
      <c r="J6" s="136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70"/>
      <c r="J7" s="1366"/>
    </row>
    <row r="8" spans="1:10" ht="15.75" thickTop="1" x14ac:dyDescent="0.25">
      <c r="A8" s="79" t="s">
        <v>32</v>
      </c>
      <c r="B8" s="82"/>
      <c r="C8" s="15">
        <v>1</v>
      </c>
      <c r="D8" s="168">
        <v>30.9</v>
      </c>
      <c r="E8" s="235">
        <v>45003</v>
      </c>
      <c r="F8" s="68">
        <f t="shared" ref="F8:F13" si="0">D8</f>
        <v>30.9</v>
      </c>
      <c r="G8" s="600" t="s">
        <v>309</v>
      </c>
      <c r="H8" s="614">
        <v>196</v>
      </c>
      <c r="I8" s="200">
        <f>E5+E4-F8+E6</f>
        <v>660.21</v>
      </c>
      <c r="J8" s="123">
        <f>F4+F5+F6-C8</f>
        <v>20</v>
      </c>
    </row>
    <row r="9" spans="1:10" x14ac:dyDescent="0.25">
      <c r="A9" s="186"/>
      <c r="B9" s="82"/>
      <c r="C9" s="15">
        <v>10</v>
      </c>
      <c r="D9" s="168">
        <v>324.91000000000003</v>
      </c>
      <c r="E9" s="235">
        <v>45014</v>
      </c>
      <c r="F9" s="68">
        <f t="shared" si="0"/>
        <v>324.91000000000003</v>
      </c>
      <c r="G9" s="600" t="s">
        <v>341</v>
      </c>
      <c r="H9" s="614">
        <v>195</v>
      </c>
      <c r="I9" s="692">
        <f>I8-F9</f>
        <v>335.3</v>
      </c>
      <c r="J9" s="693">
        <f>J8-C9</f>
        <v>10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335.3</v>
      </c>
      <c r="J10" s="123">
        <f t="shared" ref="J10:J28" si="2">J9-C10</f>
        <v>10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335.3</v>
      </c>
      <c r="J11" s="123">
        <f t="shared" si="2"/>
        <v>10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3">
        <f t="shared" si="1"/>
        <v>335.3</v>
      </c>
      <c r="J12" s="799">
        <f t="shared" si="2"/>
        <v>10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3">
        <f t="shared" si="1"/>
        <v>335.3</v>
      </c>
      <c r="J13" s="799">
        <f t="shared" si="2"/>
        <v>10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3">
        <f t="shared" si="1"/>
        <v>335.3</v>
      </c>
      <c r="J14" s="799">
        <f t="shared" si="2"/>
        <v>10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3">
        <f t="shared" si="1"/>
        <v>335.3</v>
      </c>
      <c r="J15" s="799">
        <f t="shared" si="2"/>
        <v>10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3">
        <f t="shared" si="1"/>
        <v>335.3</v>
      </c>
      <c r="J16" s="799">
        <f t="shared" si="2"/>
        <v>10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3">
        <f t="shared" si="1"/>
        <v>335.3</v>
      </c>
      <c r="J17" s="799">
        <f t="shared" si="2"/>
        <v>10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335.3</v>
      </c>
      <c r="J18" s="123">
        <f t="shared" si="2"/>
        <v>10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335.3</v>
      </c>
      <c r="J19" s="123">
        <f t="shared" si="2"/>
        <v>10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335.3</v>
      </c>
      <c r="J20" s="123">
        <f t="shared" si="2"/>
        <v>10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335.3</v>
      </c>
      <c r="J21" s="123">
        <f t="shared" si="2"/>
        <v>10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335.3</v>
      </c>
      <c r="J22" s="123">
        <f t="shared" si="2"/>
        <v>10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335.3</v>
      </c>
      <c r="J23" s="123">
        <f t="shared" si="2"/>
        <v>10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335.3</v>
      </c>
      <c r="J24" s="123">
        <f t="shared" si="2"/>
        <v>10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335.3</v>
      </c>
      <c r="J25" s="123">
        <f t="shared" si="2"/>
        <v>10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335.3</v>
      </c>
      <c r="J26" s="123">
        <f t="shared" si="2"/>
        <v>10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335.3</v>
      </c>
      <c r="J27" s="123">
        <f t="shared" si="2"/>
        <v>10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335.3</v>
      </c>
      <c r="J28" s="123">
        <f t="shared" si="2"/>
        <v>10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11</v>
      </c>
      <c r="D30" s="48">
        <f>SUM(D8:D29)</f>
        <v>355.81</v>
      </c>
      <c r="E30" s="38"/>
      <c r="F30" s="5">
        <f>SUM(F8:F29)</f>
        <v>355.81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45" t="s">
        <v>11</v>
      </c>
      <c r="D33" s="1346"/>
      <c r="E33" s="141">
        <f>E5+E4+E6+-F30</f>
        <v>335.3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86"/>
      <c r="B1" s="1386"/>
      <c r="C1" s="1386"/>
      <c r="D1" s="1386"/>
      <c r="E1" s="1386"/>
      <c r="F1" s="1386"/>
      <c r="G1" s="1386"/>
      <c r="H1" s="1386"/>
      <c r="I1" s="138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37" t="s">
        <v>250</v>
      </c>
      <c r="B5" s="1392" t="s">
        <v>102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337"/>
      <c r="B6" s="1393"/>
      <c r="C6" s="225"/>
      <c r="D6" s="324"/>
      <c r="E6" s="244"/>
      <c r="F6" s="230"/>
      <c r="G6" s="72"/>
    </row>
    <row r="7" spans="1:10" ht="15.75" customHeight="1" thickBot="1" x14ac:dyDescent="0.35">
      <c r="A7" s="1337"/>
      <c r="B7" s="1393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358" t="s">
        <v>47</v>
      </c>
      <c r="J8" s="138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59"/>
      <c r="J9" s="1383"/>
    </row>
    <row r="10" spans="1:10" ht="15.75" thickTop="1" x14ac:dyDescent="0.25">
      <c r="A10" s="2"/>
      <c r="B10" s="82">
        <v>10</v>
      </c>
      <c r="C10" s="15"/>
      <c r="D10" s="986">
        <f>B10*C10</f>
        <v>0</v>
      </c>
      <c r="E10" s="701"/>
      <c r="F10" s="602">
        <f t="shared" ref="F10:F71" si="0">D10</f>
        <v>0</v>
      </c>
      <c r="G10" s="600"/>
      <c r="H10" s="601"/>
      <c r="I10" s="783">
        <f>E4+E5+E6-F10+E7+E8</f>
        <v>0</v>
      </c>
      <c r="J10" s="799">
        <f>F4+F5+F6+F7-C10+F8</f>
        <v>0</v>
      </c>
    </row>
    <row r="11" spans="1:10" x14ac:dyDescent="0.25">
      <c r="A11" s="2"/>
      <c r="B11" s="82">
        <v>10</v>
      </c>
      <c r="C11" s="15"/>
      <c r="D11" s="986">
        <f>B11*C11</f>
        <v>0</v>
      </c>
      <c r="E11" s="704"/>
      <c r="F11" s="602">
        <f t="shared" si="0"/>
        <v>0</v>
      </c>
      <c r="G11" s="600"/>
      <c r="H11" s="601"/>
      <c r="I11" s="783">
        <f>I10-F11</f>
        <v>0</v>
      </c>
      <c r="J11" s="799">
        <f>J10-C11</f>
        <v>0</v>
      </c>
    </row>
    <row r="12" spans="1:10" x14ac:dyDescent="0.25">
      <c r="A12" s="79" t="s">
        <v>32</v>
      </c>
      <c r="B12" s="82">
        <v>10</v>
      </c>
      <c r="C12" s="15"/>
      <c r="D12" s="986">
        <f t="shared" ref="D12:D65" si="1">B12*C12</f>
        <v>0</v>
      </c>
      <c r="E12" s="701"/>
      <c r="F12" s="602">
        <f t="shared" si="0"/>
        <v>0</v>
      </c>
      <c r="G12" s="600"/>
      <c r="H12" s="601"/>
      <c r="I12" s="783">
        <f t="shared" ref="I12:I36" si="2">I11-F12</f>
        <v>0</v>
      </c>
      <c r="J12" s="799">
        <f t="shared" ref="J12:J36" si="3">J11-C12</f>
        <v>0</v>
      </c>
    </row>
    <row r="13" spans="1:10" x14ac:dyDescent="0.25">
      <c r="A13" s="80"/>
      <c r="B13" s="82">
        <v>10</v>
      </c>
      <c r="C13" s="15"/>
      <c r="D13" s="986">
        <f t="shared" si="1"/>
        <v>0</v>
      </c>
      <c r="E13" s="707"/>
      <c r="F13" s="602">
        <f t="shared" si="0"/>
        <v>0</v>
      </c>
      <c r="G13" s="600"/>
      <c r="H13" s="601"/>
      <c r="I13" s="783">
        <f t="shared" si="2"/>
        <v>0</v>
      </c>
      <c r="J13" s="799">
        <f t="shared" si="3"/>
        <v>0</v>
      </c>
    </row>
    <row r="14" spans="1:10" x14ac:dyDescent="0.25">
      <c r="A14" s="82"/>
      <c r="B14" s="82">
        <v>10</v>
      </c>
      <c r="C14" s="15"/>
      <c r="D14" s="986">
        <f t="shared" si="1"/>
        <v>0</v>
      </c>
      <c r="E14" s="707"/>
      <c r="F14" s="602">
        <f t="shared" si="0"/>
        <v>0</v>
      </c>
      <c r="G14" s="600"/>
      <c r="H14" s="601"/>
      <c r="I14" s="783">
        <f t="shared" si="2"/>
        <v>0</v>
      </c>
      <c r="J14" s="799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986">
        <f t="shared" si="1"/>
        <v>0</v>
      </c>
      <c r="E15" s="707"/>
      <c r="F15" s="602">
        <f t="shared" si="0"/>
        <v>0</v>
      </c>
      <c r="G15" s="600"/>
      <c r="H15" s="601"/>
      <c r="I15" s="783">
        <f t="shared" si="2"/>
        <v>0</v>
      </c>
      <c r="J15" s="799">
        <f t="shared" si="3"/>
        <v>0</v>
      </c>
    </row>
    <row r="16" spans="1:10" x14ac:dyDescent="0.25">
      <c r="A16" s="80"/>
      <c r="B16" s="82">
        <v>10</v>
      </c>
      <c r="C16" s="15"/>
      <c r="D16" s="986">
        <f t="shared" si="1"/>
        <v>0</v>
      </c>
      <c r="E16" s="701"/>
      <c r="F16" s="602">
        <f t="shared" si="0"/>
        <v>0</v>
      </c>
      <c r="G16" s="600"/>
      <c r="H16" s="601"/>
      <c r="I16" s="783">
        <f t="shared" si="2"/>
        <v>0</v>
      </c>
      <c r="J16" s="799">
        <f t="shared" si="3"/>
        <v>0</v>
      </c>
    </row>
    <row r="17" spans="1:10" x14ac:dyDescent="0.25">
      <c r="A17" s="82"/>
      <c r="B17" s="82">
        <v>10</v>
      </c>
      <c r="C17" s="15"/>
      <c r="D17" s="986">
        <f t="shared" si="1"/>
        <v>0</v>
      </c>
      <c r="E17" s="707"/>
      <c r="F17" s="602">
        <f t="shared" si="0"/>
        <v>0</v>
      </c>
      <c r="G17" s="600"/>
      <c r="H17" s="601"/>
      <c r="I17" s="783">
        <f t="shared" si="2"/>
        <v>0</v>
      </c>
      <c r="J17" s="799">
        <f t="shared" si="3"/>
        <v>0</v>
      </c>
    </row>
    <row r="18" spans="1:10" x14ac:dyDescent="0.25">
      <c r="A18" s="2"/>
      <c r="B18" s="82">
        <v>10</v>
      </c>
      <c r="C18" s="15"/>
      <c r="D18" s="986">
        <f t="shared" si="1"/>
        <v>0</v>
      </c>
      <c r="E18" s="707"/>
      <c r="F18" s="602">
        <f t="shared" si="0"/>
        <v>0</v>
      </c>
      <c r="G18" s="987"/>
      <c r="H18" s="601"/>
      <c r="I18" s="783">
        <f t="shared" si="2"/>
        <v>0</v>
      </c>
      <c r="J18" s="799">
        <f t="shared" si="3"/>
        <v>0</v>
      </c>
    </row>
    <row r="19" spans="1:10" x14ac:dyDescent="0.25">
      <c r="A19" s="2"/>
      <c r="B19" s="82">
        <v>10</v>
      </c>
      <c r="C19" s="53"/>
      <c r="D19" s="986">
        <f t="shared" si="1"/>
        <v>0</v>
      </c>
      <c r="E19" s="707"/>
      <c r="F19" s="602">
        <f t="shared" si="0"/>
        <v>0</v>
      </c>
      <c r="G19" s="600"/>
      <c r="H19" s="601"/>
      <c r="I19" s="783">
        <f t="shared" si="2"/>
        <v>0</v>
      </c>
      <c r="J19" s="799">
        <f t="shared" si="3"/>
        <v>0</v>
      </c>
    </row>
    <row r="20" spans="1:10" x14ac:dyDescent="0.25">
      <c r="A20" s="2"/>
      <c r="B20" s="82">
        <v>10</v>
      </c>
      <c r="C20" s="15"/>
      <c r="D20" s="986">
        <f t="shared" si="1"/>
        <v>0</v>
      </c>
      <c r="E20" s="701"/>
      <c r="F20" s="602">
        <f t="shared" si="0"/>
        <v>0</v>
      </c>
      <c r="G20" s="600"/>
      <c r="H20" s="601"/>
      <c r="I20" s="783">
        <f t="shared" si="2"/>
        <v>0</v>
      </c>
      <c r="J20" s="799">
        <f t="shared" si="3"/>
        <v>0</v>
      </c>
    </row>
    <row r="21" spans="1:10" x14ac:dyDescent="0.25">
      <c r="A21" s="2"/>
      <c r="B21" s="82">
        <v>10</v>
      </c>
      <c r="C21" s="15"/>
      <c r="D21" s="986">
        <f t="shared" si="1"/>
        <v>0</v>
      </c>
      <c r="E21" s="701"/>
      <c r="F21" s="602">
        <f t="shared" si="0"/>
        <v>0</v>
      </c>
      <c r="G21" s="600"/>
      <c r="H21" s="601"/>
      <c r="I21" s="783">
        <f t="shared" si="2"/>
        <v>0</v>
      </c>
      <c r="J21" s="799">
        <f t="shared" si="3"/>
        <v>0</v>
      </c>
    </row>
    <row r="22" spans="1:10" x14ac:dyDescent="0.25">
      <c r="A22" s="2"/>
      <c r="B22" s="82">
        <v>10</v>
      </c>
      <c r="C22" s="15"/>
      <c r="D22" s="986">
        <f t="shared" si="1"/>
        <v>0</v>
      </c>
      <c r="E22" s="704"/>
      <c r="F22" s="602">
        <f t="shared" si="0"/>
        <v>0</v>
      </c>
      <c r="G22" s="600"/>
      <c r="H22" s="601"/>
      <c r="I22" s="783">
        <f t="shared" si="2"/>
        <v>0</v>
      </c>
      <c r="J22" s="799">
        <f t="shared" si="3"/>
        <v>0</v>
      </c>
    </row>
    <row r="23" spans="1:10" x14ac:dyDescent="0.25">
      <c r="A23" s="2"/>
      <c r="B23" s="82">
        <v>10</v>
      </c>
      <c r="C23" s="15"/>
      <c r="D23" s="986">
        <f t="shared" si="1"/>
        <v>0</v>
      </c>
      <c r="E23" s="704"/>
      <c r="F23" s="602">
        <f t="shared" si="0"/>
        <v>0</v>
      </c>
      <c r="G23" s="600"/>
      <c r="H23" s="601"/>
      <c r="I23" s="783">
        <f t="shared" si="2"/>
        <v>0</v>
      </c>
      <c r="J23" s="799">
        <f t="shared" si="3"/>
        <v>0</v>
      </c>
    </row>
    <row r="24" spans="1:10" x14ac:dyDescent="0.25">
      <c r="A24" s="2"/>
      <c r="B24" s="82">
        <v>10</v>
      </c>
      <c r="C24" s="15"/>
      <c r="D24" s="986">
        <f t="shared" si="1"/>
        <v>0</v>
      </c>
      <c r="E24" s="704"/>
      <c r="F24" s="602">
        <f t="shared" si="0"/>
        <v>0</v>
      </c>
      <c r="G24" s="600"/>
      <c r="H24" s="601"/>
      <c r="I24" s="783">
        <f t="shared" si="2"/>
        <v>0</v>
      </c>
      <c r="J24" s="799">
        <f t="shared" si="3"/>
        <v>0</v>
      </c>
    </row>
    <row r="25" spans="1:10" x14ac:dyDescent="0.25">
      <c r="A25" s="2"/>
      <c r="B25" s="82">
        <v>10</v>
      </c>
      <c r="C25" s="15"/>
      <c r="D25" s="986">
        <f t="shared" si="1"/>
        <v>0</v>
      </c>
      <c r="E25" s="704"/>
      <c r="F25" s="602">
        <f t="shared" si="0"/>
        <v>0</v>
      </c>
      <c r="G25" s="600"/>
      <c r="H25" s="601"/>
      <c r="I25" s="783">
        <f t="shared" si="2"/>
        <v>0</v>
      </c>
      <c r="J25" s="799">
        <f t="shared" si="3"/>
        <v>0</v>
      </c>
    </row>
    <row r="26" spans="1:10" x14ac:dyDescent="0.25">
      <c r="A26" s="2"/>
      <c r="B26" s="82">
        <v>10</v>
      </c>
      <c r="C26" s="15"/>
      <c r="D26" s="986">
        <f t="shared" si="1"/>
        <v>0</v>
      </c>
      <c r="E26" s="704"/>
      <c r="F26" s="602">
        <f t="shared" si="0"/>
        <v>0</v>
      </c>
      <c r="G26" s="600"/>
      <c r="H26" s="601"/>
      <c r="I26" s="783">
        <f t="shared" si="2"/>
        <v>0</v>
      </c>
      <c r="J26" s="799">
        <f t="shared" si="3"/>
        <v>0</v>
      </c>
    </row>
    <row r="27" spans="1:10" x14ac:dyDescent="0.25">
      <c r="A27" s="2"/>
      <c r="B27" s="82">
        <v>10</v>
      </c>
      <c r="C27" s="15"/>
      <c r="D27" s="986">
        <f t="shared" si="1"/>
        <v>0</v>
      </c>
      <c r="E27" s="704"/>
      <c r="F27" s="602">
        <f t="shared" si="0"/>
        <v>0</v>
      </c>
      <c r="G27" s="600"/>
      <c r="H27" s="601"/>
      <c r="I27" s="783">
        <f t="shared" si="2"/>
        <v>0</v>
      </c>
      <c r="J27" s="799">
        <f t="shared" si="3"/>
        <v>0</v>
      </c>
    </row>
    <row r="28" spans="1:10" x14ac:dyDescent="0.25">
      <c r="A28" s="2"/>
      <c r="B28" s="82">
        <v>10</v>
      </c>
      <c r="C28" s="15"/>
      <c r="D28" s="986">
        <f t="shared" si="1"/>
        <v>0</v>
      </c>
      <c r="E28" s="704"/>
      <c r="F28" s="602">
        <f t="shared" si="0"/>
        <v>0</v>
      </c>
      <c r="G28" s="600"/>
      <c r="H28" s="601"/>
      <c r="I28" s="783">
        <f t="shared" si="2"/>
        <v>0</v>
      </c>
      <c r="J28" s="799">
        <f t="shared" si="3"/>
        <v>0</v>
      </c>
    </row>
    <row r="29" spans="1:10" x14ac:dyDescent="0.25">
      <c r="A29" s="2"/>
      <c r="B29" s="82">
        <v>10</v>
      </c>
      <c r="C29" s="15"/>
      <c r="D29" s="986">
        <f t="shared" si="1"/>
        <v>0</v>
      </c>
      <c r="E29" s="704"/>
      <c r="F29" s="602">
        <f t="shared" si="0"/>
        <v>0</v>
      </c>
      <c r="G29" s="600"/>
      <c r="H29" s="601"/>
      <c r="I29" s="783">
        <f t="shared" si="2"/>
        <v>0</v>
      </c>
      <c r="J29" s="799">
        <f t="shared" si="3"/>
        <v>0</v>
      </c>
    </row>
    <row r="30" spans="1:10" x14ac:dyDescent="0.25">
      <c r="A30" s="2"/>
      <c r="B30" s="82">
        <v>10</v>
      </c>
      <c r="C30" s="15"/>
      <c r="D30" s="986">
        <f t="shared" si="1"/>
        <v>0</v>
      </c>
      <c r="E30" s="704"/>
      <c r="F30" s="602">
        <f t="shared" si="0"/>
        <v>0</v>
      </c>
      <c r="G30" s="600"/>
      <c r="H30" s="601"/>
      <c r="I30" s="783">
        <f t="shared" si="2"/>
        <v>0</v>
      </c>
      <c r="J30" s="799">
        <f t="shared" si="3"/>
        <v>0</v>
      </c>
    </row>
    <row r="31" spans="1:10" x14ac:dyDescent="0.25">
      <c r="A31" s="2"/>
      <c r="B31" s="82">
        <v>10</v>
      </c>
      <c r="C31" s="15"/>
      <c r="D31" s="986">
        <f t="shared" si="1"/>
        <v>0</v>
      </c>
      <c r="E31" s="704"/>
      <c r="F31" s="602">
        <f t="shared" si="0"/>
        <v>0</v>
      </c>
      <c r="G31" s="600"/>
      <c r="H31" s="601"/>
      <c r="I31" s="783">
        <f t="shared" si="2"/>
        <v>0</v>
      </c>
      <c r="J31" s="799">
        <f t="shared" si="3"/>
        <v>0</v>
      </c>
    </row>
    <row r="32" spans="1:10" x14ac:dyDescent="0.25">
      <c r="A32" s="2"/>
      <c r="B32" s="82">
        <v>10</v>
      </c>
      <c r="C32" s="15"/>
      <c r="D32" s="986">
        <f t="shared" si="1"/>
        <v>0</v>
      </c>
      <c r="E32" s="704"/>
      <c r="F32" s="602">
        <f t="shared" si="0"/>
        <v>0</v>
      </c>
      <c r="G32" s="600"/>
      <c r="H32" s="601"/>
      <c r="I32" s="783">
        <f t="shared" si="2"/>
        <v>0</v>
      </c>
      <c r="J32" s="799">
        <f t="shared" si="3"/>
        <v>0</v>
      </c>
    </row>
    <row r="33" spans="1:10" x14ac:dyDescent="0.25">
      <c r="A33" s="2"/>
      <c r="B33" s="82">
        <v>10</v>
      </c>
      <c r="C33" s="15"/>
      <c r="D33" s="986">
        <f t="shared" si="1"/>
        <v>0</v>
      </c>
      <c r="E33" s="704"/>
      <c r="F33" s="602">
        <f t="shared" si="0"/>
        <v>0</v>
      </c>
      <c r="G33" s="600"/>
      <c r="H33" s="601"/>
      <c r="I33" s="783">
        <f t="shared" si="2"/>
        <v>0</v>
      </c>
      <c r="J33" s="799">
        <f t="shared" si="3"/>
        <v>0</v>
      </c>
    </row>
    <row r="34" spans="1:10" x14ac:dyDescent="0.25">
      <c r="A34" s="2"/>
      <c r="B34" s="82">
        <v>10</v>
      </c>
      <c r="C34" s="15"/>
      <c r="D34" s="986">
        <f t="shared" si="1"/>
        <v>0</v>
      </c>
      <c r="E34" s="704"/>
      <c r="F34" s="602">
        <f t="shared" si="0"/>
        <v>0</v>
      </c>
      <c r="G34" s="600"/>
      <c r="H34" s="601"/>
      <c r="I34" s="783">
        <f t="shared" si="2"/>
        <v>0</v>
      </c>
      <c r="J34" s="799">
        <f t="shared" si="3"/>
        <v>0</v>
      </c>
    </row>
    <row r="35" spans="1:10" x14ac:dyDescent="0.25">
      <c r="A35" s="2"/>
      <c r="B35" s="82">
        <v>10</v>
      </c>
      <c r="C35" s="15"/>
      <c r="D35" s="986">
        <f t="shared" si="1"/>
        <v>0</v>
      </c>
      <c r="E35" s="704"/>
      <c r="F35" s="602">
        <f t="shared" si="0"/>
        <v>0</v>
      </c>
      <c r="G35" s="600"/>
      <c r="H35" s="601"/>
      <c r="I35" s="783">
        <f t="shared" si="2"/>
        <v>0</v>
      </c>
      <c r="J35" s="799">
        <f t="shared" si="3"/>
        <v>0</v>
      </c>
    </row>
    <row r="36" spans="1:10" x14ac:dyDescent="0.25">
      <c r="A36" s="2"/>
      <c r="B36" s="82">
        <v>10</v>
      </c>
      <c r="C36" s="15"/>
      <c r="D36" s="986">
        <f t="shared" si="1"/>
        <v>0</v>
      </c>
      <c r="E36" s="704"/>
      <c r="F36" s="602">
        <f t="shared" si="0"/>
        <v>0</v>
      </c>
      <c r="G36" s="600"/>
      <c r="H36" s="601"/>
      <c r="I36" s="783">
        <f t="shared" si="2"/>
        <v>0</v>
      </c>
      <c r="J36" s="799">
        <f t="shared" si="3"/>
        <v>0</v>
      </c>
    </row>
    <row r="37" spans="1:10" x14ac:dyDescent="0.25">
      <c r="A37" s="2"/>
      <c r="B37" s="82">
        <v>10</v>
      </c>
      <c r="C37" s="15"/>
      <c r="D37" s="986">
        <f t="shared" si="1"/>
        <v>0</v>
      </c>
      <c r="E37" s="704"/>
      <c r="F37" s="602">
        <f t="shared" si="0"/>
        <v>0</v>
      </c>
      <c r="G37" s="600"/>
      <c r="H37" s="601"/>
      <c r="I37" s="783">
        <f t="shared" ref="I37:I69" si="4">I36-F37</f>
        <v>0</v>
      </c>
      <c r="J37" s="799">
        <f t="shared" ref="J37:J69" si="5">J36-C37</f>
        <v>0</v>
      </c>
    </row>
    <row r="38" spans="1:10" x14ac:dyDescent="0.25">
      <c r="A38" s="2"/>
      <c r="B38" s="82">
        <v>10</v>
      </c>
      <c r="C38" s="15"/>
      <c r="D38" s="986">
        <f t="shared" si="1"/>
        <v>0</v>
      </c>
      <c r="E38" s="704"/>
      <c r="F38" s="602">
        <f t="shared" si="0"/>
        <v>0</v>
      </c>
      <c r="G38" s="600"/>
      <c r="H38" s="601"/>
      <c r="I38" s="783">
        <f t="shared" si="4"/>
        <v>0</v>
      </c>
      <c r="J38" s="799">
        <f t="shared" si="5"/>
        <v>0</v>
      </c>
    </row>
    <row r="39" spans="1:10" x14ac:dyDescent="0.25">
      <c r="A39" s="2"/>
      <c r="B39" s="82">
        <v>10</v>
      </c>
      <c r="C39" s="15"/>
      <c r="D39" s="986">
        <f t="shared" si="1"/>
        <v>0</v>
      </c>
      <c r="E39" s="704"/>
      <c r="F39" s="602">
        <f t="shared" si="0"/>
        <v>0</v>
      </c>
      <c r="G39" s="600"/>
      <c r="H39" s="601"/>
      <c r="I39" s="783">
        <f t="shared" si="4"/>
        <v>0</v>
      </c>
      <c r="J39" s="799">
        <f t="shared" si="5"/>
        <v>0</v>
      </c>
    </row>
    <row r="40" spans="1:10" x14ac:dyDescent="0.25">
      <c r="A40" s="2"/>
      <c r="B40" s="82">
        <v>10</v>
      </c>
      <c r="C40" s="15"/>
      <c r="D40" s="986">
        <f t="shared" si="1"/>
        <v>0</v>
      </c>
      <c r="E40" s="704"/>
      <c r="F40" s="602">
        <f t="shared" si="0"/>
        <v>0</v>
      </c>
      <c r="G40" s="600"/>
      <c r="H40" s="601"/>
      <c r="I40" s="783">
        <f t="shared" si="4"/>
        <v>0</v>
      </c>
      <c r="J40" s="799">
        <f t="shared" si="5"/>
        <v>0</v>
      </c>
    </row>
    <row r="41" spans="1:10" x14ac:dyDescent="0.25">
      <c r="A41" s="2"/>
      <c r="B41" s="82">
        <v>10</v>
      </c>
      <c r="C41" s="15"/>
      <c r="D41" s="986">
        <f t="shared" si="1"/>
        <v>0</v>
      </c>
      <c r="E41" s="704"/>
      <c r="F41" s="602">
        <f t="shared" si="0"/>
        <v>0</v>
      </c>
      <c r="G41" s="600"/>
      <c r="H41" s="601"/>
      <c r="I41" s="783">
        <f t="shared" si="4"/>
        <v>0</v>
      </c>
      <c r="J41" s="799">
        <f t="shared" si="5"/>
        <v>0</v>
      </c>
    </row>
    <row r="42" spans="1:10" x14ac:dyDescent="0.25">
      <c r="A42" s="2"/>
      <c r="B42" s="82">
        <v>10</v>
      </c>
      <c r="C42" s="15"/>
      <c r="D42" s="986">
        <f t="shared" si="1"/>
        <v>0</v>
      </c>
      <c r="E42" s="704"/>
      <c r="F42" s="602">
        <f t="shared" si="0"/>
        <v>0</v>
      </c>
      <c r="G42" s="600"/>
      <c r="H42" s="601"/>
      <c r="I42" s="783">
        <f t="shared" si="4"/>
        <v>0</v>
      </c>
      <c r="J42" s="799">
        <f t="shared" si="5"/>
        <v>0</v>
      </c>
    </row>
    <row r="43" spans="1:10" x14ac:dyDescent="0.25">
      <c r="A43" s="2"/>
      <c r="B43" s="82">
        <v>10</v>
      </c>
      <c r="C43" s="15"/>
      <c r="D43" s="986">
        <f t="shared" si="1"/>
        <v>0</v>
      </c>
      <c r="E43" s="704"/>
      <c r="F43" s="602">
        <f t="shared" si="0"/>
        <v>0</v>
      </c>
      <c r="G43" s="600"/>
      <c r="H43" s="601"/>
      <c r="I43" s="783">
        <f t="shared" si="4"/>
        <v>0</v>
      </c>
      <c r="J43" s="799">
        <f t="shared" si="5"/>
        <v>0</v>
      </c>
    </row>
    <row r="44" spans="1:10" x14ac:dyDescent="0.25">
      <c r="A44" s="2"/>
      <c r="B44" s="82">
        <v>10</v>
      </c>
      <c r="C44" s="15"/>
      <c r="D44" s="986">
        <f t="shared" si="1"/>
        <v>0</v>
      </c>
      <c r="E44" s="704"/>
      <c r="F44" s="602">
        <f t="shared" si="0"/>
        <v>0</v>
      </c>
      <c r="G44" s="600"/>
      <c r="H44" s="601"/>
      <c r="I44" s="783">
        <f t="shared" si="4"/>
        <v>0</v>
      </c>
      <c r="J44" s="799">
        <f t="shared" si="5"/>
        <v>0</v>
      </c>
    </row>
    <row r="45" spans="1:10" x14ac:dyDescent="0.25">
      <c r="A45" s="2"/>
      <c r="B45" s="82">
        <v>10</v>
      </c>
      <c r="C45" s="15"/>
      <c r="D45" s="986">
        <f t="shared" si="1"/>
        <v>0</v>
      </c>
      <c r="E45" s="704"/>
      <c r="F45" s="602">
        <f t="shared" si="0"/>
        <v>0</v>
      </c>
      <c r="G45" s="600"/>
      <c r="H45" s="601"/>
      <c r="I45" s="783">
        <f t="shared" si="4"/>
        <v>0</v>
      </c>
      <c r="J45" s="799">
        <f t="shared" si="5"/>
        <v>0</v>
      </c>
    </row>
    <row r="46" spans="1:10" x14ac:dyDescent="0.25">
      <c r="A46" s="2"/>
      <c r="B46" s="82">
        <v>10</v>
      </c>
      <c r="C46" s="15"/>
      <c r="D46" s="986">
        <f t="shared" si="1"/>
        <v>0</v>
      </c>
      <c r="E46" s="704"/>
      <c r="F46" s="602">
        <f t="shared" si="0"/>
        <v>0</v>
      </c>
      <c r="G46" s="600"/>
      <c r="H46" s="601"/>
      <c r="I46" s="783">
        <f t="shared" si="4"/>
        <v>0</v>
      </c>
      <c r="J46" s="799">
        <f t="shared" si="5"/>
        <v>0</v>
      </c>
    </row>
    <row r="47" spans="1:10" x14ac:dyDescent="0.25">
      <c r="A47" s="2"/>
      <c r="B47" s="82">
        <v>10</v>
      </c>
      <c r="C47" s="15"/>
      <c r="D47" s="986">
        <f t="shared" si="1"/>
        <v>0</v>
      </c>
      <c r="E47" s="704"/>
      <c r="F47" s="602">
        <f t="shared" si="0"/>
        <v>0</v>
      </c>
      <c r="G47" s="600"/>
      <c r="H47" s="601"/>
      <c r="I47" s="783">
        <f t="shared" si="4"/>
        <v>0</v>
      </c>
      <c r="J47" s="799">
        <f t="shared" si="5"/>
        <v>0</v>
      </c>
    </row>
    <row r="48" spans="1:10" x14ac:dyDescent="0.25">
      <c r="A48" s="2"/>
      <c r="B48" s="82">
        <v>10</v>
      </c>
      <c r="C48" s="15"/>
      <c r="D48" s="986">
        <f t="shared" si="1"/>
        <v>0</v>
      </c>
      <c r="E48" s="704"/>
      <c r="F48" s="602">
        <f t="shared" si="0"/>
        <v>0</v>
      </c>
      <c r="G48" s="600"/>
      <c r="H48" s="601"/>
      <c r="I48" s="783">
        <f t="shared" si="4"/>
        <v>0</v>
      </c>
      <c r="J48" s="799">
        <f t="shared" si="5"/>
        <v>0</v>
      </c>
    </row>
    <row r="49" spans="1:10" x14ac:dyDescent="0.25">
      <c r="A49" s="2"/>
      <c r="B49" s="82">
        <v>10</v>
      </c>
      <c r="C49" s="15"/>
      <c r="D49" s="986">
        <f t="shared" si="1"/>
        <v>0</v>
      </c>
      <c r="E49" s="704"/>
      <c r="F49" s="602">
        <f t="shared" si="0"/>
        <v>0</v>
      </c>
      <c r="G49" s="600"/>
      <c r="H49" s="601"/>
      <c r="I49" s="783">
        <f t="shared" si="4"/>
        <v>0</v>
      </c>
      <c r="J49" s="799">
        <f t="shared" si="5"/>
        <v>0</v>
      </c>
    </row>
    <row r="50" spans="1:10" x14ac:dyDescent="0.25">
      <c r="A50" s="2"/>
      <c r="B50" s="82">
        <v>10</v>
      </c>
      <c r="C50" s="15"/>
      <c r="D50" s="986">
        <f t="shared" si="1"/>
        <v>0</v>
      </c>
      <c r="E50" s="704"/>
      <c r="F50" s="602">
        <f t="shared" si="0"/>
        <v>0</v>
      </c>
      <c r="G50" s="600"/>
      <c r="H50" s="601"/>
      <c r="I50" s="783">
        <f t="shared" si="4"/>
        <v>0</v>
      </c>
      <c r="J50" s="799">
        <f t="shared" si="5"/>
        <v>0</v>
      </c>
    </row>
    <row r="51" spans="1:10" x14ac:dyDescent="0.25">
      <c r="A51" s="2"/>
      <c r="B51" s="82">
        <v>10</v>
      </c>
      <c r="C51" s="15"/>
      <c r="D51" s="986">
        <f t="shared" si="1"/>
        <v>0</v>
      </c>
      <c r="E51" s="704"/>
      <c r="F51" s="602">
        <f t="shared" si="0"/>
        <v>0</v>
      </c>
      <c r="G51" s="600"/>
      <c r="H51" s="601"/>
      <c r="I51" s="783">
        <f t="shared" si="4"/>
        <v>0</v>
      </c>
      <c r="J51" s="799">
        <f t="shared" si="5"/>
        <v>0</v>
      </c>
    </row>
    <row r="52" spans="1:10" x14ac:dyDescent="0.25">
      <c r="A52" s="2"/>
      <c r="B52" s="82">
        <v>10</v>
      </c>
      <c r="C52" s="15"/>
      <c r="D52" s="986">
        <f t="shared" si="1"/>
        <v>0</v>
      </c>
      <c r="E52" s="704"/>
      <c r="F52" s="602">
        <f t="shared" si="0"/>
        <v>0</v>
      </c>
      <c r="G52" s="600"/>
      <c r="H52" s="601"/>
      <c r="I52" s="783">
        <f t="shared" si="4"/>
        <v>0</v>
      </c>
      <c r="J52" s="799">
        <f t="shared" si="5"/>
        <v>0</v>
      </c>
    </row>
    <row r="53" spans="1:10" x14ac:dyDescent="0.25">
      <c r="A53" s="2"/>
      <c r="B53" s="82">
        <v>10</v>
      </c>
      <c r="C53" s="15"/>
      <c r="D53" s="986">
        <f t="shared" si="1"/>
        <v>0</v>
      </c>
      <c r="E53" s="704"/>
      <c r="F53" s="602">
        <f t="shared" si="0"/>
        <v>0</v>
      </c>
      <c r="G53" s="600"/>
      <c r="H53" s="601"/>
      <c r="I53" s="783">
        <f t="shared" si="4"/>
        <v>0</v>
      </c>
      <c r="J53" s="799">
        <f t="shared" si="5"/>
        <v>0</v>
      </c>
    </row>
    <row r="54" spans="1:10" x14ac:dyDescent="0.25">
      <c r="A54" s="2"/>
      <c r="B54" s="82">
        <v>10</v>
      </c>
      <c r="C54" s="15"/>
      <c r="D54" s="986">
        <f t="shared" si="1"/>
        <v>0</v>
      </c>
      <c r="E54" s="704"/>
      <c r="F54" s="602">
        <f t="shared" si="0"/>
        <v>0</v>
      </c>
      <c r="G54" s="600"/>
      <c r="H54" s="601"/>
      <c r="I54" s="783">
        <f t="shared" si="4"/>
        <v>0</v>
      </c>
      <c r="J54" s="799">
        <f t="shared" si="5"/>
        <v>0</v>
      </c>
    </row>
    <row r="55" spans="1:10" x14ac:dyDescent="0.25">
      <c r="A55" s="2"/>
      <c r="B55" s="82">
        <v>10</v>
      </c>
      <c r="C55" s="15"/>
      <c r="D55" s="986">
        <f t="shared" si="1"/>
        <v>0</v>
      </c>
      <c r="E55" s="704"/>
      <c r="F55" s="602">
        <f t="shared" si="0"/>
        <v>0</v>
      </c>
      <c r="G55" s="600"/>
      <c r="H55" s="601"/>
      <c r="I55" s="783">
        <f t="shared" si="4"/>
        <v>0</v>
      </c>
      <c r="J55" s="799">
        <f t="shared" si="5"/>
        <v>0</v>
      </c>
    </row>
    <row r="56" spans="1:10" x14ac:dyDescent="0.25">
      <c r="A56" s="2"/>
      <c r="B56" s="82">
        <v>10</v>
      </c>
      <c r="C56" s="15"/>
      <c r="D56" s="986">
        <f t="shared" si="1"/>
        <v>0</v>
      </c>
      <c r="E56" s="704"/>
      <c r="F56" s="602">
        <f t="shared" si="0"/>
        <v>0</v>
      </c>
      <c r="G56" s="600"/>
      <c r="H56" s="601"/>
      <c r="I56" s="783">
        <f t="shared" si="4"/>
        <v>0</v>
      </c>
      <c r="J56" s="799">
        <f t="shared" si="5"/>
        <v>0</v>
      </c>
    </row>
    <row r="57" spans="1:10" x14ac:dyDescent="0.25">
      <c r="A57" s="2"/>
      <c r="B57" s="82">
        <v>10</v>
      </c>
      <c r="C57" s="15"/>
      <c r="D57" s="986">
        <f t="shared" si="1"/>
        <v>0</v>
      </c>
      <c r="E57" s="704"/>
      <c r="F57" s="602">
        <f t="shared" si="0"/>
        <v>0</v>
      </c>
      <c r="G57" s="600"/>
      <c r="H57" s="601"/>
      <c r="I57" s="783">
        <f t="shared" si="4"/>
        <v>0</v>
      </c>
      <c r="J57" s="799">
        <f t="shared" si="5"/>
        <v>0</v>
      </c>
    </row>
    <row r="58" spans="1:10" x14ac:dyDescent="0.25">
      <c r="A58" s="2"/>
      <c r="B58" s="82">
        <v>10</v>
      </c>
      <c r="C58" s="15"/>
      <c r="D58" s="986">
        <f t="shared" si="1"/>
        <v>0</v>
      </c>
      <c r="E58" s="704"/>
      <c r="F58" s="602">
        <f t="shared" si="0"/>
        <v>0</v>
      </c>
      <c r="G58" s="600"/>
      <c r="H58" s="601"/>
      <c r="I58" s="783">
        <f t="shared" si="4"/>
        <v>0</v>
      </c>
      <c r="J58" s="799">
        <f t="shared" si="5"/>
        <v>0</v>
      </c>
    </row>
    <row r="59" spans="1:10" x14ac:dyDescent="0.25">
      <c r="A59" s="2"/>
      <c r="B59" s="82">
        <v>10</v>
      </c>
      <c r="C59" s="15"/>
      <c r="D59" s="986">
        <f t="shared" si="1"/>
        <v>0</v>
      </c>
      <c r="E59" s="704"/>
      <c r="F59" s="602">
        <f t="shared" si="0"/>
        <v>0</v>
      </c>
      <c r="G59" s="600"/>
      <c r="H59" s="601"/>
      <c r="I59" s="783">
        <f t="shared" si="4"/>
        <v>0</v>
      </c>
      <c r="J59" s="799">
        <f t="shared" si="5"/>
        <v>0</v>
      </c>
    </row>
    <row r="60" spans="1:10" x14ac:dyDescent="0.25">
      <c r="A60" s="2"/>
      <c r="B60" s="82">
        <v>10</v>
      </c>
      <c r="C60" s="15"/>
      <c r="D60" s="986">
        <f t="shared" si="1"/>
        <v>0</v>
      </c>
      <c r="E60" s="704"/>
      <c r="F60" s="602">
        <f t="shared" si="0"/>
        <v>0</v>
      </c>
      <c r="G60" s="600"/>
      <c r="H60" s="601"/>
      <c r="I60" s="783">
        <f t="shared" si="4"/>
        <v>0</v>
      </c>
      <c r="J60" s="799">
        <f t="shared" si="5"/>
        <v>0</v>
      </c>
    </row>
    <row r="61" spans="1:10" x14ac:dyDescent="0.25">
      <c r="A61" s="2"/>
      <c r="B61" s="82">
        <v>10</v>
      </c>
      <c r="C61" s="15"/>
      <c r="D61" s="986">
        <f t="shared" si="1"/>
        <v>0</v>
      </c>
      <c r="E61" s="704"/>
      <c r="F61" s="602">
        <f t="shared" si="0"/>
        <v>0</v>
      </c>
      <c r="G61" s="600"/>
      <c r="H61" s="601"/>
      <c r="I61" s="783">
        <f t="shared" si="4"/>
        <v>0</v>
      </c>
      <c r="J61" s="799">
        <f t="shared" si="5"/>
        <v>0</v>
      </c>
    </row>
    <row r="62" spans="1:10" x14ac:dyDescent="0.25">
      <c r="A62" s="2"/>
      <c r="B62" s="82">
        <v>10</v>
      </c>
      <c r="C62" s="15"/>
      <c r="D62" s="986">
        <f t="shared" si="1"/>
        <v>0</v>
      </c>
      <c r="E62" s="704"/>
      <c r="F62" s="602">
        <f t="shared" si="0"/>
        <v>0</v>
      </c>
      <c r="G62" s="600"/>
      <c r="H62" s="601"/>
      <c r="I62" s="783">
        <f t="shared" si="4"/>
        <v>0</v>
      </c>
      <c r="J62" s="799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0"/>
      <c r="H63" s="601"/>
      <c r="I63" s="783">
        <f t="shared" si="4"/>
        <v>0</v>
      </c>
      <c r="J63" s="799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0"/>
      <c r="H64" s="601"/>
      <c r="I64" s="783">
        <f t="shared" si="4"/>
        <v>0</v>
      </c>
      <c r="J64" s="799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0"/>
      <c r="H65" s="601"/>
      <c r="I65" s="783">
        <f t="shared" si="4"/>
        <v>0</v>
      </c>
      <c r="J65" s="799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0"/>
      <c r="H66" s="601"/>
      <c r="I66" s="783">
        <f t="shared" si="4"/>
        <v>0</v>
      </c>
      <c r="J66" s="799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0"/>
      <c r="H67" s="601"/>
      <c r="I67" s="783">
        <f t="shared" si="4"/>
        <v>0</v>
      </c>
      <c r="J67" s="799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0"/>
      <c r="H68" s="601"/>
      <c r="I68" s="783">
        <f t="shared" si="4"/>
        <v>0</v>
      </c>
      <c r="J68" s="799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0"/>
      <c r="H69" s="601"/>
      <c r="I69" s="783">
        <f t="shared" si="4"/>
        <v>0</v>
      </c>
      <c r="J69" s="799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3"/>
      <c r="H70" s="601"/>
      <c r="I70" s="631"/>
      <c r="J70" s="631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345" t="s">
        <v>11</v>
      </c>
      <c r="D74" s="1346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D23" sqref="D23:E23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25" t="s">
        <v>382</v>
      </c>
      <c r="B1" s="1325"/>
      <c r="C1" s="1325"/>
      <c r="D1" s="1325"/>
      <c r="E1" s="1325"/>
      <c r="F1" s="1325"/>
      <c r="G1" s="1325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796"/>
      <c r="H4" s="144"/>
      <c r="I4" s="378"/>
    </row>
    <row r="5" spans="1:10" ht="15" customHeight="1" x14ac:dyDescent="0.25">
      <c r="A5" s="1313" t="s">
        <v>108</v>
      </c>
      <c r="B5" s="1317" t="s">
        <v>73</v>
      </c>
      <c r="C5" s="233">
        <v>72</v>
      </c>
      <c r="D5" s="130">
        <v>45010</v>
      </c>
      <c r="E5" s="74">
        <v>2039.56</v>
      </c>
      <c r="F5" s="72">
        <v>75</v>
      </c>
      <c r="G5" s="48">
        <f>F73</f>
        <v>0</v>
      </c>
      <c r="H5" s="134">
        <f>E5-G5</f>
        <v>2039.56</v>
      </c>
      <c r="I5" s="375"/>
    </row>
    <row r="6" spans="1:10" ht="15.75" thickBot="1" x14ac:dyDescent="0.3">
      <c r="A6" s="1313"/>
      <c r="B6" s="1394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682">
        <f>F4+F5+F6-C9+F7</f>
        <v>75</v>
      </c>
      <c r="C9" s="15"/>
      <c r="D9" s="68"/>
      <c r="E9" s="242"/>
      <c r="F9" s="91">
        <f t="shared" ref="F9:F37" si="0">D9</f>
        <v>0</v>
      </c>
      <c r="G9" s="69"/>
      <c r="H9" s="70"/>
      <c r="I9" s="1133">
        <f>E4+E5+E6-F9+E7</f>
        <v>2039.56</v>
      </c>
      <c r="J9" s="59">
        <f>H9*F9</f>
        <v>0</v>
      </c>
    </row>
    <row r="10" spans="1:10" x14ac:dyDescent="0.25">
      <c r="A10" s="74"/>
      <c r="B10" s="174">
        <f>B9-C10</f>
        <v>75</v>
      </c>
      <c r="C10" s="15"/>
      <c r="D10" s="68"/>
      <c r="E10" s="706"/>
      <c r="F10" s="599">
        <f t="shared" si="0"/>
        <v>0</v>
      </c>
      <c r="G10" s="600"/>
      <c r="H10" s="601"/>
      <c r="I10" s="233">
        <f>I9-F10</f>
        <v>2039.56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75</v>
      </c>
      <c r="C11" s="15"/>
      <c r="D11" s="68"/>
      <c r="E11" s="707"/>
      <c r="F11" s="599">
        <f t="shared" si="0"/>
        <v>0</v>
      </c>
      <c r="G11" s="600"/>
      <c r="H11" s="601"/>
      <c r="I11" s="233">
        <f t="shared" ref="I11:I37" si="3">I10-F11</f>
        <v>2039.56</v>
      </c>
      <c r="J11" s="632">
        <f t="shared" si="1"/>
        <v>0</v>
      </c>
    </row>
    <row r="12" spans="1:10" x14ac:dyDescent="0.25">
      <c r="A12" s="60"/>
      <c r="B12" s="174">
        <f t="shared" si="2"/>
        <v>75</v>
      </c>
      <c r="C12" s="15"/>
      <c r="D12" s="68"/>
      <c r="E12" s="707"/>
      <c r="F12" s="599">
        <f t="shared" si="0"/>
        <v>0</v>
      </c>
      <c r="G12" s="600"/>
      <c r="H12" s="601"/>
      <c r="I12" s="233">
        <f t="shared" si="3"/>
        <v>2039.56</v>
      </c>
      <c r="J12" s="632">
        <f t="shared" si="1"/>
        <v>0</v>
      </c>
    </row>
    <row r="13" spans="1:10" x14ac:dyDescent="0.25">
      <c r="A13" s="74"/>
      <c r="B13" s="174">
        <f t="shared" si="2"/>
        <v>75</v>
      </c>
      <c r="C13" s="15"/>
      <c r="D13" s="68"/>
      <c r="E13" s="707"/>
      <c r="F13" s="599">
        <f t="shared" si="0"/>
        <v>0</v>
      </c>
      <c r="G13" s="600"/>
      <c r="H13" s="601"/>
      <c r="I13" s="233">
        <f t="shared" si="3"/>
        <v>2039.56</v>
      </c>
      <c r="J13" s="632">
        <f t="shared" si="1"/>
        <v>0</v>
      </c>
    </row>
    <row r="14" spans="1:10" x14ac:dyDescent="0.25">
      <c r="A14" s="74"/>
      <c r="B14" s="174">
        <f t="shared" si="2"/>
        <v>75</v>
      </c>
      <c r="C14" s="15"/>
      <c r="D14" s="68"/>
      <c r="E14" s="707"/>
      <c r="F14" s="599">
        <f t="shared" si="0"/>
        <v>0</v>
      </c>
      <c r="G14" s="600"/>
      <c r="H14" s="601"/>
      <c r="I14" s="233">
        <f t="shared" si="3"/>
        <v>2039.56</v>
      </c>
      <c r="J14" s="632">
        <f t="shared" si="1"/>
        <v>0</v>
      </c>
    </row>
    <row r="15" spans="1:10" x14ac:dyDescent="0.25">
      <c r="A15" s="74"/>
      <c r="B15" s="174">
        <f t="shared" si="2"/>
        <v>75</v>
      </c>
      <c r="C15" s="15"/>
      <c r="D15" s="91"/>
      <c r="E15" s="701"/>
      <c r="F15" s="599">
        <f t="shared" si="0"/>
        <v>0</v>
      </c>
      <c r="G15" s="600"/>
      <c r="H15" s="601"/>
      <c r="I15" s="233">
        <f t="shared" si="3"/>
        <v>2039.56</v>
      </c>
      <c r="J15" s="632">
        <f t="shared" si="1"/>
        <v>0</v>
      </c>
    </row>
    <row r="16" spans="1:10" x14ac:dyDescent="0.25">
      <c r="A16" s="74"/>
      <c r="B16" s="174">
        <f t="shared" si="2"/>
        <v>75</v>
      </c>
      <c r="C16" s="15"/>
      <c r="D16" s="68"/>
      <c r="E16" s="707"/>
      <c r="F16" s="599">
        <f t="shared" si="0"/>
        <v>0</v>
      </c>
      <c r="G16" s="600"/>
      <c r="H16" s="601"/>
      <c r="I16" s="233">
        <f t="shared" si="3"/>
        <v>2039.56</v>
      </c>
      <c r="J16" s="632">
        <f t="shared" si="1"/>
        <v>0</v>
      </c>
    </row>
    <row r="17" spans="1:10" x14ac:dyDescent="0.25">
      <c r="A17" s="74"/>
      <c r="B17" s="174">
        <f t="shared" si="2"/>
        <v>75</v>
      </c>
      <c r="C17" s="15"/>
      <c r="D17" s="68"/>
      <c r="E17" s="707"/>
      <c r="F17" s="599">
        <f t="shared" si="0"/>
        <v>0</v>
      </c>
      <c r="G17" s="600"/>
      <c r="H17" s="601"/>
      <c r="I17" s="233">
        <f t="shared" si="3"/>
        <v>2039.56</v>
      </c>
      <c r="J17" s="632">
        <f t="shared" si="1"/>
        <v>0</v>
      </c>
    </row>
    <row r="18" spans="1:10" x14ac:dyDescent="0.25">
      <c r="A18" s="74"/>
      <c r="B18" s="174">
        <f t="shared" si="2"/>
        <v>75</v>
      </c>
      <c r="C18" s="15"/>
      <c r="D18" s="68"/>
      <c r="E18" s="707"/>
      <c r="F18" s="599">
        <f t="shared" si="0"/>
        <v>0</v>
      </c>
      <c r="G18" s="600"/>
      <c r="H18" s="601"/>
      <c r="I18" s="233">
        <f t="shared" si="3"/>
        <v>2039.56</v>
      </c>
      <c r="J18" s="632">
        <f t="shared" si="1"/>
        <v>0</v>
      </c>
    </row>
    <row r="19" spans="1:10" x14ac:dyDescent="0.25">
      <c r="A19" s="74"/>
      <c r="B19" s="174">
        <f t="shared" si="2"/>
        <v>75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2039.56</v>
      </c>
      <c r="J19" s="59">
        <f t="shared" si="1"/>
        <v>0</v>
      </c>
    </row>
    <row r="20" spans="1:10" x14ac:dyDescent="0.25">
      <c r="A20" s="74"/>
      <c r="B20" s="174">
        <f t="shared" si="2"/>
        <v>75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2039.56</v>
      </c>
      <c r="J20" s="59">
        <f t="shared" si="1"/>
        <v>0</v>
      </c>
    </row>
    <row r="21" spans="1:10" x14ac:dyDescent="0.25">
      <c r="A21" s="74"/>
      <c r="B21" s="174">
        <f t="shared" si="2"/>
        <v>75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2039.56</v>
      </c>
      <c r="J21" s="59">
        <f t="shared" si="1"/>
        <v>0</v>
      </c>
    </row>
    <row r="22" spans="1:10" x14ac:dyDescent="0.25">
      <c r="A22" s="74"/>
      <c r="B22" s="174">
        <f t="shared" si="2"/>
        <v>75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2039.56</v>
      </c>
      <c r="J22" s="59">
        <f t="shared" si="1"/>
        <v>0</v>
      </c>
    </row>
    <row r="23" spans="1:10" x14ac:dyDescent="0.25">
      <c r="A23" s="19"/>
      <c r="B23" s="174">
        <f t="shared" si="2"/>
        <v>75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2039.56</v>
      </c>
      <c r="J23" s="59">
        <f t="shared" si="1"/>
        <v>0</v>
      </c>
    </row>
    <row r="24" spans="1:10" x14ac:dyDescent="0.25">
      <c r="A24" s="19"/>
      <c r="B24" s="174">
        <f t="shared" si="2"/>
        <v>75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2039.56</v>
      </c>
      <c r="J24" s="59">
        <f t="shared" si="1"/>
        <v>0</v>
      </c>
    </row>
    <row r="25" spans="1:10" x14ac:dyDescent="0.25">
      <c r="A25" s="19"/>
      <c r="B25" s="174">
        <f t="shared" si="2"/>
        <v>75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2039.56</v>
      </c>
      <c r="J25" s="59">
        <f t="shared" si="1"/>
        <v>0</v>
      </c>
    </row>
    <row r="26" spans="1:10" x14ac:dyDescent="0.25">
      <c r="A26" s="19"/>
      <c r="B26" s="174">
        <f t="shared" si="2"/>
        <v>75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2039.56</v>
      </c>
      <c r="J26" s="59">
        <f t="shared" si="1"/>
        <v>0</v>
      </c>
    </row>
    <row r="27" spans="1:10" x14ac:dyDescent="0.25">
      <c r="A27" s="19"/>
      <c r="B27" s="174">
        <f t="shared" si="2"/>
        <v>75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2039.56</v>
      </c>
      <c r="J27" s="59">
        <f t="shared" si="1"/>
        <v>0</v>
      </c>
    </row>
    <row r="28" spans="1:10" x14ac:dyDescent="0.25">
      <c r="A28" s="19"/>
      <c r="B28" s="174">
        <f t="shared" si="2"/>
        <v>75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2039.56</v>
      </c>
      <c r="J28" s="59">
        <f t="shared" si="1"/>
        <v>0</v>
      </c>
    </row>
    <row r="29" spans="1:10" x14ac:dyDescent="0.25">
      <c r="A29" s="19"/>
      <c r="B29" s="174">
        <f t="shared" si="2"/>
        <v>75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2039.56</v>
      </c>
      <c r="J29" s="59">
        <f t="shared" si="1"/>
        <v>0</v>
      </c>
    </row>
    <row r="30" spans="1:10" x14ac:dyDescent="0.25">
      <c r="A30" s="19"/>
      <c r="B30" s="174">
        <f t="shared" si="2"/>
        <v>75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2039.56</v>
      </c>
      <c r="J30" s="59">
        <f t="shared" si="1"/>
        <v>0</v>
      </c>
    </row>
    <row r="31" spans="1:10" x14ac:dyDescent="0.25">
      <c r="A31" s="19"/>
      <c r="B31" s="174">
        <f t="shared" si="2"/>
        <v>75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2039.56</v>
      </c>
      <c r="J31" s="59">
        <f t="shared" si="1"/>
        <v>0</v>
      </c>
    </row>
    <row r="32" spans="1:10" x14ac:dyDescent="0.25">
      <c r="A32" s="19"/>
      <c r="B32" s="174">
        <f t="shared" si="2"/>
        <v>75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2039.56</v>
      </c>
      <c r="J32" s="59">
        <f t="shared" si="1"/>
        <v>0</v>
      </c>
    </row>
    <row r="33" spans="1:10" x14ac:dyDescent="0.25">
      <c r="A33" s="19"/>
      <c r="B33" s="174">
        <f t="shared" si="2"/>
        <v>75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2039.56</v>
      </c>
      <c r="J33" s="59">
        <f t="shared" si="1"/>
        <v>0</v>
      </c>
    </row>
    <row r="34" spans="1:10" x14ac:dyDescent="0.25">
      <c r="A34" s="19"/>
      <c r="B34" s="174">
        <f t="shared" si="2"/>
        <v>75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2039.56</v>
      </c>
      <c r="J34" s="59">
        <f t="shared" si="1"/>
        <v>0</v>
      </c>
    </row>
    <row r="35" spans="1:10" x14ac:dyDescent="0.25">
      <c r="A35" s="19"/>
      <c r="B35" s="174">
        <f t="shared" si="2"/>
        <v>75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2039.56</v>
      </c>
      <c r="J35" s="59">
        <f t="shared" si="1"/>
        <v>0</v>
      </c>
    </row>
    <row r="36" spans="1:10" x14ac:dyDescent="0.25">
      <c r="A36" s="19"/>
      <c r="B36" s="174">
        <f t="shared" si="2"/>
        <v>75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2039.56</v>
      </c>
      <c r="J36" s="59">
        <f t="shared" si="1"/>
        <v>0</v>
      </c>
    </row>
    <row r="37" spans="1:10" x14ac:dyDescent="0.25">
      <c r="B37" s="174">
        <f>B27-C37</f>
        <v>75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2039.56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75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2039.56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289" t="s">
        <v>21</v>
      </c>
      <c r="E75" s="1290"/>
      <c r="F75" s="137">
        <f>G5-F73</f>
        <v>0</v>
      </c>
    </row>
    <row r="76" spans="1:10" ht="15.75" thickBot="1" x14ac:dyDescent="0.3">
      <c r="A76" s="121"/>
      <c r="D76" s="794" t="s">
        <v>4</v>
      </c>
      <c r="E76" s="795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02"/>
      <c r="B1" s="1302"/>
      <c r="C1" s="1302"/>
      <c r="D1" s="1302"/>
      <c r="E1" s="1302"/>
      <c r="F1" s="1302"/>
      <c r="G1" s="13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306"/>
      <c r="B5" s="1395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06"/>
      <c r="B6" s="1395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9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00" t="s">
        <v>11</v>
      </c>
      <c r="D60" s="1301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02" t="s">
        <v>160</v>
      </c>
      <c r="B1" s="1302"/>
      <c r="C1" s="1302"/>
      <c r="D1" s="1302"/>
      <c r="E1" s="1302"/>
      <c r="F1" s="1302"/>
      <c r="G1" s="13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303" t="s">
        <v>223</v>
      </c>
      <c r="C5" s="371"/>
      <c r="D5" s="130"/>
      <c r="E5" s="200"/>
      <c r="F5" s="61"/>
      <c r="G5" s="5"/>
    </row>
    <row r="6" spans="1:9" ht="20.25" x14ac:dyDescent="0.3">
      <c r="A6" s="804"/>
      <c r="B6" s="1303"/>
      <c r="C6" s="219"/>
      <c r="D6" s="130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2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2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2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2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2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2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0" t="s">
        <v>11</v>
      </c>
      <c r="D83" s="1301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93"/>
      <c r="B1" s="1293"/>
      <c r="C1" s="1293"/>
      <c r="D1" s="1293"/>
      <c r="E1" s="1293"/>
      <c r="F1" s="1293"/>
      <c r="G1" s="1293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306"/>
      <c r="B5" s="1317" t="s">
        <v>143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306"/>
      <c r="B6" s="1317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317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1">
        <f t="shared" si="2"/>
        <v>0</v>
      </c>
      <c r="C14" s="677"/>
      <c r="D14" s="602">
        <v>0</v>
      </c>
      <c r="E14" s="707"/>
      <c r="F14" s="599">
        <f t="shared" si="0"/>
        <v>0</v>
      </c>
      <c r="G14" s="600"/>
      <c r="H14" s="601"/>
      <c r="I14" s="233">
        <f t="shared" si="3"/>
        <v>0</v>
      </c>
      <c r="J14" s="632">
        <f t="shared" si="1"/>
        <v>0</v>
      </c>
    </row>
    <row r="15" spans="1:10" x14ac:dyDescent="0.25">
      <c r="A15" s="74"/>
      <c r="B15" s="731">
        <f t="shared" si="2"/>
        <v>0</v>
      </c>
      <c r="C15" s="677"/>
      <c r="D15" s="602">
        <v>0</v>
      </c>
      <c r="E15" s="707"/>
      <c r="F15" s="599">
        <f t="shared" si="0"/>
        <v>0</v>
      </c>
      <c r="G15" s="600"/>
      <c r="H15" s="601"/>
      <c r="I15" s="233">
        <f t="shared" si="3"/>
        <v>0</v>
      </c>
      <c r="J15" s="632">
        <f t="shared" si="1"/>
        <v>0</v>
      </c>
    </row>
    <row r="16" spans="1:10" x14ac:dyDescent="0.25">
      <c r="A16" s="74"/>
      <c r="B16" s="731">
        <f t="shared" si="2"/>
        <v>0</v>
      </c>
      <c r="C16" s="677"/>
      <c r="D16" s="602">
        <v>0</v>
      </c>
      <c r="E16" s="707"/>
      <c r="F16" s="599">
        <f t="shared" si="0"/>
        <v>0</v>
      </c>
      <c r="G16" s="600"/>
      <c r="H16" s="601"/>
      <c r="I16" s="233">
        <f t="shared" si="3"/>
        <v>0</v>
      </c>
      <c r="J16" s="632">
        <f t="shared" si="1"/>
        <v>0</v>
      </c>
    </row>
    <row r="17" spans="1:10" x14ac:dyDescent="0.25">
      <c r="A17" s="74"/>
      <c r="B17" s="731">
        <f t="shared" si="2"/>
        <v>0</v>
      </c>
      <c r="C17" s="677"/>
      <c r="D17" s="602">
        <v>0</v>
      </c>
      <c r="E17" s="707"/>
      <c r="F17" s="599">
        <f t="shared" si="0"/>
        <v>0</v>
      </c>
      <c r="G17" s="600"/>
      <c r="H17" s="601"/>
      <c r="I17" s="233">
        <f t="shared" si="3"/>
        <v>0</v>
      </c>
      <c r="J17" s="632">
        <f t="shared" si="1"/>
        <v>0</v>
      </c>
    </row>
    <row r="18" spans="1:10" x14ac:dyDescent="0.25">
      <c r="A18" s="74"/>
      <c r="B18" s="731">
        <f t="shared" si="2"/>
        <v>0</v>
      </c>
      <c r="C18" s="677"/>
      <c r="D18" s="602">
        <v>0</v>
      </c>
      <c r="E18" s="707"/>
      <c r="F18" s="599">
        <f t="shared" si="0"/>
        <v>0</v>
      </c>
      <c r="G18" s="600"/>
      <c r="H18" s="601"/>
      <c r="I18" s="233">
        <f>I17-F18</f>
        <v>0</v>
      </c>
      <c r="J18" s="632">
        <f t="shared" si="1"/>
        <v>0</v>
      </c>
    </row>
    <row r="19" spans="1:10" x14ac:dyDescent="0.25">
      <c r="A19" s="74"/>
      <c r="B19" s="731">
        <f t="shared" si="2"/>
        <v>0</v>
      </c>
      <c r="C19" s="677"/>
      <c r="D19" s="602">
        <v>0</v>
      </c>
      <c r="E19" s="877"/>
      <c r="F19" s="773">
        <f t="shared" si="0"/>
        <v>0</v>
      </c>
      <c r="G19" s="849"/>
      <c r="H19" s="630"/>
      <c r="I19" s="862">
        <f t="shared" si="3"/>
        <v>0</v>
      </c>
      <c r="J19" s="632">
        <f t="shared" si="1"/>
        <v>0</v>
      </c>
    </row>
    <row r="20" spans="1:10" x14ac:dyDescent="0.25">
      <c r="A20" s="74"/>
      <c r="B20" s="731">
        <f t="shared" si="2"/>
        <v>0</v>
      </c>
      <c r="C20" s="677"/>
      <c r="D20" s="602">
        <v>0</v>
      </c>
      <c r="E20" s="877"/>
      <c r="F20" s="773">
        <f t="shared" si="0"/>
        <v>0</v>
      </c>
      <c r="G20" s="849"/>
      <c r="H20" s="630"/>
      <c r="I20" s="862">
        <f t="shared" si="3"/>
        <v>0</v>
      </c>
      <c r="J20" s="632">
        <f t="shared" si="1"/>
        <v>0</v>
      </c>
    </row>
    <row r="21" spans="1:10" x14ac:dyDescent="0.25">
      <c r="A21" s="74"/>
      <c r="B21" s="731">
        <f t="shared" si="2"/>
        <v>0</v>
      </c>
      <c r="C21" s="677"/>
      <c r="D21" s="602">
        <v>0</v>
      </c>
      <c r="E21" s="877"/>
      <c r="F21" s="773">
        <f t="shared" si="0"/>
        <v>0</v>
      </c>
      <c r="G21" s="849"/>
      <c r="H21" s="630"/>
      <c r="I21" s="862">
        <f t="shared" si="3"/>
        <v>0</v>
      </c>
      <c r="J21" s="632">
        <f t="shared" si="1"/>
        <v>0</v>
      </c>
    </row>
    <row r="22" spans="1:10" x14ac:dyDescent="0.25">
      <c r="A22" s="74"/>
      <c r="B22" s="731">
        <f t="shared" si="2"/>
        <v>0</v>
      </c>
      <c r="C22" s="677"/>
      <c r="D22" s="602">
        <v>0</v>
      </c>
      <c r="E22" s="877"/>
      <c r="F22" s="773">
        <f t="shared" si="0"/>
        <v>0</v>
      </c>
      <c r="G22" s="849"/>
      <c r="H22" s="630"/>
      <c r="I22" s="862">
        <f t="shared" si="3"/>
        <v>0</v>
      </c>
      <c r="J22" s="632">
        <f t="shared" si="1"/>
        <v>0</v>
      </c>
    </row>
    <row r="23" spans="1:10" x14ac:dyDescent="0.25">
      <c r="A23" s="19"/>
      <c r="B23" s="731">
        <f t="shared" si="2"/>
        <v>0</v>
      </c>
      <c r="C23" s="613"/>
      <c r="D23" s="602">
        <v>0</v>
      </c>
      <c r="E23" s="878"/>
      <c r="F23" s="773">
        <f t="shared" si="0"/>
        <v>0</v>
      </c>
      <c r="G23" s="849"/>
      <c r="H23" s="630"/>
      <c r="I23" s="862">
        <f t="shared" si="3"/>
        <v>0</v>
      </c>
      <c r="J23" s="632">
        <f t="shared" si="1"/>
        <v>0</v>
      </c>
    </row>
    <row r="24" spans="1:10" x14ac:dyDescent="0.25">
      <c r="A24" s="19"/>
      <c r="B24" s="731">
        <f t="shared" si="2"/>
        <v>0</v>
      </c>
      <c r="C24" s="613"/>
      <c r="D24" s="602">
        <v>0</v>
      </c>
      <c r="E24" s="878"/>
      <c r="F24" s="773">
        <f t="shared" si="0"/>
        <v>0</v>
      </c>
      <c r="G24" s="849"/>
      <c r="H24" s="630"/>
      <c r="I24" s="862">
        <f t="shared" si="3"/>
        <v>0</v>
      </c>
      <c r="J24" s="632">
        <f t="shared" si="1"/>
        <v>0</v>
      </c>
    </row>
    <row r="25" spans="1:10" x14ac:dyDescent="0.25">
      <c r="A25" s="19"/>
      <c r="B25" s="731">
        <f t="shared" si="2"/>
        <v>0</v>
      </c>
      <c r="C25" s="613"/>
      <c r="D25" s="602">
        <v>0</v>
      </c>
      <c r="E25" s="878"/>
      <c r="F25" s="773">
        <f t="shared" si="0"/>
        <v>0</v>
      </c>
      <c r="G25" s="849"/>
      <c r="H25" s="630"/>
      <c r="I25" s="862">
        <f t="shared" si="3"/>
        <v>0</v>
      </c>
      <c r="J25" s="632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878"/>
      <c r="F26" s="773">
        <f t="shared" si="0"/>
        <v>0</v>
      </c>
      <c r="G26" s="849"/>
      <c r="H26" s="630"/>
      <c r="I26" s="862">
        <f t="shared" si="3"/>
        <v>0</v>
      </c>
      <c r="J26" s="632">
        <f t="shared" si="1"/>
        <v>0</v>
      </c>
    </row>
    <row r="27" spans="1:10" x14ac:dyDescent="0.25">
      <c r="A27" s="19"/>
      <c r="B27" s="731">
        <f t="shared" si="2"/>
        <v>0</v>
      </c>
      <c r="C27" s="677"/>
      <c r="D27" s="602">
        <v>0</v>
      </c>
      <c r="E27" s="878"/>
      <c r="F27" s="773">
        <f t="shared" si="0"/>
        <v>0</v>
      </c>
      <c r="G27" s="849"/>
      <c r="H27" s="630"/>
      <c r="I27" s="862">
        <f t="shared" si="3"/>
        <v>0</v>
      </c>
      <c r="J27" s="632">
        <f t="shared" si="1"/>
        <v>0</v>
      </c>
    </row>
    <row r="28" spans="1:10" x14ac:dyDescent="0.25">
      <c r="A28" s="19"/>
      <c r="B28" s="731">
        <f t="shared" si="2"/>
        <v>0</v>
      </c>
      <c r="C28" s="677"/>
      <c r="D28" s="602">
        <v>0</v>
      </c>
      <c r="E28" s="878"/>
      <c r="F28" s="773">
        <f t="shared" si="0"/>
        <v>0</v>
      </c>
      <c r="G28" s="849"/>
      <c r="H28" s="630"/>
      <c r="I28" s="862">
        <f t="shared" si="3"/>
        <v>0</v>
      </c>
      <c r="J28" s="632">
        <f t="shared" si="1"/>
        <v>0</v>
      </c>
    </row>
    <row r="29" spans="1:10" x14ac:dyDescent="0.25">
      <c r="A29" s="19"/>
      <c r="B29" s="731">
        <f t="shared" si="2"/>
        <v>0</v>
      </c>
      <c r="C29" s="677"/>
      <c r="D29" s="602">
        <v>0</v>
      </c>
      <c r="E29" s="878"/>
      <c r="F29" s="773">
        <f t="shared" si="0"/>
        <v>0</v>
      </c>
      <c r="G29" s="849"/>
      <c r="H29" s="630"/>
      <c r="I29" s="862">
        <f t="shared" si="3"/>
        <v>0</v>
      </c>
      <c r="J29" s="632">
        <f t="shared" si="1"/>
        <v>0</v>
      </c>
    </row>
    <row r="30" spans="1:10" x14ac:dyDescent="0.25">
      <c r="A30" s="19"/>
      <c r="B30" s="731">
        <f t="shared" si="2"/>
        <v>0</v>
      </c>
      <c r="C30" s="677"/>
      <c r="D30" s="602">
        <v>0</v>
      </c>
      <c r="E30" s="878"/>
      <c r="F30" s="773">
        <f t="shared" si="0"/>
        <v>0</v>
      </c>
      <c r="G30" s="849"/>
      <c r="H30" s="630"/>
      <c r="I30" s="862">
        <f t="shared" si="3"/>
        <v>0</v>
      </c>
      <c r="J30" s="632">
        <f t="shared" si="1"/>
        <v>0</v>
      </c>
    </row>
    <row r="31" spans="1:10" x14ac:dyDescent="0.25">
      <c r="A31" s="19"/>
      <c r="B31" s="731">
        <f t="shared" si="2"/>
        <v>0</v>
      </c>
      <c r="C31" s="677"/>
      <c r="D31" s="602">
        <v>0</v>
      </c>
      <c r="E31" s="878"/>
      <c r="F31" s="773">
        <f t="shared" si="0"/>
        <v>0</v>
      </c>
      <c r="G31" s="849"/>
      <c r="H31" s="630"/>
      <c r="I31" s="862">
        <f t="shared" si="3"/>
        <v>0</v>
      </c>
      <c r="J31" s="632">
        <f t="shared" si="1"/>
        <v>0</v>
      </c>
    </row>
    <row r="32" spans="1:10" x14ac:dyDescent="0.25">
      <c r="A32" s="19"/>
      <c r="B32" s="731">
        <f t="shared" si="2"/>
        <v>0</v>
      </c>
      <c r="C32" s="677"/>
      <c r="D32" s="602">
        <v>0</v>
      </c>
      <c r="E32" s="878"/>
      <c r="F32" s="773">
        <f t="shared" si="0"/>
        <v>0</v>
      </c>
      <c r="G32" s="849"/>
      <c r="H32" s="630"/>
      <c r="I32" s="862">
        <f t="shared" si="3"/>
        <v>0</v>
      </c>
      <c r="J32" s="632">
        <f t="shared" si="1"/>
        <v>0</v>
      </c>
    </row>
    <row r="33" spans="1:10" x14ac:dyDescent="0.25">
      <c r="A33" s="19"/>
      <c r="B33" s="731">
        <f t="shared" si="2"/>
        <v>0</v>
      </c>
      <c r="C33" s="677"/>
      <c r="D33" s="602">
        <v>0</v>
      </c>
      <c r="E33" s="878"/>
      <c r="F33" s="773">
        <f t="shared" si="0"/>
        <v>0</v>
      </c>
      <c r="G33" s="849"/>
      <c r="H33" s="630"/>
      <c r="I33" s="862">
        <f t="shared" si="3"/>
        <v>0</v>
      </c>
      <c r="J33" s="632">
        <f t="shared" si="1"/>
        <v>0</v>
      </c>
    </row>
    <row r="34" spans="1:10" x14ac:dyDescent="0.25">
      <c r="A34" s="19"/>
      <c r="B34" s="731">
        <f t="shared" si="2"/>
        <v>0</v>
      </c>
      <c r="C34" s="677"/>
      <c r="D34" s="602">
        <v>0</v>
      </c>
      <c r="E34" s="878"/>
      <c r="F34" s="773">
        <f t="shared" si="0"/>
        <v>0</v>
      </c>
      <c r="G34" s="849"/>
      <c r="H34" s="630"/>
      <c r="I34" s="862">
        <f t="shared" si="3"/>
        <v>0</v>
      </c>
      <c r="J34" s="632">
        <f t="shared" si="1"/>
        <v>0</v>
      </c>
    </row>
    <row r="35" spans="1:10" x14ac:dyDescent="0.25">
      <c r="A35" s="19"/>
      <c r="B35" s="731">
        <f t="shared" si="2"/>
        <v>0</v>
      </c>
      <c r="C35" s="677"/>
      <c r="D35" s="602">
        <v>0</v>
      </c>
      <c r="E35" s="878"/>
      <c r="F35" s="773">
        <f t="shared" si="0"/>
        <v>0</v>
      </c>
      <c r="G35" s="849"/>
      <c r="H35" s="630"/>
      <c r="I35" s="862">
        <f t="shared" si="3"/>
        <v>0</v>
      </c>
      <c r="J35" s="632">
        <f t="shared" si="1"/>
        <v>0</v>
      </c>
    </row>
    <row r="36" spans="1:10" x14ac:dyDescent="0.25">
      <c r="A36" s="19"/>
      <c r="B36" s="731">
        <f t="shared" si="2"/>
        <v>0</v>
      </c>
      <c r="C36" s="677"/>
      <c r="D36" s="602">
        <v>0</v>
      </c>
      <c r="E36" s="878"/>
      <c r="F36" s="773">
        <f t="shared" si="0"/>
        <v>0</v>
      </c>
      <c r="G36" s="849"/>
      <c r="H36" s="630"/>
      <c r="I36" s="862">
        <f t="shared" si="3"/>
        <v>0</v>
      </c>
      <c r="J36" s="632">
        <f t="shared" si="1"/>
        <v>0</v>
      </c>
    </row>
    <row r="37" spans="1:10" x14ac:dyDescent="0.25">
      <c r="B37" s="731">
        <f>B27-C37</f>
        <v>0</v>
      </c>
      <c r="C37" s="677"/>
      <c r="D37" s="602">
        <v>0</v>
      </c>
      <c r="E37" s="878"/>
      <c r="F37" s="773">
        <f t="shared" si="0"/>
        <v>0</v>
      </c>
      <c r="G37" s="849"/>
      <c r="H37" s="630"/>
      <c r="I37" s="862">
        <f t="shared" si="3"/>
        <v>0</v>
      </c>
      <c r="J37" s="632">
        <f t="shared" si="1"/>
        <v>0</v>
      </c>
    </row>
    <row r="38" spans="1:10" ht="15.75" thickBot="1" x14ac:dyDescent="0.3">
      <c r="A38" s="117"/>
      <c r="B38" s="731">
        <f t="shared" ref="B38" si="4">B37-C38</f>
        <v>0</v>
      </c>
      <c r="C38" s="712"/>
      <c r="D38" s="602">
        <v>0</v>
      </c>
      <c r="E38" s="879"/>
      <c r="F38" s="599">
        <f t="shared" si="0"/>
        <v>0</v>
      </c>
      <c r="G38" s="803"/>
      <c r="H38" s="880"/>
      <c r="I38" s="233">
        <f t="shared" si="3"/>
        <v>0</v>
      </c>
      <c r="J38" s="632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289" t="s">
        <v>21</v>
      </c>
      <c r="E41" s="1290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A2" sqref="A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10" ht="40.5" x14ac:dyDescent="0.55000000000000004">
      <c r="A1" s="1298" t="s">
        <v>390</v>
      </c>
      <c r="B1" s="1298"/>
      <c r="C1" s="1298"/>
      <c r="D1" s="1298"/>
      <c r="E1" s="1298"/>
      <c r="F1" s="1298"/>
      <c r="G1" s="1298"/>
      <c r="H1" s="11">
        <v>1</v>
      </c>
    </row>
    <row r="2" spans="1:10" ht="15.75" thickBot="1" x14ac:dyDescent="0.3"/>
    <row r="3" spans="1:10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396" t="s">
        <v>52</v>
      </c>
      <c r="B4" s="454"/>
      <c r="C4" s="124"/>
      <c r="D4" s="131"/>
      <c r="E4" s="85"/>
      <c r="F4" s="72"/>
      <c r="G4" s="798"/>
    </row>
    <row r="5" spans="1:10" ht="15" customHeight="1" x14ac:dyDescent="0.25">
      <c r="A5" s="1397"/>
      <c r="B5" s="1399" t="s">
        <v>68</v>
      </c>
      <c r="C5" s="124"/>
      <c r="D5" s="131"/>
      <c r="E5" s="85">
        <v>337.34</v>
      </c>
      <c r="F5" s="72">
        <v>9</v>
      </c>
      <c r="G5" s="48">
        <f>F62</f>
        <v>2575.96</v>
      </c>
      <c r="H5" s="134">
        <f>E5-G5+E4+E6+E7+E8</f>
        <v>3684.1500000000005</v>
      </c>
    </row>
    <row r="6" spans="1:10" ht="16.5" thickBot="1" x14ac:dyDescent="0.3">
      <c r="A6" s="1398"/>
      <c r="B6" s="1400"/>
      <c r="C6" s="508">
        <v>28</v>
      </c>
      <c r="D6" s="131">
        <v>44925</v>
      </c>
      <c r="E6" s="863">
        <v>5922.77</v>
      </c>
      <c r="F6" s="689">
        <v>205</v>
      </c>
      <c r="G6" s="72"/>
    </row>
    <row r="7" spans="1:10" ht="21.75" customHeight="1" x14ac:dyDescent="0.25">
      <c r="A7" s="483" t="s">
        <v>52</v>
      </c>
      <c r="C7" s="508"/>
      <c r="D7" s="131"/>
      <c r="E7" s="102"/>
      <c r="F7" s="72"/>
      <c r="G7" s="72"/>
    </row>
    <row r="8" spans="1:10" ht="15.75" thickBot="1" x14ac:dyDescent="0.3">
      <c r="C8" s="99"/>
      <c r="D8" s="131"/>
      <c r="E8" s="102"/>
      <c r="F8" s="72"/>
      <c r="G8" s="72"/>
    </row>
    <row r="9" spans="1:10" ht="16.5" thickTop="1" thickBot="1" x14ac:dyDescent="0.3">
      <c r="B9" s="24" t="s">
        <v>7</v>
      </c>
      <c r="C9" s="20" t="s">
        <v>8</v>
      </c>
      <c r="D9" s="504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10" ht="16.5" thickTop="1" x14ac:dyDescent="0.25">
      <c r="A10" s="676"/>
      <c r="B10" s="700">
        <f>F4+F5+F6+F7+F8-C10</f>
        <v>204</v>
      </c>
      <c r="C10" s="748">
        <v>10</v>
      </c>
      <c r="D10" s="636">
        <v>287.56</v>
      </c>
      <c r="E10" s="749">
        <v>44968</v>
      </c>
      <c r="F10" s="636">
        <f t="shared" ref="F10:F57" si="0">D10</f>
        <v>287.56</v>
      </c>
      <c r="G10" s="750" t="s">
        <v>186</v>
      </c>
      <c r="H10" s="751">
        <v>30</v>
      </c>
      <c r="I10" s="684">
        <f>E6+E5+E4-F10+E7+E8</f>
        <v>5972.55</v>
      </c>
      <c r="J10" s="631"/>
    </row>
    <row r="11" spans="1:10" x14ac:dyDescent="0.25">
      <c r="A11" s="74"/>
      <c r="B11" s="752">
        <f>B10-C11</f>
        <v>196</v>
      </c>
      <c r="C11" s="748">
        <v>8</v>
      </c>
      <c r="D11" s="636">
        <v>236.39</v>
      </c>
      <c r="E11" s="749">
        <v>44974</v>
      </c>
      <c r="F11" s="636">
        <f t="shared" si="0"/>
        <v>236.39</v>
      </c>
      <c r="G11" s="750" t="s">
        <v>192</v>
      </c>
      <c r="H11" s="751">
        <v>30</v>
      </c>
      <c r="I11" s="597">
        <f>I10-F11</f>
        <v>5736.16</v>
      </c>
    </row>
    <row r="12" spans="1:10" x14ac:dyDescent="0.25">
      <c r="A12" s="74"/>
      <c r="B12" s="752">
        <f t="shared" ref="B12:B58" si="1">B11-C12</f>
        <v>194</v>
      </c>
      <c r="C12" s="748">
        <v>2</v>
      </c>
      <c r="D12" s="636">
        <v>59.2</v>
      </c>
      <c r="E12" s="749">
        <v>44974</v>
      </c>
      <c r="F12" s="636">
        <f t="shared" si="0"/>
        <v>59.2</v>
      </c>
      <c r="G12" s="750" t="s">
        <v>195</v>
      </c>
      <c r="H12" s="751">
        <v>30</v>
      </c>
      <c r="I12" s="597">
        <f t="shared" ref="I12:I13" si="2">I11-F12</f>
        <v>5676.96</v>
      </c>
    </row>
    <row r="13" spans="1:10" x14ac:dyDescent="0.25">
      <c r="A13" s="54"/>
      <c r="B13" s="752">
        <f t="shared" si="1"/>
        <v>187</v>
      </c>
      <c r="C13" s="748">
        <v>7</v>
      </c>
      <c r="D13" s="636">
        <v>206.06</v>
      </c>
      <c r="E13" s="749">
        <v>44975</v>
      </c>
      <c r="F13" s="636">
        <f t="shared" si="0"/>
        <v>206.06</v>
      </c>
      <c r="G13" s="750" t="s">
        <v>168</v>
      </c>
      <c r="H13" s="751">
        <v>30</v>
      </c>
      <c r="I13" s="597">
        <f t="shared" si="2"/>
        <v>5470.9</v>
      </c>
    </row>
    <row r="14" spans="1:10" x14ac:dyDescent="0.25">
      <c r="A14" s="74"/>
      <c r="B14" s="752">
        <f t="shared" si="1"/>
        <v>186</v>
      </c>
      <c r="C14" s="748">
        <v>1</v>
      </c>
      <c r="D14" s="636">
        <v>30.5</v>
      </c>
      <c r="E14" s="749">
        <v>44975</v>
      </c>
      <c r="F14" s="636">
        <f t="shared" si="0"/>
        <v>30.5</v>
      </c>
      <c r="G14" s="750" t="s">
        <v>196</v>
      </c>
      <c r="H14" s="751">
        <v>30</v>
      </c>
      <c r="I14" s="597">
        <f>I13-F14</f>
        <v>5440.4</v>
      </c>
    </row>
    <row r="15" spans="1:10" x14ac:dyDescent="0.25">
      <c r="A15" s="74"/>
      <c r="B15" s="752">
        <f t="shared" si="1"/>
        <v>185</v>
      </c>
      <c r="C15" s="748">
        <v>1</v>
      </c>
      <c r="D15" s="636">
        <v>28.54</v>
      </c>
      <c r="E15" s="749">
        <v>44980</v>
      </c>
      <c r="F15" s="636">
        <f t="shared" si="0"/>
        <v>28.54</v>
      </c>
      <c r="G15" s="750" t="s">
        <v>201</v>
      </c>
      <c r="H15" s="751">
        <v>30</v>
      </c>
      <c r="I15" s="597">
        <f t="shared" ref="I15:I58" si="3">I14-F15</f>
        <v>5411.86</v>
      </c>
    </row>
    <row r="16" spans="1:10" x14ac:dyDescent="0.25">
      <c r="B16" s="752">
        <f t="shared" si="1"/>
        <v>184</v>
      </c>
      <c r="C16" s="748">
        <v>1</v>
      </c>
      <c r="D16" s="636">
        <v>31.69</v>
      </c>
      <c r="E16" s="749">
        <v>44982</v>
      </c>
      <c r="F16" s="636">
        <f t="shared" si="0"/>
        <v>31.69</v>
      </c>
      <c r="G16" s="750" t="s">
        <v>207</v>
      </c>
      <c r="H16" s="751">
        <v>30</v>
      </c>
      <c r="I16" s="597">
        <f t="shared" si="3"/>
        <v>5380.17</v>
      </c>
    </row>
    <row r="17" spans="2:9" x14ac:dyDescent="0.25">
      <c r="B17" s="752">
        <f t="shared" si="1"/>
        <v>177</v>
      </c>
      <c r="C17" s="748">
        <v>7</v>
      </c>
      <c r="D17" s="636">
        <v>201.89</v>
      </c>
      <c r="E17" s="749">
        <v>44982</v>
      </c>
      <c r="F17" s="636">
        <f t="shared" si="0"/>
        <v>201.89</v>
      </c>
      <c r="G17" s="750" t="s">
        <v>209</v>
      </c>
      <c r="H17" s="751">
        <v>30</v>
      </c>
      <c r="I17" s="597">
        <f t="shared" si="3"/>
        <v>5178.28</v>
      </c>
    </row>
    <row r="18" spans="2:9" x14ac:dyDescent="0.25">
      <c r="B18" s="752">
        <f t="shared" si="1"/>
        <v>170</v>
      </c>
      <c r="C18" s="748">
        <v>7</v>
      </c>
      <c r="D18" s="636">
        <v>207.82</v>
      </c>
      <c r="E18" s="749">
        <v>44984</v>
      </c>
      <c r="F18" s="636">
        <f t="shared" si="0"/>
        <v>207.82</v>
      </c>
      <c r="G18" s="750" t="s">
        <v>170</v>
      </c>
      <c r="H18" s="751">
        <v>30</v>
      </c>
      <c r="I18" s="597">
        <f t="shared" si="3"/>
        <v>4970.46</v>
      </c>
    </row>
    <row r="19" spans="2:9" x14ac:dyDescent="0.25">
      <c r="B19" s="752">
        <f t="shared" si="1"/>
        <v>163</v>
      </c>
      <c r="C19" s="748">
        <v>7</v>
      </c>
      <c r="D19" s="636">
        <v>205.62</v>
      </c>
      <c r="E19" s="749">
        <v>44986</v>
      </c>
      <c r="F19" s="636">
        <f t="shared" si="0"/>
        <v>205.62</v>
      </c>
      <c r="G19" s="750" t="s">
        <v>212</v>
      </c>
      <c r="H19" s="751">
        <v>30</v>
      </c>
      <c r="I19" s="597">
        <f t="shared" si="3"/>
        <v>4764.84</v>
      </c>
    </row>
    <row r="20" spans="2:9" x14ac:dyDescent="0.25">
      <c r="B20" s="752">
        <f t="shared" si="1"/>
        <v>161</v>
      </c>
      <c r="C20" s="748">
        <v>2</v>
      </c>
      <c r="D20" s="636">
        <v>57.27</v>
      </c>
      <c r="E20" s="749">
        <v>44988</v>
      </c>
      <c r="F20" s="636">
        <f t="shared" si="0"/>
        <v>57.27</v>
      </c>
      <c r="G20" s="750" t="s">
        <v>228</v>
      </c>
      <c r="H20" s="751">
        <v>30</v>
      </c>
      <c r="I20" s="597">
        <f t="shared" si="3"/>
        <v>4707.57</v>
      </c>
    </row>
    <row r="21" spans="2:9" x14ac:dyDescent="0.25">
      <c r="B21" s="690">
        <f t="shared" si="1"/>
        <v>154</v>
      </c>
      <c r="C21" s="748">
        <v>7</v>
      </c>
      <c r="D21" s="636">
        <v>202.31</v>
      </c>
      <c r="E21" s="753">
        <v>44989</v>
      </c>
      <c r="F21" s="636">
        <f t="shared" si="0"/>
        <v>202.31</v>
      </c>
      <c r="G21" s="750" t="s">
        <v>239</v>
      </c>
      <c r="H21" s="751">
        <v>30</v>
      </c>
      <c r="I21" s="684">
        <f t="shared" si="3"/>
        <v>4505.2599999999993</v>
      </c>
    </row>
    <row r="22" spans="2:9" x14ac:dyDescent="0.25">
      <c r="B22" s="752">
        <f t="shared" si="1"/>
        <v>146</v>
      </c>
      <c r="C22" s="748">
        <v>8</v>
      </c>
      <c r="D22" s="1111">
        <v>233.66</v>
      </c>
      <c r="E22" s="1112">
        <v>45007</v>
      </c>
      <c r="F22" s="1111">
        <f t="shared" si="0"/>
        <v>233.66</v>
      </c>
      <c r="G22" s="1113" t="s">
        <v>322</v>
      </c>
      <c r="H22" s="1114">
        <v>30</v>
      </c>
      <c r="I22" s="597">
        <f t="shared" si="3"/>
        <v>4271.5999999999995</v>
      </c>
    </row>
    <row r="23" spans="2:9" x14ac:dyDescent="0.25">
      <c r="B23" s="752">
        <f t="shared" si="1"/>
        <v>145</v>
      </c>
      <c r="C23" s="748">
        <v>1</v>
      </c>
      <c r="D23" s="1111">
        <v>29.73</v>
      </c>
      <c r="E23" s="1112">
        <v>45009</v>
      </c>
      <c r="F23" s="1111">
        <f t="shared" si="0"/>
        <v>29.73</v>
      </c>
      <c r="G23" s="1113" t="s">
        <v>334</v>
      </c>
      <c r="H23" s="1114">
        <v>30</v>
      </c>
      <c r="I23" s="597">
        <f t="shared" si="3"/>
        <v>4241.87</v>
      </c>
    </row>
    <row r="24" spans="2:9" x14ac:dyDescent="0.25">
      <c r="B24" s="752">
        <f t="shared" si="1"/>
        <v>135</v>
      </c>
      <c r="C24" s="748">
        <v>10</v>
      </c>
      <c r="D24" s="1111">
        <v>280.63</v>
      </c>
      <c r="E24" s="1112">
        <v>45010</v>
      </c>
      <c r="F24" s="1111">
        <f t="shared" si="0"/>
        <v>280.63</v>
      </c>
      <c r="G24" s="1113" t="s">
        <v>336</v>
      </c>
      <c r="H24" s="1114">
        <v>30</v>
      </c>
      <c r="I24" s="597">
        <f t="shared" si="3"/>
        <v>3961.24</v>
      </c>
    </row>
    <row r="25" spans="2:9" x14ac:dyDescent="0.25">
      <c r="B25" s="690">
        <f t="shared" si="1"/>
        <v>125</v>
      </c>
      <c r="C25" s="748">
        <v>10</v>
      </c>
      <c r="D25" s="1111">
        <v>277.08999999999997</v>
      </c>
      <c r="E25" s="1112">
        <v>45016</v>
      </c>
      <c r="F25" s="1111">
        <f t="shared" si="0"/>
        <v>277.08999999999997</v>
      </c>
      <c r="G25" s="1113" t="s">
        <v>366</v>
      </c>
      <c r="H25" s="1114">
        <v>30</v>
      </c>
      <c r="I25" s="684">
        <f t="shared" si="3"/>
        <v>3684.1499999999996</v>
      </c>
    </row>
    <row r="26" spans="2:9" x14ac:dyDescent="0.25">
      <c r="B26" s="752">
        <f t="shared" si="1"/>
        <v>125</v>
      </c>
      <c r="C26" s="748"/>
      <c r="D26" s="1111"/>
      <c r="E26" s="1112"/>
      <c r="F26" s="1111">
        <f t="shared" si="0"/>
        <v>0</v>
      </c>
      <c r="G26" s="1113"/>
      <c r="H26" s="1114"/>
      <c r="I26" s="597">
        <f t="shared" si="3"/>
        <v>3684.1499999999996</v>
      </c>
    </row>
    <row r="27" spans="2:9" x14ac:dyDescent="0.25">
      <c r="B27" s="752">
        <f t="shared" si="1"/>
        <v>125</v>
      </c>
      <c r="C27" s="748"/>
      <c r="D27" s="1111"/>
      <c r="E27" s="1112"/>
      <c r="F27" s="1111">
        <f t="shared" si="0"/>
        <v>0</v>
      </c>
      <c r="G27" s="1113"/>
      <c r="H27" s="1114"/>
      <c r="I27" s="597">
        <f t="shared" si="3"/>
        <v>3684.1499999999996</v>
      </c>
    </row>
    <row r="28" spans="2:9" x14ac:dyDescent="0.25">
      <c r="B28" s="336">
        <f t="shared" si="1"/>
        <v>125</v>
      </c>
      <c r="C28" s="325"/>
      <c r="D28" s="1107"/>
      <c r="E28" s="1115"/>
      <c r="F28" s="1107">
        <f t="shared" si="0"/>
        <v>0</v>
      </c>
      <c r="G28" s="1116"/>
      <c r="H28" s="1117"/>
      <c r="I28" s="128">
        <f t="shared" si="3"/>
        <v>3684.1499999999996</v>
      </c>
    </row>
    <row r="29" spans="2:9" x14ac:dyDescent="0.25">
      <c r="B29" s="336">
        <f t="shared" si="1"/>
        <v>125</v>
      </c>
      <c r="C29" s="325"/>
      <c r="D29" s="1107"/>
      <c r="E29" s="1115"/>
      <c r="F29" s="1107">
        <f t="shared" si="0"/>
        <v>0</v>
      </c>
      <c r="G29" s="1116"/>
      <c r="H29" s="1117"/>
      <c r="I29" s="128">
        <f t="shared" si="3"/>
        <v>3684.1499999999996</v>
      </c>
    </row>
    <row r="30" spans="2:9" x14ac:dyDescent="0.25">
      <c r="B30" s="336">
        <f t="shared" si="1"/>
        <v>125</v>
      </c>
      <c r="C30" s="325"/>
      <c r="D30" s="1107"/>
      <c r="E30" s="1115"/>
      <c r="F30" s="1107">
        <f t="shared" si="0"/>
        <v>0</v>
      </c>
      <c r="G30" s="1116"/>
      <c r="H30" s="1117"/>
      <c r="I30" s="128">
        <f t="shared" si="3"/>
        <v>3684.1499999999996</v>
      </c>
    </row>
    <row r="31" spans="2:9" x14ac:dyDescent="0.25">
      <c r="B31" s="336">
        <f t="shared" si="1"/>
        <v>125</v>
      </c>
      <c r="C31" s="325"/>
      <c r="D31" s="1107"/>
      <c r="E31" s="1118"/>
      <c r="F31" s="1107">
        <f t="shared" si="0"/>
        <v>0</v>
      </c>
      <c r="G31" s="1116"/>
      <c r="H31" s="1117"/>
      <c r="I31" s="128">
        <f t="shared" si="3"/>
        <v>3684.1499999999996</v>
      </c>
    </row>
    <row r="32" spans="2:9" x14ac:dyDescent="0.25">
      <c r="B32" s="336">
        <f t="shared" si="1"/>
        <v>125</v>
      </c>
      <c r="C32" s="325"/>
      <c r="D32" s="1107"/>
      <c r="E32" s="1118"/>
      <c r="F32" s="1107">
        <f t="shared" si="0"/>
        <v>0</v>
      </c>
      <c r="G32" s="1116"/>
      <c r="H32" s="1117"/>
      <c r="I32" s="128">
        <f t="shared" si="3"/>
        <v>3684.1499999999996</v>
      </c>
    </row>
    <row r="33" spans="1:9" x14ac:dyDescent="0.25">
      <c r="B33" s="336">
        <f t="shared" si="1"/>
        <v>125</v>
      </c>
      <c r="C33" s="325"/>
      <c r="D33" s="1107"/>
      <c r="E33" s="1118"/>
      <c r="F33" s="1107">
        <f t="shared" si="0"/>
        <v>0</v>
      </c>
      <c r="G33" s="1116"/>
      <c r="H33" s="1117"/>
      <c r="I33" s="128">
        <f t="shared" si="3"/>
        <v>3684.1499999999996</v>
      </c>
    </row>
    <row r="34" spans="1:9" x14ac:dyDescent="0.25">
      <c r="B34" s="336">
        <f t="shared" si="1"/>
        <v>125</v>
      </c>
      <c r="C34" s="325"/>
      <c r="D34" s="1107"/>
      <c r="E34" s="1118"/>
      <c r="F34" s="1107">
        <f t="shared" si="0"/>
        <v>0</v>
      </c>
      <c r="G34" s="1116"/>
      <c r="H34" s="1117"/>
      <c r="I34" s="128">
        <f t="shared" si="3"/>
        <v>3684.1499999999996</v>
      </c>
    </row>
    <row r="35" spans="1:9" x14ac:dyDescent="0.25">
      <c r="B35" s="336">
        <f t="shared" si="1"/>
        <v>125</v>
      </c>
      <c r="C35" s="325"/>
      <c r="D35" s="326"/>
      <c r="E35" s="592"/>
      <c r="F35" s="326">
        <f t="shared" si="0"/>
        <v>0</v>
      </c>
      <c r="G35" s="585"/>
      <c r="H35" s="591"/>
      <c r="I35" s="128">
        <f t="shared" si="3"/>
        <v>3684.1499999999996</v>
      </c>
    </row>
    <row r="36" spans="1:9" x14ac:dyDescent="0.25">
      <c r="B36" s="336">
        <f t="shared" si="1"/>
        <v>125</v>
      </c>
      <c r="C36" s="325"/>
      <c r="D36" s="326"/>
      <c r="E36" s="592"/>
      <c r="F36" s="326">
        <f t="shared" si="0"/>
        <v>0</v>
      </c>
      <c r="G36" s="585"/>
      <c r="H36" s="591"/>
      <c r="I36" s="128">
        <f t="shared" si="3"/>
        <v>3684.1499999999996</v>
      </c>
    </row>
    <row r="37" spans="1:9" x14ac:dyDescent="0.25">
      <c r="B37" s="336">
        <f t="shared" si="1"/>
        <v>125</v>
      </c>
      <c r="C37" s="325"/>
      <c r="D37" s="326"/>
      <c r="E37" s="592"/>
      <c r="F37" s="326">
        <f t="shared" si="0"/>
        <v>0</v>
      </c>
      <c r="G37" s="585"/>
      <c r="H37" s="591"/>
      <c r="I37" s="128">
        <f t="shared" si="3"/>
        <v>3684.1499999999996</v>
      </c>
    </row>
    <row r="38" spans="1:9" x14ac:dyDescent="0.25">
      <c r="B38" s="336">
        <f t="shared" si="1"/>
        <v>125</v>
      </c>
      <c r="C38" s="325"/>
      <c r="D38" s="326"/>
      <c r="E38" s="592"/>
      <c r="F38" s="326">
        <f t="shared" si="0"/>
        <v>0</v>
      </c>
      <c r="G38" s="585"/>
      <c r="H38" s="591"/>
      <c r="I38" s="128">
        <f t="shared" si="3"/>
        <v>3684.1499999999996</v>
      </c>
    </row>
    <row r="39" spans="1:9" x14ac:dyDescent="0.25">
      <c r="B39" s="336">
        <f t="shared" si="1"/>
        <v>125</v>
      </c>
      <c r="C39" s="325"/>
      <c r="D39" s="326"/>
      <c r="E39" s="592"/>
      <c r="F39" s="326">
        <f t="shared" si="0"/>
        <v>0</v>
      </c>
      <c r="G39" s="585"/>
      <c r="H39" s="591"/>
      <c r="I39" s="128">
        <f t="shared" si="3"/>
        <v>3684.1499999999996</v>
      </c>
    </row>
    <row r="40" spans="1:9" x14ac:dyDescent="0.25">
      <c r="A40" s="74"/>
      <c r="B40" s="336">
        <f t="shared" si="1"/>
        <v>125</v>
      </c>
      <c r="C40" s="325"/>
      <c r="D40" s="326"/>
      <c r="E40" s="592"/>
      <c r="F40" s="326">
        <f t="shared" si="0"/>
        <v>0</v>
      </c>
      <c r="G40" s="585"/>
      <c r="H40" s="591"/>
      <c r="I40" s="128">
        <f t="shared" si="3"/>
        <v>3684.1499999999996</v>
      </c>
    </row>
    <row r="41" spans="1:9" x14ac:dyDescent="0.25">
      <c r="B41" s="336">
        <f t="shared" si="1"/>
        <v>125</v>
      </c>
      <c r="C41" s="325"/>
      <c r="D41" s="326"/>
      <c r="E41" s="592"/>
      <c r="F41" s="326">
        <f t="shared" si="0"/>
        <v>0</v>
      </c>
      <c r="G41" s="585"/>
      <c r="H41" s="591"/>
      <c r="I41" s="128">
        <f t="shared" si="3"/>
        <v>3684.1499999999996</v>
      </c>
    </row>
    <row r="42" spans="1:9" x14ac:dyDescent="0.25">
      <c r="B42" s="336">
        <f t="shared" si="1"/>
        <v>125</v>
      </c>
      <c r="C42" s="325"/>
      <c r="D42" s="326"/>
      <c r="E42" s="592"/>
      <c r="F42" s="326">
        <f t="shared" si="0"/>
        <v>0</v>
      </c>
      <c r="G42" s="585"/>
      <c r="H42" s="591"/>
      <c r="I42" s="128">
        <f t="shared" si="3"/>
        <v>3684.1499999999996</v>
      </c>
    </row>
    <row r="43" spans="1:9" x14ac:dyDescent="0.25">
      <c r="B43" s="336">
        <f t="shared" si="1"/>
        <v>125</v>
      </c>
      <c r="C43" s="325"/>
      <c r="D43" s="326"/>
      <c r="E43" s="592"/>
      <c r="F43" s="326">
        <f t="shared" si="0"/>
        <v>0</v>
      </c>
      <c r="G43" s="585"/>
      <c r="H43" s="591"/>
      <c r="I43" s="128">
        <f t="shared" si="3"/>
        <v>3684.1499999999996</v>
      </c>
    </row>
    <row r="44" spans="1:9" x14ac:dyDescent="0.25">
      <c r="B44" s="336">
        <f t="shared" si="1"/>
        <v>125</v>
      </c>
      <c r="C44" s="325"/>
      <c r="D44" s="326"/>
      <c r="E44" s="592"/>
      <c r="F44" s="326">
        <f t="shared" si="0"/>
        <v>0</v>
      </c>
      <c r="G44" s="585"/>
      <c r="H44" s="591"/>
      <c r="I44" s="128">
        <f t="shared" si="3"/>
        <v>3684.1499999999996</v>
      </c>
    </row>
    <row r="45" spans="1:9" x14ac:dyDescent="0.25">
      <c r="B45" s="336">
        <f t="shared" si="1"/>
        <v>125</v>
      </c>
      <c r="C45" s="325"/>
      <c r="D45" s="326"/>
      <c r="E45" s="592"/>
      <c r="F45" s="326">
        <f t="shared" si="0"/>
        <v>0</v>
      </c>
      <c r="G45" s="585"/>
      <c r="H45" s="591"/>
      <c r="I45" s="128">
        <f t="shared" si="3"/>
        <v>3684.1499999999996</v>
      </c>
    </row>
    <row r="46" spans="1:9" x14ac:dyDescent="0.25">
      <c r="B46" s="336">
        <f t="shared" si="1"/>
        <v>125</v>
      </c>
      <c r="C46" s="325"/>
      <c r="D46" s="326"/>
      <c r="E46" s="592"/>
      <c r="F46" s="326">
        <f t="shared" si="0"/>
        <v>0</v>
      </c>
      <c r="G46" s="585"/>
      <c r="H46" s="591"/>
      <c r="I46" s="128">
        <f t="shared" si="3"/>
        <v>3684.1499999999996</v>
      </c>
    </row>
    <row r="47" spans="1:9" x14ac:dyDescent="0.25">
      <c r="B47" s="336">
        <f t="shared" si="1"/>
        <v>125</v>
      </c>
      <c r="C47" s="325"/>
      <c r="D47" s="326"/>
      <c r="E47" s="592"/>
      <c r="F47" s="326">
        <f t="shared" si="0"/>
        <v>0</v>
      </c>
      <c r="G47" s="585"/>
      <c r="H47" s="591"/>
      <c r="I47" s="128">
        <f t="shared" si="3"/>
        <v>3684.1499999999996</v>
      </c>
    </row>
    <row r="48" spans="1:9" x14ac:dyDescent="0.25">
      <c r="B48" s="336">
        <f t="shared" si="1"/>
        <v>125</v>
      </c>
      <c r="C48" s="325"/>
      <c r="D48" s="326"/>
      <c r="E48" s="592"/>
      <c r="F48" s="326">
        <f t="shared" si="0"/>
        <v>0</v>
      </c>
      <c r="G48" s="585"/>
      <c r="H48" s="591"/>
      <c r="I48" s="128">
        <f t="shared" si="3"/>
        <v>3684.1499999999996</v>
      </c>
    </row>
    <row r="49" spans="1:9" x14ac:dyDescent="0.25">
      <c r="B49" s="336">
        <f t="shared" si="1"/>
        <v>125</v>
      </c>
      <c r="C49" s="325"/>
      <c r="D49" s="326"/>
      <c r="E49" s="592"/>
      <c r="F49" s="326">
        <f t="shared" si="0"/>
        <v>0</v>
      </c>
      <c r="G49" s="585"/>
      <c r="H49" s="591"/>
      <c r="I49" s="128">
        <f t="shared" si="3"/>
        <v>3684.1499999999996</v>
      </c>
    </row>
    <row r="50" spans="1:9" x14ac:dyDescent="0.25">
      <c r="B50" s="336">
        <f t="shared" si="1"/>
        <v>125</v>
      </c>
      <c r="C50" s="325"/>
      <c r="D50" s="326"/>
      <c r="E50" s="592"/>
      <c r="F50" s="326">
        <f t="shared" si="0"/>
        <v>0</v>
      </c>
      <c r="G50" s="585"/>
      <c r="H50" s="591"/>
      <c r="I50" s="128">
        <f t="shared" si="3"/>
        <v>3684.1499999999996</v>
      </c>
    </row>
    <row r="51" spans="1:9" x14ac:dyDescent="0.25">
      <c r="B51" s="336">
        <f t="shared" si="1"/>
        <v>125</v>
      </c>
      <c r="C51" s="325"/>
      <c r="D51" s="326"/>
      <c r="E51" s="592"/>
      <c r="F51" s="326">
        <f t="shared" si="0"/>
        <v>0</v>
      </c>
      <c r="G51" s="585"/>
      <c r="H51" s="591"/>
      <c r="I51" s="128">
        <f t="shared" si="3"/>
        <v>3684.1499999999996</v>
      </c>
    </row>
    <row r="52" spans="1:9" x14ac:dyDescent="0.25">
      <c r="B52" s="336">
        <f t="shared" si="1"/>
        <v>125</v>
      </c>
      <c r="C52" s="325"/>
      <c r="D52" s="326"/>
      <c r="E52" s="592"/>
      <c r="F52" s="326">
        <f t="shared" si="0"/>
        <v>0</v>
      </c>
      <c r="G52" s="585"/>
      <c r="H52" s="591"/>
      <c r="I52" s="128">
        <f t="shared" si="3"/>
        <v>3684.1499999999996</v>
      </c>
    </row>
    <row r="53" spans="1:9" x14ac:dyDescent="0.25">
      <c r="B53" s="336">
        <f t="shared" si="1"/>
        <v>125</v>
      </c>
      <c r="C53" s="325"/>
      <c r="D53" s="326"/>
      <c r="E53" s="592"/>
      <c r="F53" s="326">
        <f t="shared" si="0"/>
        <v>0</v>
      </c>
      <c r="G53" s="585"/>
      <c r="H53" s="591"/>
      <c r="I53" s="128">
        <f t="shared" si="3"/>
        <v>3684.1499999999996</v>
      </c>
    </row>
    <row r="54" spans="1:9" x14ac:dyDescent="0.25">
      <c r="B54" s="336">
        <f t="shared" si="1"/>
        <v>125</v>
      </c>
      <c r="C54" s="325"/>
      <c r="D54" s="326"/>
      <c r="E54" s="592"/>
      <c r="F54" s="326">
        <f t="shared" si="0"/>
        <v>0</v>
      </c>
      <c r="G54" s="585"/>
      <c r="H54" s="591"/>
      <c r="I54" s="128">
        <f t="shared" si="3"/>
        <v>3684.1499999999996</v>
      </c>
    </row>
    <row r="55" spans="1:9" x14ac:dyDescent="0.25">
      <c r="B55" s="336">
        <f t="shared" si="1"/>
        <v>125</v>
      </c>
      <c r="C55" s="325"/>
      <c r="D55" s="326"/>
      <c r="E55" s="592"/>
      <c r="F55" s="326">
        <f t="shared" si="0"/>
        <v>0</v>
      </c>
      <c r="G55" s="585"/>
      <c r="H55" s="591"/>
      <c r="I55" s="128">
        <f t="shared" si="3"/>
        <v>3684.1499999999996</v>
      </c>
    </row>
    <row r="56" spans="1:9" x14ac:dyDescent="0.25">
      <c r="B56" s="336">
        <f t="shared" si="1"/>
        <v>125</v>
      </c>
      <c r="C56" s="325"/>
      <c r="D56" s="326"/>
      <c r="E56" s="592"/>
      <c r="F56" s="326">
        <f t="shared" si="0"/>
        <v>0</v>
      </c>
      <c r="G56" s="585"/>
      <c r="H56" s="591"/>
      <c r="I56" s="128">
        <f t="shared" si="3"/>
        <v>3684.1499999999996</v>
      </c>
    </row>
    <row r="57" spans="1:9" x14ac:dyDescent="0.25">
      <c r="B57" s="336">
        <f t="shared" si="1"/>
        <v>125</v>
      </c>
      <c r="C57" s="325"/>
      <c r="D57" s="326"/>
      <c r="E57" s="592"/>
      <c r="F57" s="326">
        <f t="shared" si="0"/>
        <v>0</v>
      </c>
      <c r="G57" s="585"/>
      <c r="H57" s="591"/>
      <c r="I57" s="128">
        <f t="shared" si="3"/>
        <v>3684.1499999999996</v>
      </c>
    </row>
    <row r="58" spans="1:9" x14ac:dyDescent="0.25">
      <c r="B58" s="336">
        <f t="shared" si="1"/>
        <v>125</v>
      </c>
      <c r="C58" s="325"/>
      <c r="D58" s="326"/>
      <c r="E58" s="456"/>
      <c r="F58" s="326"/>
      <c r="G58" s="585"/>
      <c r="H58" s="591"/>
      <c r="I58" s="128">
        <f t="shared" si="3"/>
        <v>3684.1499999999996</v>
      </c>
    </row>
    <row r="59" spans="1:9" x14ac:dyDescent="0.25">
      <c r="B59" s="336"/>
      <c r="C59" s="325"/>
      <c r="D59" s="326"/>
      <c r="E59" s="456"/>
      <c r="F59" s="326"/>
      <c r="G59" s="593"/>
      <c r="H59" s="456"/>
      <c r="I59" s="128"/>
    </row>
    <row r="60" spans="1:9" x14ac:dyDescent="0.25">
      <c r="B60" s="336"/>
      <c r="C60" s="325"/>
      <c r="D60" s="326"/>
      <c r="E60" s="456"/>
      <c r="F60" s="326"/>
      <c r="G60" s="593"/>
      <c r="H60" s="456"/>
      <c r="I60" s="128"/>
    </row>
    <row r="61" spans="1:9" ht="15.75" thickBot="1" x14ac:dyDescent="0.3">
      <c r="B61" s="73"/>
      <c r="C61" s="327"/>
      <c r="D61" s="505"/>
      <c r="E61" s="334"/>
      <c r="F61" s="333"/>
      <c r="G61" s="335"/>
      <c r="H61" s="455"/>
      <c r="I61" s="269"/>
    </row>
    <row r="62" spans="1:9" ht="15.75" thickTop="1" x14ac:dyDescent="0.25">
      <c r="A62" s="74"/>
      <c r="B62" s="74"/>
      <c r="C62" s="74">
        <f>SUM(C10:C61)</f>
        <v>89</v>
      </c>
      <c r="D62" s="102">
        <f>SUM(D10:D61)</f>
        <v>2575.96</v>
      </c>
      <c r="E62" s="74"/>
      <c r="F62" s="102">
        <f>SUM(F10:F61)</f>
        <v>2575.96</v>
      </c>
      <c r="G62" s="74"/>
      <c r="H62" s="74"/>
    </row>
    <row r="63" spans="1:9" x14ac:dyDescent="0.25">
      <c r="A63" s="74"/>
      <c r="B63" s="74"/>
      <c r="C63" s="604"/>
      <c r="D63" s="603"/>
      <c r="E63" s="603"/>
      <c r="F63" s="605"/>
      <c r="G63" s="74"/>
      <c r="H63" s="74"/>
    </row>
    <row r="64" spans="1:9" ht="15.75" thickBot="1" x14ac:dyDescent="0.3">
      <c r="A64" s="74"/>
      <c r="B64" s="74"/>
      <c r="C64" s="604"/>
      <c r="D64" s="603"/>
      <c r="E64" s="603"/>
      <c r="F64" s="603"/>
      <c r="G64" s="74"/>
      <c r="H64" s="74"/>
    </row>
    <row r="65" spans="1:8" ht="29.25" customHeight="1" x14ac:dyDescent="0.25">
      <c r="A65" s="74"/>
      <c r="B65" s="74"/>
      <c r="C65" s="74"/>
      <c r="D65" s="606" t="s">
        <v>21</v>
      </c>
      <c r="E65" s="607"/>
      <c r="F65" s="608">
        <f>E4+E5+E6+E7+E8-F62</f>
        <v>3684.1500000000005</v>
      </c>
      <c r="G65" s="74"/>
      <c r="H65" s="74"/>
    </row>
    <row r="66" spans="1:8" ht="28.5" customHeight="1" thickBot="1" x14ac:dyDescent="0.3">
      <c r="A66" s="74"/>
      <c r="B66" s="74"/>
      <c r="C66" s="74"/>
      <c r="D66" s="609" t="s">
        <v>4</v>
      </c>
      <c r="E66" s="610"/>
      <c r="F66" s="611">
        <f>F4+F5+F6+F7+F8-C62</f>
        <v>125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298" t="s">
        <v>391</v>
      </c>
      <c r="B1" s="1298"/>
      <c r="C1" s="1298"/>
      <c r="D1" s="1298"/>
      <c r="E1" s="1298"/>
      <c r="F1" s="1298"/>
      <c r="G1" s="12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1" t="s">
        <v>97</v>
      </c>
      <c r="C4" s="99"/>
      <c r="D4" s="131"/>
      <c r="E4" s="85">
        <v>363.31</v>
      </c>
      <c r="F4" s="72">
        <v>5</v>
      </c>
      <c r="G4" s="796"/>
    </row>
    <row r="5" spans="1:9" x14ac:dyDescent="0.25">
      <c r="A5" s="74" t="s">
        <v>52</v>
      </c>
      <c r="B5" s="1402"/>
      <c r="C5" s="99">
        <v>70</v>
      </c>
      <c r="D5" s="131">
        <v>44905</v>
      </c>
      <c r="E5" s="85">
        <v>2835.98</v>
      </c>
      <c r="F5" s="72">
        <v>120</v>
      </c>
      <c r="G5" s="48">
        <f>F32</f>
        <v>2083.81</v>
      </c>
      <c r="H5" s="134">
        <f>E5-G5+E6</f>
        <v>752.17000000000007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554" t="s">
        <v>7</v>
      </c>
      <c r="C7" s="555" t="s">
        <v>8</v>
      </c>
      <c r="D7" s="556" t="s">
        <v>17</v>
      </c>
      <c r="E7" s="557" t="s">
        <v>2</v>
      </c>
      <c r="F7" s="558" t="s">
        <v>18</v>
      </c>
      <c r="G7" s="559" t="s">
        <v>15</v>
      </c>
      <c r="H7" s="24"/>
    </row>
    <row r="8" spans="1:9" ht="15.75" thickTop="1" x14ac:dyDescent="0.25">
      <c r="A8" s="54"/>
      <c r="B8" s="703">
        <f>F4+F5+F6-C8</f>
        <v>117</v>
      </c>
      <c r="C8" s="871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157</v>
      </c>
      <c r="H8" s="233">
        <v>78</v>
      </c>
      <c r="I8" s="684">
        <f>E4+E5+E6-F8</f>
        <v>3005.66</v>
      </c>
    </row>
    <row r="9" spans="1:9" x14ac:dyDescent="0.25">
      <c r="A9" s="74"/>
      <c r="B9" s="703">
        <f>B8-C9</f>
        <v>74</v>
      </c>
      <c r="C9" s="871">
        <v>43</v>
      </c>
      <c r="D9" s="326">
        <v>1009.34</v>
      </c>
      <c r="E9" s="130">
        <v>44952</v>
      </c>
      <c r="F9" s="91">
        <f t="shared" ref="F9" si="1">D9</f>
        <v>1009.34</v>
      </c>
      <c r="G9" s="278" t="s">
        <v>159</v>
      </c>
      <c r="H9" s="233">
        <v>72</v>
      </c>
      <c r="I9" s="684">
        <f>I8-F9</f>
        <v>1996.3199999999997</v>
      </c>
    </row>
    <row r="10" spans="1:9" x14ac:dyDescent="0.25">
      <c r="A10" s="74"/>
      <c r="B10" s="393">
        <f t="shared" ref="B10:B28" si="2">B9-C10</f>
        <v>67</v>
      </c>
      <c r="C10" s="546">
        <v>7</v>
      </c>
      <c r="D10" s="929">
        <v>165.83</v>
      </c>
      <c r="E10" s="931">
        <v>44959</v>
      </c>
      <c r="F10" s="553">
        <f t="shared" ref="F10:F28" si="3">D10</f>
        <v>165.83</v>
      </c>
      <c r="G10" s="932" t="s">
        <v>182</v>
      </c>
      <c r="H10" s="933">
        <v>78</v>
      </c>
      <c r="I10" s="128">
        <f t="shared" ref="I10:I28" si="4">I9-F10</f>
        <v>1830.4899999999998</v>
      </c>
    </row>
    <row r="11" spans="1:9" x14ac:dyDescent="0.25">
      <c r="A11" s="54"/>
      <c r="B11" s="393">
        <f t="shared" si="2"/>
        <v>60</v>
      </c>
      <c r="C11" s="546">
        <v>7</v>
      </c>
      <c r="D11" s="929">
        <v>163.38999999999999</v>
      </c>
      <c r="E11" s="931">
        <v>44973</v>
      </c>
      <c r="F11" s="553">
        <f t="shared" si="3"/>
        <v>163.38999999999999</v>
      </c>
      <c r="G11" s="932" t="s">
        <v>190</v>
      </c>
      <c r="H11" s="933">
        <v>78</v>
      </c>
      <c r="I11" s="128">
        <f t="shared" si="4"/>
        <v>1667.1</v>
      </c>
    </row>
    <row r="12" spans="1:9" x14ac:dyDescent="0.25">
      <c r="A12" s="74"/>
      <c r="B12" s="393">
        <f t="shared" si="2"/>
        <v>58</v>
      </c>
      <c r="C12" s="546">
        <v>2</v>
      </c>
      <c r="D12" s="929">
        <v>47.26</v>
      </c>
      <c r="E12" s="931">
        <v>44985</v>
      </c>
      <c r="F12" s="553">
        <f t="shared" si="3"/>
        <v>47.26</v>
      </c>
      <c r="G12" s="932" t="s">
        <v>211</v>
      </c>
      <c r="H12" s="933">
        <v>78</v>
      </c>
      <c r="I12" s="128">
        <f t="shared" si="4"/>
        <v>1619.84</v>
      </c>
    </row>
    <row r="13" spans="1:9" x14ac:dyDescent="0.25">
      <c r="A13" s="74"/>
      <c r="B13" s="703">
        <f t="shared" si="2"/>
        <v>51</v>
      </c>
      <c r="C13" s="546">
        <v>7</v>
      </c>
      <c r="D13" s="929">
        <v>162.03</v>
      </c>
      <c r="E13" s="931">
        <v>44988</v>
      </c>
      <c r="F13" s="553">
        <f t="shared" si="3"/>
        <v>162.03</v>
      </c>
      <c r="G13" s="932" t="s">
        <v>224</v>
      </c>
      <c r="H13" s="933">
        <v>72</v>
      </c>
      <c r="I13" s="684">
        <f t="shared" si="4"/>
        <v>1457.81</v>
      </c>
    </row>
    <row r="14" spans="1:9" x14ac:dyDescent="0.25">
      <c r="B14" s="393">
        <f t="shared" si="2"/>
        <v>50</v>
      </c>
      <c r="C14" s="546">
        <v>1</v>
      </c>
      <c r="D14" s="1107">
        <v>23.41</v>
      </c>
      <c r="E14" s="977">
        <v>44996</v>
      </c>
      <c r="F14" s="638">
        <f t="shared" si="3"/>
        <v>23.41</v>
      </c>
      <c r="G14" s="643" t="s">
        <v>277</v>
      </c>
      <c r="H14" s="979">
        <v>72</v>
      </c>
      <c r="I14" s="128">
        <f t="shared" si="4"/>
        <v>1434.3999999999999</v>
      </c>
    </row>
    <row r="15" spans="1:9" x14ac:dyDescent="0.25">
      <c r="B15" s="393">
        <f t="shared" si="2"/>
        <v>45</v>
      </c>
      <c r="C15" s="546">
        <v>5</v>
      </c>
      <c r="D15" s="1107">
        <v>113.77</v>
      </c>
      <c r="E15" s="977">
        <v>45002</v>
      </c>
      <c r="F15" s="638">
        <f t="shared" si="3"/>
        <v>113.77</v>
      </c>
      <c r="G15" s="643" t="s">
        <v>301</v>
      </c>
      <c r="H15" s="979">
        <v>72</v>
      </c>
      <c r="I15" s="128">
        <f t="shared" si="4"/>
        <v>1320.6299999999999</v>
      </c>
    </row>
    <row r="16" spans="1:9" x14ac:dyDescent="0.25">
      <c r="B16" s="393">
        <f t="shared" si="2"/>
        <v>44</v>
      </c>
      <c r="C16" s="546">
        <v>1</v>
      </c>
      <c r="D16" s="1107">
        <v>22.2</v>
      </c>
      <c r="E16" s="977">
        <v>45014</v>
      </c>
      <c r="F16" s="638">
        <f t="shared" si="3"/>
        <v>22.2</v>
      </c>
      <c r="G16" s="643" t="s">
        <v>357</v>
      </c>
      <c r="H16" s="1108">
        <v>72</v>
      </c>
      <c r="I16" s="128">
        <f t="shared" si="4"/>
        <v>1298.4299999999998</v>
      </c>
    </row>
    <row r="17" spans="1:9" x14ac:dyDescent="0.25">
      <c r="B17" s="703">
        <f t="shared" si="2"/>
        <v>37</v>
      </c>
      <c r="C17" s="546">
        <v>7</v>
      </c>
      <c r="D17" s="1107">
        <v>182.95</v>
      </c>
      <c r="E17" s="977">
        <v>45015</v>
      </c>
      <c r="F17" s="638">
        <f t="shared" si="3"/>
        <v>182.95</v>
      </c>
      <c r="G17" s="643" t="s">
        <v>363</v>
      </c>
      <c r="H17" s="1108">
        <v>72</v>
      </c>
      <c r="I17" s="684">
        <f t="shared" si="4"/>
        <v>1115.4799999999998</v>
      </c>
    </row>
    <row r="18" spans="1:9" x14ac:dyDescent="0.25">
      <c r="B18" s="393">
        <f t="shared" si="2"/>
        <v>37</v>
      </c>
      <c r="C18" s="546"/>
      <c r="D18" s="1107"/>
      <c r="E18" s="977"/>
      <c r="F18" s="638">
        <f t="shared" si="3"/>
        <v>0</v>
      </c>
      <c r="G18" s="643"/>
      <c r="H18" s="1108"/>
      <c r="I18" s="128">
        <f t="shared" si="4"/>
        <v>1115.4799999999998</v>
      </c>
    </row>
    <row r="19" spans="1:9" x14ac:dyDescent="0.25">
      <c r="B19" s="393">
        <f t="shared" si="2"/>
        <v>37</v>
      </c>
      <c r="C19" s="546"/>
      <c r="D19" s="1107"/>
      <c r="E19" s="977"/>
      <c r="F19" s="638">
        <f t="shared" si="3"/>
        <v>0</v>
      </c>
      <c r="G19" s="643"/>
      <c r="H19" s="1108"/>
      <c r="I19" s="128">
        <f t="shared" si="4"/>
        <v>1115.4799999999998</v>
      </c>
    </row>
    <row r="20" spans="1:9" x14ac:dyDescent="0.25">
      <c r="B20" s="393">
        <f t="shared" si="2"/>
        <v>37</v>
      </c>
      <c r="C20" s="546"/>
      <c r="D20" s="1107"/>
      <c r="E20" s="977"/>
      <c r="F20" s="638">
        <f t="shared" si="3"/>
        <v>0</v>
      </c>
      <c r="G20" s="643"/>
      <c r="H20" s="1108"/>
      <c r="I20" s="128">
        <f t="shared" si="4"/>
        <v>1115.4799999999998</v>
      </c>
    </row>
    <row r="21" spans="1:9" x14ac:dyDescent="0.25">
      <c r="B21" s="393">
        <f t="shared" si="2"/>
        <v>37</v>
      </c>
      <c r="C21" s="546"/>
      <c r="D21" s="1107"/>
      <c r="E21" s="977"/>
      <c r="F21" s="638">
        <f t="shared" si="3"/>
        <v>0</v>
      </c>
      <c r="G21" s="643"/>
      <c r="H21" s="1109"/>
      <c r="I21" s="128">
        <f t="shared" si="4"/>
        <v>1115.4799999999998</v>
      </c>
    </row>
    <row r="22" spans="1:9" x14ac:dyDescent="0.25">
      <c r="B22" s="393">
        <f t="shared" si="2"/>
        <v>37</v>
      </c>
      <c r="C22" s="546"/>
      <c r="D22" s="326"/>
      <c r="E22" s="130"/>
      <c r="F22" s="91">
        <f t="shared" si="3"/>
        <v>0</v>
      </c>
      <c r="G22" s="278"/>
      <c r="H22" s="148"/>
      <c r="I22" s="128">
        <f t="shared" si="4"/>
        <v>1115.4799999999998</v>
      </c>
    </row>
    <row r="23" spans="1:9" x14ac:dyDescent="0.25">
      <c r="B23" s="393">
        <f t="shared" si="2"/>
        <v>37</v>
      </c>
      <c r="C23" s="546"/>
      <c r="D23" s="326"/>
      <c r="E23" s="130"/>
      <c r="F23" s="91">
        <f t="shared" si="3"/>
        <v>0</v>
      </c>
      <c r="G23" s="278"/>
      <c r="H23" s="148"/>
      <c r="I23" s="128">
        <f t="shared" si="4"/>
        <v>1115.4799999999998</v>
      </c>
    </row>
    <row r="24" spans="1:9" x14ac:dyDescent="0.25">
      <c r="B24" s="393">
        <f t="shared" si="2"/>
        <v>37</v>
      </c>
      <c r="C24" s="546"/>
      <c r="D24" s="326"/>
      <c r="E24" s="130"/>
      <c r="F24" s="91">
        <f t="shared" si="3"/>
        <v>0</v>
      </c>
      <c r="G24" s="278"/>
      <c r="H24" s="148"/>
      <c r="I24" s="128">
        <f t="shared" si="4"/>
        <v>1115.4799999999998</v>
      </c>
    </row>
    <row r="25" spans="1:9" x14ac:dyDescent="0.25">
      <c r="B25" s="393">
        <f t="shared" si="2"/>
        <v>37</v>
      </c>
      <c r="C25" s="546"/>
      <c r="D25" s="326"/>
      <c r="E25" s="130"/>
      <c r="F25" s="91">
        <f t="shared" si="3"/>
        <v>0</v>
      </c>
      <c r="G25" s="278"/>
      <c r="H25" s="148"/>
      <c r="I25" s="128">
        <f t="shared" si="4"/>
        <v>1115.4799999999998</v>
      </c>
    </row>
    <row r="26" spans="1:9" x14ac:dyDescent="0.25">
      <c r="B26" s="393">
        <f t="shared" si="2"/>
        <v>37</v>
      </c>
      <c r="C26" s="546"/>
      <c r="D26" s="326"/>
      <c r="E26" s="130"/>
      <c r="F26" s="91">
        <f t="shared" si="3"/>
        <v>0</v>
      </c>
      <c r="G26" s="872"/>
      <c r="H26" s="148"/>
      <c r="I26" s="128">
        <f t="shared" si="4"/>
        <v>1115.4799999999998</v>
      </c>
    </row>
    <row r="27" spans="1:9" x14ac:dyDescent="0.25">
      <c r="B27" s="393">
        <f t="shared" si="2"/>
        <v>37</v>
      </c>
      <c r="C27" s="546"/>
      <c r="D27" s="873"/>
      <c r="E27" s="130"/>
      <c r="F27" s="91">
        <f t="shared" si="3"/>
        <v>0</v>
      </c>
      <c r="G27" s="94"/>
      <c r="H27" s="64"/>
      <c r="I27" s="128">
        <f t="shared" si="4"/>
        <v>1115.4799999999998</v>
      </c>
    </row>
    <row r="28" spans="1:9" x14ac:dyDescent="0.25">
      <c r="B28" s="393">
        <f t="shared" si="2"/>
        <v>37</v>
      </c>
      <c r="C28" s="546"/>
      <c r="D28" s="873"/>
      <c r="E28" s="874"/>
      <c r="F28" s="91">
        <f t="shared" si="3"/>
        <v>0</v>
      </c>
      <c r="G28" s="94"/>
      <c r="H28" s="64"/>
      <c r="I28" s="128">
        <f t="shared" si="4"/>
        <v>1115.4799999999998</v>
      </c>
    </row>
    <row r="29" spans="1:9" x14ac:dyDescent="0.25">
      <c r="B29" s="394"/>
      <c r="C29" s="546"/>
      <c r="D29" s="590"/>
      <c r="E29" s="114"/>
      <c r="F29" s="14"/>
      <c r="G29" s="31"/>
      <c r="H29" s="17"/>
    </row>
    <row r="30" spans="1:9" x14ac:dyDescent="0.25">
      <c r="B30" s="394"/>
      <c r="C30" s="546"/>
      <c r="D30" s="499"/>
      <c r="E30" s="114"/>
      <c r="F30" s="6"/>
    </row>
    <row r="31" spans="1:9" ht="15.75" thickBot="1" x14ac:dyDescent="0.3">
      <c r="B31" s="462"/>
      <c r="C31" s="547"/>
      <c r="D31" s="54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88</v>
      </c>
      <c r="D32" s="102">
        <f>SUM(C8:C31)</f>
        <v>88</v>
      </c>
      <c r="E32" s="74"/>
      <c r="F32" s="102">
        <f>SUM(F8:F31)</f>
        <v>2083.81</v>
      </c>
      <c r="G32" s="74"/>
      <c r="H32" s="74"/>
    </row>
    <row r="33" spans="1:8" x14ac:dyDescent="0.25">
      <c r="A33" s="74"/>
      <c r="B33" s="74"/>
      <c r="C33" s="74"/>
      <c r="D33" s="792" t="s">
        <v>21</v>
      </c>
      <c r="E33" s="793"/>
      <c r="F33" s="137">
        <f>E5-D32</f>
        <v>2747.98</v>
      </c>
      <c r="G33" s="74"/>
      <c r="H33" s="74"/>
    </row>
    <row r="34" spans="1:8" ht="15.75" thickBot="1" x14ac:dyDescent="0.3">
      <c r="A34" s="74"/>
      <c r="B34" s="74"/>
      <c r="C34" s="74"/>
      <c r="D34" s="794" t="s">
        <v>4</v>
      </c>
      <c r="E34" s="795"/>
      <c r="F34" s="49">
        <f>F4+F5-C32</f>
        <v>37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2"/>
      <c r="B1" s="1302"/>
      <c r="C1" s="1302"/>
      <c r="D1" s="1302"/>
      <c r="E1" s="1302"/>
      <c r="F1" s="1302"/>
      <c r="G1" s="13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1" t="s">
        <v>101</v>
      </c>
      <c r="C4" s="99"/>
      <c r="D4" s="131"/>
      <c r="E4" s="85"/>
      <c r="F4" s="72"/>
      <c r="G4" s="227"/>
    </row>
    <row r="5" spans="1:9" x14ac:dyDescent="0.25">
      <c r="A5" s="1313"/>
      <c r="B5" s="140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1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88">
        <f>F4+F5+F6-C8</f>
        <v>0</v>
      </c>
      <c r="C8" s="677"/>
      <c r="D8" s="599"/>
      <c r="E8" s="617"/>
      <c r="F8" s="599">
        <f t="shared" ref="F8:F28" si="0">D8</f>
        <v>0</v>
      </c>
      <c r="G8" s="755"/>
      <c r="H8" s="601"/>
      <c r="I8" s="597">
        <f>E4+E5+E6-D8</f>
        <v>0</v>
      </c>
    </row>
    <row r="9" spans="1:9" x14ac:dyDescent="0.25">
      <c r="A9" s="74"/>
      <c r="B9" s="1163">
        <f>B8-C9</f>
        <v>0</v>
      </c>
      <c r="C9" s="677"/>
      <c r="D9" s="599"/>
      <c r="E9" s="617"/>
      <c r="F9" s="599">
        <f t="shared" si="0"/>
        <v>0</v>
      </c>
      <c r="G9" s="755"/>
      <c r="H9" s="601"/>
      <c r="I9" s="597">
        <f>I8-D9</f>
        <v>0</v>
      </c>
    </row>
    <row r="10" spans="1:9" x14ac:dyDescent="0.25">
      <c r="A10" s="74"/>
      <c r="B10" s="1163">
        <f t="shared" ref="B10:B26" si="1">B9-C10</f>
        <v>0</v>
      </c>
      <c r="C10" s="677"/>
      <c r="D10" s="599"/>
      <c r="E10" s="617"/>
      <c r="F10" s="599">
        <f t="shared" si="0"/>
        <v>0</v>
      </c>
      <c r="G10" s="613"/>
      <c r="H10" s="1164"/>
      <c r="I10" s="597">
        <f t="shared" ref="I10:I28" si="2">I9-D10</f>
        <v>0</v>
      </c>
    </row>
    <row r="11" spans="1:9" x14ac:dyDescent="0.25">
      <c r="A11" s="54"/>
      <c r="B11" s="1163">
        <f t="shared" si="1"/>
        <v>0</v>
      </c>
      <c r="C11" s="677"/>
      <c r="D11" s="599"/>
      <c r="E11" s="617"/>
      <c r="F11" s="599">
        <f t="shared" si="0"/>
        <v>0</v>
      </c>
      <c r="G11" s="613"/>
      <c r="H11" s="601"/>
      <c r="I11" s="597">
        <f t="shared" si="2"/>
        <v>0</v>
      </c>
    </row>
    <row r="12" spans="1:9" x14ac:dyDescent="0.25">
      <c r="A12" s="74"/>
      <c r="B12" s="1163">
        <f t="shared" si="1"/>
        <v>0</v>
      </c>
      <c r="C12" s="677"/>
      <c r="D12" s="599"/>
      <c r="E12" s="617"/>
      <c r="F12" s="599">
        <f t="shared" si="0"/>
        <v>0</v>
      </c>
      <c r="G12" s="613"/>
      <c r="H12" s="601"/>
      <c r="I12" s="597">
        <f t="shared" si="2"/>
        <v>0</v>
      </c>
    </row>
    <row r="13" spans="1:9" x14ac:dyDescent="0.25">
      <c r="A13" s="74"/>
      <c r="B13" s="1163">
        <f t="shared" si="1"/>
        <v>0</v>
      </c>
      <c r="C13" s="677"/>
      <c r="D13" s="599"/>
      <c r="E13" s="617"/>
      <c r="F13" s="599">
        <f t="shared" si="0"/>
        <v>0</v>
      </c>
      <c r="G13" s="613"/>
      <c r="H13" s="601"/>
      <c r="I13" s="597">
        <f t="shared" si="2"/>
        <v>0</v>
      </c>
    </row>
    <row r="14" spans="1:9" x14ac:dyDescent="0.25">
      <c r="B14" s="1163">
        <f t="shared" si="1"/>
        <v>0</v>
      </c>
      <c r="C14" s="677"/>
      <c r="D14" s="599"/>
      <c r="E14" s="617"/>
      <c r="F14" s="599">
        <f t="shared" si="0"/>
        <v>0</v>
      </c>
      <c r="G14" s="613"/>
      <c r="H14" s="601"/>
      <c r="I14" s="597">
        <f t="shared" si="2"/>
        <v>0</v>
      </c>
    </row>
    <row r="15" spans="1:9" x14ac:dyDescent="0.25">
      <c r="B15" s="1163">
        <f t="shared" si="1"/>
        <v>0</v>
      </c>
      <c r="C15" s="677"/>
      <c r="D15" s="599"/>
      <c r="E15" s="617"/>
      <c r="F15" s="599">
        <f t="shared" si="0"/>
        <v>0</v>
      </c>
      <c r="G15" s="613"/>
      <c r="H15" s="601"/>
      <c r="I15" s="597">
        <f t="shared" si="2"/>
        <v>0</v>
      </c>
    </row>
    <row r="16" spans="1:9" x14ac:dyDescent="0.25">
      <c r="B16" s="1163">
        <f t="shared" si="1"/>
        <v>0</v>
      </c>
      <c r="C16" s="677"/>
      <c r="D16" s="599"/>
      <c r="E16" s="617"/>
      <c r="F16" s="599">
        <f t="shared" si="0"/>
        <v>0</v>
      </c>
      <c r="G16" s="613"/>
      <c r="H16" s="601"/>
      <c r="I16" s="597">
        <f t="shared" si="2"/>
        <v>0</v>
      </c>
    </row>
    <row r="17" spans="1:9" x14ac:dyDescent="0.25">
      <c r="B17" s="1163">
        <f t="shared" si="1"/>
        <v>0</v>
      </c>
      <c r="C17" s="677"/>
      <c r="D17" s="602"/>
      <c r="E17" s="617"/>
      <c r="F17" s="599">
        <f t="shared" si="0"/>
        <v>0</v>
      </c>
      <c r="G17" s="613"/>
      <c r="H17" s="601"/>
      <c r="I17" s="597">
        <f t="shared" si="2"/>
        <v>0</v>
      </c>
    </row>
    <row r="18" spans="1:9" x14ac:dyDescent="0.25">
      <c r="B18" s="1163">
        <f t="shared" si="1"/>
        <v>0</v>
      </c>
      <c r="C18" s="677"/>
      <c r="D18" s="599"/>
      <c r="E18" s="617"/>
      <c r="F18" s="599">
        <f t="shared" si="0"/>
        <v>0</v>
      </c>
      <c r="G18" s="613"/>
      <c r="H18" s="601"/>
      <c r="I18" s="597">
        <f t="shared" si="2"/>
        <v>0</v>
      </c>
    </row>
    <row r="19" spans="1:9" x14ac:dyDescent="0.25">
      <c r="B19" s="1163">
        <f t="shared" si="1"/>
        <v>0</v>
      </c>
      <c r="C19" s="677"/>
      <c r="D19" s="599"/>
      <c r="E19" s="617"/>
      <c r="F19" s="599">
        <f t="shared" si="0"/>
        <v>0</v>
      </c>
      <c r="G19" s="613"/>
      <c r="H19" s="601"/>
      <c r="I19" s="597">
        <f t="shared" si="2"/>
        <v>0</v>
      </c>
    </row>
    <row r="20" spans="1:9" x14ac:dyDescent="0.25">
      <c r="B20" s="1163">
        <f t="shared" si="1"/>
        <v>0</v>
      </c>
      <c r="C20" s="677"/>
      <c r="D20" s="599"/>
      <c r="E20" s="617"/>
      <c r="F20" s="599">
        <f t="shared" si="0"/>
        <v>0</v>
      </c>
      <c r="G20" s="613"/>
      <c r="H20" s="601"/>
      <c r="I20" s="597">
        <f t="shared" si="2"/>
        <v>0</v>
      </c>
    </row>
    <row r="21" spans="1:9" x14ac:dyDescent="0.25">
      <c r="B21" s="1163">
        <f t="shared" si="1"/>
        <v>0</v>
      </c>
      <c r="C21" s="677"/>
      <c r="D21" s="599"/>
      <c r="E21" s="617"/>
      <c r="F21" s="599">
        <f t="shared" si="0"/>
        <v>0</v>
      </c>
      <c r="G21" s="613"/>
      <c r="H21" s="601"/>
      <c r="I21" s="597">
        <f t="shared" si="2"/>
        <v>0</v>
      </c>
    </row>
    <row r="22" spans="1:9" x14ac:dyDescent="0.25">
      <c r="B22" s="1163">
        <f t="shared" si="1"/>
        <v>0</v>
      </c>
      <c r="C22" s="677"/>
      <c r="D22" s="599"/>
      <c r="E22" s="617"/>
      <c r="F22" s="599">
        <f t="shared" si="0"/>
        <v>0</v>
      </c>
      <c r="G22" s="613"/>
      <c r="H22" s="601"/>
      <c r="I22" s="597">
        <f t="shared" si="2"/>
        <v>0</v>
      </c>
    </row>
    <row r="23" spans="1:9" x14ac:dyDescent="0.25">
      <c r="B23" s="1163">
        <f t="shared" si="1"/>
        <v>0</v>
      </c>
      <c r="C23" s="677"/>
      <c r="D23" s="599"/>
      <c r="E23" s="617"/>
      <c r="F23" s="599">
        <f t="shared" si="0"/>
        <v>0</v>
      </c>
      <c r="G23" s="613"/>
      <c r="H23" s="601"/>
      <c r="I23" s="597">
        <f t="shared" si="2"/>
        <v>0</v>
      </c>
    </row>
    <row r="24" spans="1:9" x14ac:dyDescent="0.25">
      <c r="B24" s="1163">
        <f t="shared" si="1"/>
        <v>0</v>
      </c>
      <c r="C24" s="677"/>
      <c r="D24" s="599"/>
      <c r="E24" s="617"/>
      <c r="F24" s="599">
        <f t="shared" si="0"/>
        <v>0</v>
      </c>
      <c r="G24" s="755"/>
      <c r="H24" s="601"/>
      <c r="I24" s="597">
        <f t="shared" si="2"/>
        <v>0</v>
      </c>
    </row>
    <row r="25" spans="1:9" x14ac:dyDescent="0.25">
      <c r="B25" s="1163">
        <f t="shared" si="1"/>
        <v>0</v>
      </c>
      <c r="C25" s="677"/>
      <c r="D25" s="599"/>
      <c r="E25" s="617"/>
      <c r="F25" s="599">
        <f t="shared" si="0"/>
        <v>0</v>
      </c>
      <c r="G25" s="755"/>
      <c r="H25" s="601"/>
      <c r="I25" s="597">
        <f t="shared" si="2"/>
        <v>0</v>
      </c>
    </row>
    <row r="26" spans="1:9" x14ac:dyDescent="0.25">
      <c r="B26" s="1163">
        <f t="shared" si="1"/>
        <v>0</v>
      </c>
      <c r="C26" s="677"/>
      <c r="D26" s="599"/>
      <c r="E26" s="617"/>
      <c r="F26" s="599">
        <f t="shared" si="0"/>
        <v>0</v>
      </c>
      <c r="G26" s="755"/>
      <c r="H26" s="601"/>
      <c r="I26" s="597">
        <f t="shared" si="2"/>
        <v>0</v>
      </c>
    </row>
    <row r="27" spans="1:9" x14ac:dyDescent="0.25">
      <c r="B27" s="1163"/>
      <c r="C27" s="677"/>
      <c r="D27" s="599"/>
      <c r="E27" s="617"/>
      <c r="F27" s="599">
        <f t="shared" si="0"/>
        <v>0</v>
      </c>
      <c r="G27" s="755"/>
      <c r="H27" s="1165"/>
      <c r="I27" s="597">
        <f t="shared" si="2"/>
        <v>0</v>
      </c>
    </row>
    <row r="28" spans="1:9" x14ac:dyDescent="0.25">
      <c r="B28" s="989"/>
      <c r="C28" s="677"/>
      <c r="D28" s="599"/>
      <c r="E28" s="617"/>
      <c r="F28" s="599">
        <f t="shared" si="0"/>
        <v>0</v>
      </c>
      <c r="G28" s="755"/>
      <c r="H28" s="1165"/>
      <c r="I28" s="597">
        <f t="shared" si="2"/>
        <v>0</v>
      </c>
    </row>
    <row r="29" spans="1:9" x14ac:dyDescent="0.25">
      <c r="B29" s="989"/>
      <c r="C29" s="677"/>
      <c r="D29" s="599"/>
      <c r="E29" s="617"/>
      <c r="F29" s="990"/>
      <c r="G29" s="1166"/>
      <c r="H29" s="1165"/>
      <c r="I29" s="631"/>
    </row>
    <row r="30" spans="1:9" x14ac:dyDescent="0.25">
      <c r="B30" s="2"/>
      <c r="C30" s="15"/>
      <c r="D30" s="6"/>
      <c r="E30" s="674"/>
      <c r="F30" s="6"/>
    </row>
    <row r="31" spans="1:9" ht="15.75" thickBot="1" x14ac:dyDescent="0.3">
      <c r="B31" s="73"/>
      <c r="C31" s="86"/>
      <c r="D31" s="75"/>
      <c r="E31" s="67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39"/>
  <sheetViews>
    <sheetView workbookViewId="0">
      <selection activeCell="A12" sqref="A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</cols>
  <sheetData>
    <row r="1" spans="1:19" ht="40.5" x14ac:dyDescent="0.55000000000000004">
      <c r="A1" s="1298" t="s">
        <v>382</v>
      </c>
      <c r="B1" s="1298"/>
      <c r="C1" s="1298"/>
      <c r="D1" s="1298"/>
      <c r="E1" s="1298"/>
      <c r="F1" s="1298"/>
      <c r="G1" s="1298"/>
      <c r="H1" s="11">
        <v>1</v>
      </c>
      <c r="K1" s="1298" t="str">
        <f>A1</f>
        <v>INVENTARIO    DEL MES DE MARZO 2023</v>
      </c>
      <c r="L1" s="1298"/>
      <c r="M1" s="1298"/>
      <c r="N1" s="1298"/>
      <c r="O1" s="1298"/>
      <c r="P1" s="1298"/>
      <c r="Q1" s="129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401" t="s">
        <v>355</v>
      </c>
      <c r="C4" s="99"/>
      <c r="D4" s="131"/>
      <c r="E4" s="85"/>
      <c r="F4" s="72"/>
      <c r="G4" s="227"/>
      <c r="L4" s="1403" t="s">
        <v>252</v>
      </c>
      <c r="M4" s="99"/>
      <c r="N4" s="131"/>
      <c r="O4" s="85"/>
      <c r="P4" s="72"/>
      <c r="Q4" s="1018"/>
    </row>
    <row r="5" spans="1:19" ht="15.75" customHeight="1" x14ac:dyDescent="0.25">
      <c r="A5" s="1306" t="s">
        <v>217</v>
      </c>
      <c r="B5" s="1402"/>
      <c r="C5" s="99">
        <v>105</v>
      </c>
      <c r="D5" s="131">
        <v>45013</v>
      </c>
      <c r="E5" s="85">
        <v>854.6</v>
      </c>
      <c r="F5" s="72">
        <v>35</v>
      </c>
      <c r="G5" s="810">
        <f>F32</f>
        <v>452.24</v>
      </c>
      <c r="H5" s="134">
        <f>E5-G5</f>
        <v>402.36</v>
      </c>
      <c r="K5" s="1306" t="s">
        <v>217</v>
      </c>
      <c r="L5" s="1404"/>
      <c r="M5" s="124">
        <v>116</v>
      </c>
      <c r="N5" s="1051">
        <v>45013</v>
      </c>
      <c r="O5" s="1052">
        <v>35.72</v>
      </c>
      <c r="P5" s="72">
        <v>1</v>
      </c>
      <c r="Q5" s="810">
        <f>P32</f>
        <v>0</v>
      </c>
      <c r="R5" s="134">
        <f>O5-Q5</f>
        <v>35.72</v>
      </c>
    </row>
    <row r="6" spans="1:19" ht="15.75" thickBot="1" x14ac:dyDescent="0.3">
      <c r="A6" s="1306"/>
      <c r="B6" s="1119"/>
      <c r="G6" s="72"/>
      <c r="K6" s="1306"/>
      <c r="L6" s="689"/>
      <c r="Q6" s="72"/>
    </row>
    <row r="7" spans="1:1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4"/>
      <c r="B8" s="174">
        <f>F4+F5+F6-C8</f>
        <v>30</v>
      </c>
      <c r="C8" s="401">
        <v>5</v>
      </c>
      <c r="D8" s="402">
        <v>121.72</v>
      </c>
      <c r="E8" s="1098">
        <v>45014</v>
      </c>
      <c r="F8" s="91">
        <f t="shared" ref="F8:F28" si="0">D8</f>
        <v>121.72</v>
      </c>
      <c r="G8" s="1120" t="s">
        <v>354</v>
      </c>
      <c r="H8" s="1121">
        <v>107</v>
      </c>
      <c r="I8" s="47">
        <f>I7-D8+E5</f>
        <v>732.88</v>
      </c>
      <c r="K8" s="54"/>
      <c r="L8" s="93"/>
      <c r="M8" s="1168">
        <v>1</v>
      </c>
      <c r="N8" s="91"/>
      <c r="O8" s="130"/>
      <c r="P8" s="91">
        <f t="shared" ref="P8:P28" si="1">N8</f>
        <v>0</v>
      </c>
      <c r="Q8" s="94"/>
      <c r="R8" s="70"/>
      <c r="S8" s="684">
        <f>S7-N8+O5</f>
        <v>35.72</v>
      </c>
    </row>
    <row r="9" spans="1:19" x14ac:dyDescent="0.25">
      <c r="A9" s="74"/>
      <c r="B9" s="393">
        <f>B8-C9</f>
        <v>29</v>
      </c>
      <c r="C9" s="546">
        <v>1</v>
      </c>
      <c r="D9" s="1099">
        <v>35.72</v>
      </c>
      <c r="E9" s="1100">
        <v>45014</v>
      </c>
      <c r="F9" s="91">
        <f t="shared" si="0"/>
        <v>35.72</v>
      </c>
      <c r="G9" s="1122" t="s">
        <v>341</v>
      </c>
      <c r="H9" s="1123">
        <v>107</v>
      </c>
      <c r="I9" s="47">
        <f>I8-D9</f>
        <v>697.16</v>
      </c>
      <c r="K9" s="74"/>
      <c r="L9" s="2"/>
      <c r="M9" s="500"/>
      <c r="N9" s="102"/>
      <c r="O9" s="501"/>
      <c r="P9" s="91">
        <f t="shared" si="1"/>
        <v>0</v>
      </c>
      <c r="Q9" s="502"/>
      <c r="R9" s="70"/>
      <c r="S9" s="128">
        <f>S8-N9</f>
        <v>35.72</v>
      </c>
    </row>
    <row r="10" spans="1:19" x14ac:dyDescent="0.25">
      <c r="A10" s="74"/>
      <c r="B10" s="393">
        <f t="shared" ref="B10:B28" si="2">B9-C10</f>
        <v>19</v>
      </c>
      <c r="C10" s="546">
        <v>10</v>
      </c>
      <c r="D10" s="1099">
        <v>247.19</v>
      </c>
      <c r="E10" s="1100">
        <v>45014</v>
      </c>
      <c r="F10" s="91">
        <f t="shared" si="0"/>
        <v>247.19</v>
      </c>
      <c r="G10" s="1122" t="s">
        <v>341</v>
      </c>
      <c r="H10" s="1123">
        <v>107</v>
      </c>
      <c r="I10" s="47">
        <f t="shared" ref="I10:I28" si="3">I9-D10</f>
        <v>449.96999999999997</v>
      </c>
      <c r="K10" s="74"/>
      <c r="L10" s="2"/>
      <c r="M10" s="500"/>
      <c r="N10" s="102"/>
      <c r="O10" s="501"/>
      <c r="P10" s="91">
        <f t="shared" si="1"/>
        <v>0</v>
      </c>
      <c r="Q10" s="502"/>
      <c r="R10" s="70"/>
      <c r="S10" s="128">
        <f t="shared" ref="S10:S28" si="4">S9-N10</f>
        <v>35.72</v>
      </c>
    </row>
    <row r="11" spans="1:19" x14ac:dyDescent="0.25">
      <c r="A11" s="54"/>
      <c r="B11" s="703">
        <f t="shared" si="2"/>
        <v>17</v>
      </c>
      <c r="C11" s="546">
        <v>2</v>
      </c>
      <c r="D11" s="1099">
        <v>47.61</v>
      </c>
      <c r="E11" s="1100">
        <v>45015</v>
      </c>
      <c r="F11" s="91">
        <f t="shared" si="0"/>
        <v>47.61</v>
      </c>
      <c r="G11" s="1122" t="s">
        <v>358</v>
      </c>
      <c r="H11" s="1123">
        <v>107</v>
      </c>
      <c r="I11" s="1167">
        <f t="shared" si="3"/>
        <v>402.35999999999996</v>
      </c>
      <c r="K11" s="54"/>
      <c r="L11" s="2"/>
      <c r="M11" s="500"/>
      <c r="N11" s="102"/>
      <c r="O11" s="501"/>
      <c r="P11" s="91">
        <f t="shared" si="1"/>
        <v>0</v>
      </c>
      <c r="Q11" s="502"/>
      <c r="R11" s="70"/>
      <c r="S11" s="128">
        <f t="shared" si="4"/>
        <v>35.72</v>
      </c>
    </row>
    <row r="12" spans="1:19" x14ac:dyDescent="0.25">
      <c r="A12" s="74"/>
      <c r="B12" s="393">
        <f t="shared" si="2"/>
        <v>17</v>
      </c>
      <c r="C12" s="546"/>
      <c r="D12" s="1099"/>
      <c r="E12" s="1100"/>
      <c r="F12" s="91">
        <f t="shared" si="0"/>
        <v>0</v>
      </c>
      <c r="G12" s="1122"/>
      <c r="H12" s="1123"/>
      <c r="I12" s="47">
        <f t="shared" si="3"/>
        <v>402.35999999999996</v>
      </c>
      <c r="K12" s="74"/>
      <c r="L12" s="2"/>
      <c r="M12" s="500"/>
      <c r="N12" s="102"/>
      <c r="O12" s="501"/>
      <c r="P12" s="91">
        <f t="shared" si="1"/>
        <v>0</v>
      </c>
      <c r="Q12" s="502"/>
      <c r="R12" s="70"/>
      <c r="S12" s="128">
        <f t="shared" si="4"/>
        <v>35.72</v>
      </c>
    </row>
    <row r="13" spans="1:19" x14ac:dyDescent="0.25">
      <c r="A13" s="74"/>
      <c r="B13" s="393">
        <f t="shared" si="2"/>
        <v>17</v>
      </c>
      <c r="C13" s="546"/>
      <c r="D13" s="1099"/>
      <c r="E13" s="1100"/>
      <c r="F13" s="91">
        <f t="shared" si="0"/>
        <v>0</v>
      </c>
      <c r="G13" s="1122"/>
      <c r="H13" s="1123"/>
      <c r="I13" s="47">
        <f t="shared" si="3"/>
        <v>402.35999999999996</v>
      </c>
      <c r="K13" s="74"/>
      <c r="L13" s="2"/>
      <c r="M13" s="500"/>
      <c r="N13" s="102"/>
      <c r="O13" s="501"/>
      <c r="P13" s="91">
        <f t="shared" si="1"/>
        <v>0</v>
      </c>
      <c r="Q13" s="502"/>
      <c r="R13" s="70"/>
      <c r="S13" s="128">
        <f t="shared" si="4"/>
        <v>35.72</v>
      </c>
    </row>
    <row r="14" spans="1:19" x14ac:dyDescent="0.25">
      <c r="B14" s="393">
        <f t="shared" si="2"/>
        <v>17</v>
      </c>
      <c r="C14" s="546"/>
      <c r="D14" s="1099"/>
      <c r="E14" s="1100"/>
      <c r="F14" s="91">
        <f t="shared" si="0"/>
        <v>0</v>
      </c>
      <c r="G14" s="1122"/>
      <c r="H14" s="1123"/>
      <c r="I14" s="47">
        <f t="shared" si="3"/>
        <v>402.35999999999996</v>
      </c>
      <c r="L14" s="2"/>
      <c r="M14" s="500"/>
      <c r="N14" s="102"/>
      <c r="O14" s="501"/>
      <c r="P14" s="91">
        <f t="shared" si="1"/>
        <v>0</v>
      </c>
      <c r="Q14" s="502"/>
      <c r="R14" s="70"/>
      <c r="S14" s="128">
        <f t="shared" si="4"/>
        <v>35.72</v>
      </c>
    </row>
    <row r="15" spans="1:19" x14ac:dyDescent="0.25">
      <c r="B15" s="393">
        <f t="shared" si="2"/>
        <v>17</v>
      </c>
      <c r="C15" s="546"/>
      <c r="D15" s="1099"/>
      <c r="E15" s="1100"/>
      <c r="F15" s="91">
        <f t="shared" si="0"/>
        <v>0</v>
      </c>
      <c r="G15" s="1122"/>
      <c r="H15" s="1123"/>
      <c r="I15" s="47">
        <f t="shared" si="3"/>
        <v>402.35999999999996</v>
      </c>
      <c r="L15" s="2"/>
      <c r="M15" s="500"/>
      <c r="N15" s="102"/>
      <c r="O15" s="501"/>
      <c r="P15" s="91">
        <f t="shared" si="1"/>
        <v>0</v>
      </c>
      <c r="Q15" s="502"/>
      <c r="R15" s="70"/>
      <c r="S15" s="128">
        <f t="shared" si="4"/>
        <v>35.72</v>
      </c>
    </row>
    <row r="16" spans="1:19" x14ac:dyDescent="0.25">
      <c r="B16" s="393">
        <f t="shared" si="2"/>
        <v>17</v>
      </c>
      <c r="C16" s="546"/>
      <c r="D16" s="1099"/>
      <c r="E16" s="1100"/>
      <c r="F16" s="91">
        <f t="shared" si="0"/>
        <v>0</v>
      </c>
      <c r="G16" s="1122"/>
      <c r="H16" s="1123"/>
      <c r="I16" s="47">
        <f t="shared" si="3"/>
        <v>402.35999999999996</v>
      </c>
      <c r="L16" s="2"/>
      <c r="M16" s="500"/>
      <c r="N16" s="102"/>
      <c r="O16" s="501"/>
      <c r="P16" s="91">
        <f t="shared" si="1"/>
        <v>0</v>
      </c>
      <c r="Q16" s="502"/>
      <c r="R16" s="70"/>
      <c r="S16" s="128">
        <f t="shared" si="4"/>
        <v>35.72</v>
      </c>
    </row>
    <row r="17" spans="1:19" x14ac:dyDescent="0.25">
      <c r="B17" s="393">
        <f t="shared" si="2"/>
        <v>17</v>
      </c>
      <c r="C17" s="546"/>
      <c r="D17" s="1099"/>
      <c r="E17" s="1100"/>
      <c r="F17" s="91">
        <f t="shared" si="0"/>
        <v>0</v>
      </c>
      <c r="G17" s="1122"/>
      <c r="H17" s="1123"/>
      <c r="I17" s="47">
        <f t="shared" si="3"/>
        <v>402.35999999999996</v>
      </c>
      <c r="L17" s="2"/>
      <c r="M17" s="53"/>
      <c r="N17" s="102"/>
      <c r="O17" s="501"/>
      <c r="P17" s="91">
        <f t="shared" si="1"/>
        <v>0</v>
      </c>
      <c r="Q17" s="502"/>
      <c r="R17" s="70"/>
      <c r="S17" s="128">
        <f t="shared" si="4"/>
        <v>35.72</v>
      </c>
    </row>
    <row r="18" spans="1:19" x14ac:dyDescent="0.25">
      <c r="B18" s="393">
        <f t="shared" si="2"/>
        <v>17</v>
      </c>
      <c r="C18" s="546"/>
      <c r="D18" s="1099"/>
      <c r="E18" s="1100"/>
      <c r="F18" s="91">
        <f t="shared" si="0"/>
        <v>0</v>
      </c>
      <c r="G18" s="1122"/>
      <c r="H18" s="1123"/>
      <c r="I18" s="47">
        <f t="shared" si="3"/>
        <v>402.35999999999996</v>
      </c>
      <c r="L18" s="2"/>
      <c r="M18" s="500"/>
      <c r="N18" s="102"/>
      <c r="O18" s="501"/>
      <c r="P18" s="91">
        <f t="shared" si="1"/>
        <v>0</v>
      </c>
      <c r="Q18" s="502"/>
      <c r="R18" s="70"/>
      <c r="S18" s="128">
        <f t="shared" si="4"/>
        <v>35.72</v>
      </c>
    </row>
    <row r="19" spans="1:19" x14ac:dyDescent="0.25">
      <c r="B19" s="393">
        <f t="shared" si="2"/>
        <v>17</v>
      </c>
      <c r="C19" s="546"/>
      <c r="D19" s="1099"/>
      <c r="E19" s="1100"/>
      <c r="F19" s="91">
        <f t="shared" si="0"/>
        <v>0</v>
      </c>
      <c r="G19" s="1122"/>
      <c r="H19" s="1123"/>
      <c r="I19" s="47">
        <f t="shared" si="3"/>
        <v>402.35999999999996</v>
      </c>
      <c r="L19" s="2"/>
      <c r="M19" s="500"/>
      <c r="N19" s="102"/>
      <c r="O19" s="501"/>
      <c r="P19" s="91">
        <f t="shared" si="1"/>
        <v>0</v>
      </c>
      <c r="Q19" s="502"/>
      <c r="R19" s="70"/>
      <c r="S19" s="128">
        <f t="shared" si="4"/>
        <v>35.72</v>
      </c>
    </row>
    <row r="20" spans="1:19" x14ac:dyDescent="0.25">
      <c r="B20" s="393">
        <f t="shared" si="2"/>
        <v>17</v>
      </c>
      <c r="C20" s="546"/>
      <c r="D20" s="1099"/>
      <c r="E20" s="1100"/>
      <c r="F20" s="91">
        <f t="shared" si="0"/>
        <v>0</v>
      </c>
      <c r="G20" s="1122"/>
      <c r="H20" s="1123"/>
      <c r="I20" s="47">
        <f t="shared" si="3"/>
        <v>402.35999999999996</v>
      </c>
      <c r="L20" s="2"/>
      <c r="M20" s="500"/>
      <c r="N20" s="102"/>
      <c r="O20" s="501"/>
      <c r="P20" s="91">
        <f t="shared" si="1"/>
        <v>0</v>
      </c>
      <c r="Q20" s="502"/>
      <c r="R20" s="70"/>
      <c r="S20" s="128">
        <f t="shared" si="4"/>
        <v>35.72</v>
      </c>
    </row>
    <row r="21" spans="1:19" x14ac:dyDescent="0.25">
      <c r="B21" s="393">
        <f t="shared" si="2"/>
        <v>17</v>
      </c>
      <c r="C21" s="546"/>
      <c r="D21" s="1099"/>
      <c r="E21" s="1100"/>
      <c r="F21" s="91">
        <f t="shared" si="0"/>
        <v>0</v>
      </c>
      <c r="G21" s="1122"/>
      <c r="H21" s="1123"/>
      <c r="I21" s="47">
        <f t="shared" si="3"/>
        <v>402.35999999999996</v>
      </c>
      <c r="L21" s="2"/>
      <c r="M21" s="500"/>
      <c r="N21" s="102"/>
      <c r="O21" s="501"/>
      <c r="P21" s="91">
        <f t="shared" si="1"/>
        <v>0</v>
      </c>
      <c r="Q21" s="502"/>
      <c r="R21" s="70"/>
      <c r="S21" s="128">
        <f t="shared" si="4"/>
        <v>35.72</v>
      </c>
    </row>
    <row r="22" spans="1:19" x14ac:dyDescent="0.25">
      <c r="B22" s="393">
        <f t="shared" si="2"/>
        <v>17</v>
      </c>
      <c r="C22" s="546"/>
      <c r="D22" s="1099"/>
      <c r="E22" s="1100"/>
      <c r="F22" s="91">
        <f t="shared" si="0"/>
        <v>0</v>
      </c>
      <c r="G22" s="1122"/>
      <c r="H22" s="1123"/>
      <c r="I22" s="47">
        <f t="shared" si="3"/>
        <v>402.35999999999996</v>
      </c>
      <c r="L22" s="2"/>
      <c r="M22" s="500"/>
      <c r="N22" s="102"/>
      <c r="O22" s="501"/>
      <c r="P22" s="91">
        <f t="shared" si="1"/>
        <v>0</v>
      </c>
      <c r="Q22" s="502"/>
      <c r="R22" s="70"/>
      <c r="S22" s="128">
        <f t="shared" si="4"/>
        <v>35.72</v>
      </c>
    </row>
    <row r="23" spans="1:19" x14ac:dyDescent="0.25">
      <c r="B23" s="393">
        <f t="shared" si="2"/>
        <v>17</v>
      </c>
      <c r="C23" s="546"/>
      <c r="D23" s="1099"/>
      <c r="E23" s="1100"/>
      <c r="F23" s="91">
        <f t="shared" si="0"/>
        <v>0</v>
      </c>
      <c r="G23" s="1122"/>
      <c r="H23" s="1123"/>
      <c r="I23" s="47">
        <f t="shared" si="3"/>
        <v>402.35999999999996</v>
      </c>
      <c r="L23" s="2"/>
      <c r="M23" s="500"/>
      <c r="N23" s="102"/>
      <c r="O23" s="501"/>
      <c r="P23" s="91">
        <f t="shared" si="1"/>
        <v>0</v>
      </c>
      <c r="Q23" s="502"/>
      <c r="R23" s="70"/>
      <c r="S23" s="128">
        <f t="shared" si="4"/>
        <v>35.72</v>
      </c>
    </row>
    <row r="24" spans="1:19" x14ac:dyDescent="0.25">
      <c r="B24" s="393">
        <f t="shared" si="2"/>
        <v>17</v>
      </c>
      <c r="C24" s="546"/>
      <c r="D24" s="1099"/>
      <c r="E24" s="1100"/>
      <c r="F24" s="91">
        <f t="shared" si="0"/>
        <v>0</v>
      </c>
      <c r="G24" s="1122"/>
      <c r="H24" s="1123"/>
      <c r="I24" s="47">
        <f t="shared" si="3"/>
        <v>402.35999999999996</v>
      </c>
      <c r="L24" s="2"/>
      <c r="M24" s="500"/>
      <c r="N24" s="102"/>
      <c r="O24" s="501"/>
      <c r="P24" s="91">
        <f t="shared" si="1"/>
        <v>0</v>
      </c>
      <c r="Q24" s="502"/>
      <c r="R24" s="70"/>
      <c r="S24" s="128">
        <f t="shared" si="4"/>
        <v>35.72</v>
      </c>
    </row>
    <row r="25" spans="1:19" x14ac:dyDescent="0.25">
      <c r="B25" s="393">
        <f t="shared" si="2"/>
        <v>17</v>
      </c>
      <c r="C25" s="546"/>
      <c r="D25" s="1099"/>
      <c r="E25" s="1100"/>
      <c r="F25" s="91">
        <f t="shared" si="0"/>
        <v>0</v>
      </c>
      <c r="G25" s="1122"/>
      <c r="H25" s="1123"/>
      <c r="I25" s="47">
        <f t="shared" si="3"/>
        <v>402.35999999999996</v>
      </c>
      <c r="L25" s="2"/>
      <c r="M25" s="500"/>
      <c r="N25" s="102"/>
      <c r="O25" s="501"/>
      <c r="P25" s="91">
        <f t="shared" si="1"/>
        <v>0</v>
      </c>
      <c r="Q25" s="502"/>
      <c r="R25" s="70"/>
      <c r="S25" s="128">
        <f t="shared" si="4"/>
        <v>35.72</v>
      </c>
    </row>
    <row r="26" spans="1:19" x14ac:dyDescent="0.25">
      <c r="B26" s="393">
        <f t="shared" si="2"/>
        <v>17</v>
      </c>
      <c r="C26" s="546"/>
      <c r="D26" s="1099"/>
      <c r="E26" s="1100"/>
      <c r="F26" s="91">
        <f t="shared" si="0"/>
        <v>0</v>
      </c>
      <c r="G26" s="1124"/>
      <c r="H26" s="1123"/>
      <c r="I26" s="47">
        <f t="shared" si="3"/>
        <v>402.35999999999996</v>
      </c>
      <c r="L26" s="106"/>
      <c r="M26" s="500"/>
      <c r="N26" s="102"/>
      <c r="O26" s="501"/>
      <c r="P26" s="91">
        <f t="shared" si="1"/>
        <v>0</v>
      </c>
      <c r="Q26" s="503"/>
      <c r="R26" s="70"/>
      <c r="S26" s="128">
        <f t="shared" si="4"/>
        <v>35.72</v>
      </c>
    </row>
    <row r="27" spans="1:19" x14ac:dyDescent="0.25">
      <c r="B27" s="393">
        <f t="shared" si="2"/>
        <v>17</v>
      </c>
      <c r="C27" s="325"/>
      <c r="D27" s="1101"/>
      <c r="E27" s="1102"/>
      <c r="F27" s="91">
        <f t="shared" si="0"/>
        <v>0</v>
      </c>
      <c r="G27" s="1125"/>
      <c r="H27" s="1123"/>
      <c r="I27" s="47">
        <f t="shared" si="3"/>
        <v>402.35999999999996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4"/>
        <v>35.72</v>
      </c>
    </row>
    <row r="28" spans="1:19" x14ac:dyDescent="0.25">
      <c r="B28" s="393">
        <f t="shared" si="2"/>
        <v>17</v>
      </c>
      <c r="C28" s="325"/>
      <c r="D28" s="1101"/>
      <c r="E28" s="1102"/>
      <c r="F28" s="91">
        <f t="shared" si="0"/>
        <v>0</v>
      </c>
      <c r="G28" s="1125"/>
      <c r="H28" s="1126"/>
      <c r="I28" s="47">
        <f t="shared" si="3"/>
        <v>402.35999999999996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4"/>
        <v>35.72</v>
      </c>
    </row>
    <row r="29" spans="1:19" x14ac:dyDescent="0.25">
      <c r="B29" s="2"/>
      <c r="C29" s="325"/>
      <c r="D29" s="1101"/>
      <c r="E29" s="590"/>
      <c r="F29" s="14"/>
      <c r="G29" s="1127"/>
      <c r="H29" s="1126"/>
      <c r="L29" s="2"/>
      <c r="M29" s="15"/>
      <c r="N29" s="14"/>
      <c r="O29" s="13"/>
      <c r="P29" s="14"/>
      <c r="Q29" s="31"/>
      <c r="R29" s="17"/>
    </row>
    <row r="30" spans="1:19" x14ac:dyDescent="0.25">
      <c r="B30" s="2"/>
      <c r="C30" s="325"/>
      <c r="D30" s="1101"/>
      <c r="E30" s="499"/>
      <c r="F30" s="6"/>
      <c r="G30" s="1128"/>
      <c r="H30" s="1129"/>
      <c r="L30" s="2"/>
      <c r="M30" s="15"/>
      <c r="N30" s="6"/>
      <c r="P30" s="6"/>
    </row>
    <row r="31" spans="1:19" ht="15.75" thickBot="1" x14ac:dyDescent="0.3">
      <c r="B31" s="73"/>
      <c r="C31" s="327"/>
      <c r="D31" s="1103"/>
      <c r="E31" s="544"/>
      <c r="F31" s="75"/>
      <c r="G31" s="1130"/>
      <c r="H31" s="1129"/>
      <c r="L31" s="73"/>
      <c r="M31" s="86"/>
      <c r="N31" s="75"/>
      <c r="O31" s="115"/>
      <c r="P31" s="75"/>
      <c r="Q31" s="24"/>
    </row>
    <row r="32" spans="1:19" ht="16.5" thickTop="1" thickBot="1" x14ac:dyDescent="0.3">
      <c r="A32" s="74"/>
      <c r="B32" s="74"/>
      <c r="C32" s="123">
        <f>SUM(C8:C31)</f>
        <v>18</v>
      </c>
      <c r="D32" s="102">
        <f>SUM(D8:D31)</f>
        <v>452.24</v>
      </c>
      <c r="E32" s="74"/>
      <c r="F32" s="102">
        <f>SUM(F8:F31)</f>
        <v>452.24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250" t="s">
        <v>21</v>
      </c>
      <c r="E33" s="251"/>
      <c r="F33" s="137">
        <f>E5-D32</f>
        <v>402.36</v>
      </c>
      <c r="G33" s="74"/>
      <c r="H33" s="74"/>
      <c r="K33" s="74"/>
      <c r="L33" s="74"/>
      <c r="M33" s="74"/>
      <c r="N33" s="1014" t="s">
        <v>21</v>
      </c>
      <c r="O33" s="1015"/>
      <c r="P33" s="137">
        <f>O5-N32</f>
        <v>35.72</v>
      </c>
      <c r="Q33" s="74"/>
      <c r="R33" s="74"/>
    </row>
    <row r="34" spans="1:18" ht="15.75" thickBot="1" x14ac:dyDescent="0.3">
      <c r="A34" s="74"/>
      <c r="B34" s="74"/>
      <c r="C34" s="74"/>
      <c r="D34" s="252" t="s">
        <v>4</v>
      </c>
      <c r="E34" s="253"/>
      <c r="F34" s="49">
        <f>F4+F5-C32</f>
        <v>17</v>
      </c>
      <c r="G34" s="74"/>
      <c r="H34" s="74"/>
      <c r="K34" s="74"/>
      <c r="L34" s="74"/>
      <c r="M34" s="74"/>
      <c r="N34" s="1016" t="s">
        <v>4</v>
      </c>
      <c r="O34" s="1017"/>
      <c r="P34" s="49">
        <f>P4+P5-M32</f>
        <v>0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6"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2"/>
      <c r="B1" s="1302"/>
      <c r="C1" s="1302"/>
      <c r="D1" s="1302"/>
      <c r="E1" s="1302"/>
      <c r="F1" s="1302"/>
      <c r="G1" s="13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1" t="s">
        <v>90</v>
      </c>
      <c r="C4" s="99"/>
      <c r="D4" s="131"/>
      <c r="E4" s="85"/>
      <c r="F4" s="72"/>
      <c r="G4" s="227"/>
    </row>
    <row r="5" spans="1:9" x14ac:dyDescent="0.25">
      <c r="A5" s="1306"/>
      <c r="B5" s="140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06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7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7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7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7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7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7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7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7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7"/>
      <c r="E16" s="418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9"/>
      <c r="E17" s="418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7"/>
      <c r="E18" s="418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7"/>
      <c r="E19" s="418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7"/>
      <c r="E20" s="418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7"/>
      <c r="E21" s="418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7"/>
      <c r="E22" s="418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7"/>
      <c r="E23" s="418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7"/>
      <c r="E24" s="418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7"/>
      <c r="E25" s="418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7"/>
      <c r="E26" s="418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02"/>
      <c r="B1" s="1302"/>
      <c r="C1" s="1302"/>
      <c r="D1" s="1302"/>
      <c r="E1" s="1302"/>
      <c r="F1" s="1302"/>
      <c r="G1" s="13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05" t="s">
        <v>91</v>
      </c>
      <c r="C4" s="99"/>
      <c r="D4" s="131"/>
      <c r="E4" s="85"/>
      <c r="F4" s="72"/>
      <c r="G4" s="227"/>
    </row>
    <row r="5" spans="1:10" x14ac:dyDescent="0.25">
      <c r="A5" s="1306"/>
      <c r="B5" s="140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306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988">
        <f>F5-C8</f>
        <v>0</v>
      </c>
      <c r="C8" s="677"/>
      <c r="D8" s="599"/>
      <c r="E8" s="701"/>
      <c r="F8" s="599">
        <f t="shared" ref="F8:F28" si="0">D8</f>
        <v>0</v>
      </c>
      <c r="G8" s="755"/>
      <c r="H8" s="601"/>
      <c r="I8" s="597">
        <f>E4+E5+E6-D8</f>
        <v>0</v>
      </c>
      <c r="J8" s="631"/>
    </row>
    <row r="9" spans="1:10" x14ac:dyDescent="0.25">
      <c r="A9" s="74"/>
      <c r="B9" s="989">
        <f>B8-C9</f>
        <v>0</v>
      </c>
      <c r="C9" s="677"/>
      <c r="D9" s="599"/>
      <c r="E9" s="701"/>
      <c r="F9" s="599">
        <f t="shared" si="0"/>
        <v>0</v>
      </c>
      <c r="G9" s="755"/>
      <c r="H9" s="601"/>
      <c r="I9" s="597">
        <f>I8-D9</f>
        <v>0</v>
      </c>
      <c r="J9" s="631"/>
    </row>
    <row r="10" spans="1:10" x14ac:dyDescent="0.25">
      <c r="A10" s="74"/>
      <c r="B10" s="989">
        <f t="shared" ref="B10:B28" si="1">B9-C10</f>
        <v>0</v>
      </c>
      <c r="C10" s="677"/>
      <c r="D10" s="599"/>
      <c r="E10" s="701"/>
      <c r="F10" s="599">
        <f t="shared" si="0"/>
        <v>0</v>
      </c>
      <c r="G10" s="755"/>
      <c r="H10" s="601"/>
      <c r="I10" s="597">
        <f t="shared" ref="I10:I27" si="2">I9-D10</f>
        <v>0</v>
      </c>
      <c r="J10" s="631"/>
    </row>
    <row r="11" spans="1:10" x14ac:dyDescent="0.25">
      <c r="A11" s="54"/>
      <c r="B11" s="989">
        <f t="shared" si="1"/>
        <v>0</v>
      </c>
      <c r="C11" s="677"/>
      <c r="D11" s="599"/>
      <c r="E11" s="701"/>
      <c r="F11" s="599">
        <f t="shared" si="0"/>
        <v>0</v>
      </c>
      <c r="G11" s="755"/>
      <c r="H11" s="601"/>
      <c r="I11" s="597">
        <f t="shared" si="2"/>
        <v>0</v>
      </c>
      <c r="J11" s="631"/>
    </row>
    <row r="12" spans="1:10" x14ac:dyDescent="0.25">
      <c r="A12" s="74"/>
      <c r="B12" s="989">
        <f t="shared" si="1"/>
        <v>0</v>
      </c>
      <c r="C12" s="677"/>
      <c r="D12" s="599"/>
      <c r="E12" s="701"/>
      <c r="F12" s="599">
        <f t="shared" si="0"/>
        <v>0</v>
      </c>
      <c r="G12" s="755"/>
      <c r="H12" s="601"/>
      <c r="I12" s="597">
        <f t="shared" si="2"/>
        <v>0</v>
      </c>
      <c r="J12" s="631"/>
    </row>
    <row r="13" spans="1:10" x14ac:dyDescent="0.25">
      <c r="A13" s="74"/>
      <c r="B13" s="989">
        <f t="shared" si="1"/>
        <v>0</v>
      </c>
      <c r="C13" s="677"/>
      <c r="D13" s="599"/>
      <c r="E13" s="701"/>
      <c r="F13" s="599">
        <f t="shared" si="0"/>
        <v>0</v>
      </c>
      <c r="G13" s="755"/>
      <c r="H13" s="601"/>
      <c r="I13" s="597">
        <f t="shared" si="2"/>
        <v>0</v>
      </c>
      <c r="J13" s="631"/>
    </row>
    <row r="14" spans="1:10" x14ac:dyDescent="0.25">
      <c r="B14" s="989">
        <f t="shared" si="1"/>
        <v>0</v>
      </c>
      <c r="C14" s="677"/>
      <c r="D14" s="599"/>
      <c r="E14" s="701"/>
      <c r="F14" s="599">
        <f t="shared" si="0"/>
        <v>0</v>
      </c>
      <c r="G14" s="755"/>
      <c r="H14" s="601"/>
      <c r="I14" s="597">
        <f t="shared" si="2"/>
        <v>0</v>
      </c>
      <c r="J14" s="631"/>
    </row>
    <row r="15" spans="1:10" x14ac:dyDescent="0.25">
      <c r="B15" s="989">
        <f t="shared" si="1"/>
        <v>0</v>
      </c>
      <c r="C15" s="677"/>
      <c r="D15" s="599"/>
      <c r="E15" s="701"/>
      <c r="F15" s="599">
        <f t="shared" si="0"/>
        <v>0</v>
      </c>
      <c r="G15" s="755"/>
      <c r="H15" s="601"/>
      <c r="I15" s="597">
        <f t="shared" si="2"/>
        <v>0</v>
      </c>
      <c r="J15" s="631"/>
    </row>
    <row r="16" spans="1:10" x14ac:dyDescent="0.25">
      <c r="B16" s="989">
        <f t="shared" si="1"/>
        <v>0</v>
      </c>
      <c r="C16" s="677"/>
      <c r="D16" s="599"/>
      <c r="E16" s="701"/>
      <c r="F16" s="599">
        <f t="shared" si="0"/>
        <v>0</v>
      </c>
      <c r="G16" s="755"/>
      <c r="H16" s="601"/>
      <c r="I16" s="597">
        <f t="shared" si="2"/>
        <v>0</v>
      </c>
      <c r="J16" s="631"/>
    </row>
    <row r="17" spans="1:10" x14ac:dyDescent="0.25">
      <c r="B17" s="989">
        <f t="shared" si="1"/>
        <v>0</v>
      </c>
      <c r="C17" s="677"/>
      <c r="D17" s="602"/>
      <c r="E17" s="701"/>
      <c r="F17" s="599">
        <f t="shared" si="0"/>
        <v>0</v>
      </c>
      <c r="G17" s="755"/>
      <c r="H17" s="601"/>
      <c r="I17" s="597">
        <f t="shared" si="2"/>
        <v>0</v>
      </c>
      <c r="J17" s="631"/>
    </row>
    <row r="18" spans="1:10" x14ac:dyDescent="0.25">
      <c r="B18" s="989">
        <f t="shared" si="1"/>
        <v>0</v>
      </c>
      <c r="C18" s="677"/>
      <c r="D18" s="599"/>
      <c r="E18" s="701"/>
      <c r="F18" s="599">
        <f t="shared" si="0"/>
        <v>0</v>
      </c>
      <c r="G18" s="755"/>
      <c r="H18" s="601"/>
      <c r="I18" s="597">
        <f t="shared" si="2"/>
        <v>0</v>
      </c>
      <c r="J18" s="631"/>
    </row>
    <row r="19" spans="1:10" x14ac:dyDescent="0.25">
      <c r="B19" s="989">
        <f t="shared" si="1"/>
        <v>0</v>
      </c>
      <c r="C19" s="677"/>
      <c r="D19" s="599"/>
      <c r="E19" s="701"/>
      <c r="F19" s="599">
        <f t="shared" si="0"/>
        <v>0</v>
      </c>
      <c r="G19" s="755"/>
      <c r="H19" s="601"/>
      <c r="I19" s="597">
        <f t="shared" si="2"/>
        <v>0</v>
      </c>
      <c r="J19" s="631"/>
    </row>
    <row r="20" spans="1:10" x14ac:dyDescent="0.25">
      <c r="B20" s="989">
        <f t="shared" si="1"/>
        <v>0</v>
      </c>
      <c r="C20" s="677"/>
      <c r="D20" s="599"/>
      <c r="E20" s="701"/>
      <c r="F20" s="599">
        <f t="shared" si="0"/>
        <v>0</v>
      </c>
      <c r="G20" s="755"/>
      <c r="H20" s="601"/>
      <c r="I20" s="597">
        <f t="shared" si="2"/>
        <v>0</v>
      </c>
      <c r="J20" s="631"/>
    </row>
    <row r="21" spans="1:10" x14ac:dyDescent="0.25">
      <c r="B21" s="989">
        <f t="shared" si="1"/>
        <v>0</v>
      </c>
      <c r="C21" s="677"/>
      <c r="D21" s="599"/>
      <c r="E21" s="701"/>
      <c r="F21" s="599">
        <f t="shared" si="0"/>
        <v>0</v>
      </c>
      <c r="G21" s="755"/>
      <c r="H21" s="601"/>
      <c r="I21" s="597">
        <f t="shared" si="2"/>
        <v>0</v>
      </c>
      <c r="J21" s="631"/>
    </row>
    <row r="22" spans="1:10" x14ac:dyDescent="0.25">
      <c r="B22" s="989">
        <f t="shared" si="1"/>
        <v>0</v>
      </c>
      <c r="C22" s="677"/>
      <c r="D22" s="990"/>
      <c r="E22" s="991"/>
      <c r="F22" s="599">
        <f t="shared" si="0"/>
        <v>0</v>
      </c>
      <c r="G22" s="755"/>
      <c r="H22" s="601"/>
      <c r="I22" s="597">
        <f t="shared" si="2"/>
        <v>0</v>
      </c>
      <c r="J22" s="631"/>
    </row>
    <row r="23" spans="1:10" x14ac:dyDescent="0.25">
      <c r="B23" s="989">
        <f t="shared" si="1"/>
        <v>0</v>
      </c>
      <c r="C23" s="677"/>
      <c r="D23" s="990"/>
      <c r="E23" s="991"/>
      <c r="F23" s="599">
        <f t="shared" si="0"/>
        <v>0</v>
      </c>
      <c r="G23" s="755"/>
      <c r="H23" s="601"/>
      <c r="I23" s="597">
        <f t="shared" si="2"/>
        <v>0</v>
      </c>
      <c r="J23" s="631"/>
    </row>
    <row r="24" spans="1:10" x14ac:dyDescent="0.25">
      <c r="B24" s="2">
        <f t="shared" si="1"/>
        <v>0</v>
      </c>
      <c r="C24" s="15"/>
      <c r="D24" s="417"/>
      <c r="E24" s="418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7"/>
      <c r="E25" s="418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7"/>
      <c r="E26" s="418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7"/>
      <c r="E27" s="418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7"/>
      <c r="E28" s="418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8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02"/>
      <c r="B1" s="1302"/>
      <c r="C1" s="1302"/>
      <c r="D1" s="1302"/>
      <c r="E1" s="1302"/>
      <c r="F1" s="1302"/>
      <c r="G1" s="13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04" t="s">
        <v>112</v>
      </c>
      <c r="C5" s="371"/>
      <c r="D5" s="615"/>
      <c r="E5" s="783"/>
      <c r="F5" s="725"/>
      <c r="G5" s="5"/>
    </row>
    <row r="6" spans="1:9" ht="20.25" x14ac:dyDescent="0.3">
      <c r="A6" s="804"/>
      <c r="B6" s="1304"/>
      <c r="C6" s="219"/>
      <c r="D6" s="615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2"/>
      <c r="D7" s="615"/>
      <c r="E7" s="602"/>
      <c r="F7" s="61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29"/>
      <c r="F9" s="602">
        <f t="shared" ref="F9:F10" si="0">D9</f>
        <v>0</v>
      </c>
      <c r="G9" s="600"/>
      <c r="H9" s="601"/>
      <c r="I9" s="96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0" t="s">
        <v>11</v>
      </c>
      <c r="D83" s="1301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55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855"/>
  </cols>
  <sheetData>
    <row r="1" spans="1:19" ht="40.5" x14ac:dyDescent="0.55000000000000004">
      <c r="A1" s="1298" t="s">
        <v>378</v>
      </c>
      <c r="B1" s="1298"/>
      <c r="C1" s="1298"/>
      <c r="D1" s="1298"/>
      <c r="E1" s="1298"/>
      <c r="F1" s="1298"/>
      <c r="G1" s="1298"/>
      <c r="H1" s="11">
        <v>1</v>
      </c>
      <c r="K1" s="1302" t="s">
        <v>467</v>
      </c>
      <c r="L1" s="1302"/>
      <c r="M1" s="1302"/>
      <c r="N1" s="1302"/>
      <c r="O1" s="1302"/>
      <c r="P1" s="1302"/>
      <c r="Q1" s="13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/>
      <c r="P4" s="72"/>
      <c r="Q4" s="151"/>
      <c r="R4" s="151"/>
    </row>
    <row r="5" spans="1:19" ht="15" customHeight="1" x14ac:dyDescent="0.25">
      <c r="A5" s="1306" t="s">
        <v>243</v>
      </c>
      <c r="B5" s="1305" t="s">
        <v>62</v>
      </c>
      <c r="C5" s="371">
        <v>88</v>
      </c>
      <c r="D5" s="130">
        <v>44992</v>
      </c>
      <c r="E5" s="200">
        <v>1012.25</v>
      </c>
      <c r="F5" s="61">
        <v>84</v>
      </c>
      <c r="G5" s="5"/>
      <c r="K5" s="1306" t="s">
        <v>243</v>
      </c>
      <c r="L5" s="1305" t="s">
        <v>62</v>
      </c>
      <c r="M5" s="371">
        <v>88</v>
      </c>
      <c r="N5" s="130">
        <v>45036</v>
      </c>
      <c r="O5" s="200">
        <v>508.56</v>
      </c>
      <c r="P5" s="61">
        <v>42</v>
      </c>
      <c r="Q5" s="5"/>
    </row>
    <row r="6" spans="1:19" x14ac:dyDescent="0.25">
      <c r="A6" s="1306"/>
      <c r="B6" s="1305"/>
      <c r="C6" s="453">
        <v>88</v>
      </c>
      <c r="D6" s="130">
        <v>45004</v>
      </c>
      <c r="E6" s="68">
        <v>511.48</v>
      </c>
      <c r="F6" s="72">
        <v>44</v>
      </c>
      <c r="G6" s="47">
        <f>F48</f>
        <v>751.7600000000001</v>
      </c>
      <c r="H6" s="7">
        <f>E6-G6+E7+E5-G5</f>
        <v>771.96999999999991</v>
      </c>
      <c r="K6" s="1306"/>
      <c r="L6" s="1305"/>
      <c r="M6" s="453"/>
      <c r="N6" s="130"/>
      <c r="O6" s="68"/>
      <c r="P6" s="72"/>
      <c r="Q6" s="47">
        <f>P48</f>
        <v>0</v>
      </c>
      <c r="R6" s="7">
        <f>O6-Q6+O7+O5-Q5</f>
        <v>508.56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37">
        <f>F6-C9+F5+F7+F4</f>
        <v>118</v>
      </c>
      <c r="C9" s="677">
        <v>10</v>
      </c>
      <c r="D9" s="602">
        <v>118.98</v>
      </c>
      <c r="E9" s="629">
        <v>44993</v>
      </c>
      <c r="F9" s="602">
        <f>D9</f>
        <v>118.98</v>
      </c>
      <c r="G9" s="600" t="s">
        <v>263</v>
      </c>
      <c r="H9" s="601">
        <v>98</v>
      </c>
      <c r="I9" s="633">
        <f>E6-F9+E5+E7+E4</f>
        <v>1404.75</v>
      </c>
      <c r="K9" s="79" t="s">
        <v>32</v>
      </c>
      <c r="L9" s="737">
        <f>P6-M9+P5+P7+P4</f>
        <v>42</v>
      </c>
      <c r="M9" s="677"/>
      <c r="N9" s="602"/>
      <c r="O9" s="629"/>
      <c r="P9" s="602">
        <f>N9</f>
        <v>0</v>
      </c>
      <c r="Q9" s="600"/>
      <c r="R9" s="601"/>
      <c r="S9" s="633">
        <f>O6-P9+O5+O7+O4</f>
        <v>508.56</v>
      </c>
    </row>
    <row r="10" spans="1:19" x14ac:dyDescent="0.25">
      <c r="A10" s="186"/>
      <c r="B10" s="82">
        <f>B9-C10</f>
        <v>116</v>
      </c>
      <c r="C10" s="677">
        <v>2</v>
      </c>
      <c r="D10" s="602">
        <v>23.35</v>
      </c>
      <c r="E10" s="629">
        <v>44996</v>
      </c>
      <c r="F10" s="68">
        <f>D10</f>
        <v>23.35</v>
      </c>
      <c r="G10" s="69" t="s">
        <v>176</v>
      </c>
      <c r="H10" s="70">
        <v>98</v>
      </c>
      <c r="I10" s="633">
        <f>I9-F10</f>
        <v>1381.4</v>
      </c>
      <c r="K10" s="186"/>
      <c r="L10" s="82">
        <f>L9-M10</f>
        <v>42</v>
      </c>
      <c r="M10" s="677"/>
      <c r="N10" s="602"/>
      <c r="O10" s="629"/>
      <c r="P10" s="68">
        <f>N10</f>
        <v>0</v>
      </c>
      <c r="Q10" s="69"/>
      <c r="R10" s="70"/>
      <c r="S10" s="633">
        <f>S9-P10</f>
        <v>508.56</v>
      </c>
    </row>
    <row r="11" spans="1:19" x14ac:dyDescent="0.25">
      <c r="A11" s="174"/>
      <c r="B11" s="82">
        <f t="shared" ref="B11:B45" si="0">B10-C11</f>
        <v>109</v>
      </c>
      <c r="C11" s="677">
        <v>7</v>
      </c>
      <c r="D11" s="602">
        <v>83.29</v>
      </c>
      <c r="E11" s="629">
        <v>44996</v>
      </c>
      <c r="F11" s="68">
        <f>D11</f>
        <v>83.29</v>
      </c>
      <c r="G11" s="69" t="s">
        <v>274</v>
      </c>
      <c r="H11" s="70">
        <v>98</v>
      </c>
      <c r="I11" s="633">
        <f t="shared" ref="I11:I45" si="1">I10-F11</f>
        <v>1298.1100000000001</v>
      </c>
      <c r="K11" s="174"/>
      <c r="L11" s="82">
        <f t="shared" ref="L11:L45" si="2">L10-M11</f>
        <v>42</v>
      </c>
      <c r="M11" s="677"/>
      <c r="N11" s="602"/>
      <c r="O11" s="629"/>
      <c r="P11" s="68">
        <f>N11</f>
        <v>0</v>
      </c>
      <c r="Q11" s="69"/>
      <c r="R11" s="70"/>
      <c r="S11" s="633">
        <f t="shared" ref="S11:S45" si="3">S10-P11</f>
        <v>508.56</v>
      </c>
    </row>
    <row r="12" spans="1:19" x14ac:dyDescent="0.25">
      <c r="A12" s="174"/>
      <c r="B12" s="82">
        <f t="shared" si="0"/>
        <v>94</v>
      </c>
      <c r="C12" s="677">
        <v>15</v>
      </c>
      <c r="D12" s="602">
        <v>181.63</v>
      </c>
      <c r="E12" s="629">
        <v>45002</v>
      </c>
      <c r="F12" s="68">
        <f>D12</f>
        <v>181.63</v>
      </c>
      <c r="G12" s="69" t="s">
        <v>302</v>
      </c>
      <c r="H12" s="70">
        <v>98</v>
      </c>
      <c r="I12" s="633">
        <f t="shared" si="1"/>
        <v>1116.48</v>
      </c>
      <c r="K12" s="174"/>
      <c r="L12" s="82">
        <f t="shared" si="2"/>
        <v>42</v>
      </c>
      <c r="M12" s="677"/>
      <c r="N12" s="602"/>
      <c r="O12" s="629"/>
      <c r="P12" s="68">
        <f>N12</f>
        <v>0</v>
      </c>
      <c r="Q12" s="69"/>
      <c r="R12" s="70"/>
      <c r="S12" s="633">
        <f t="shared" si="3"/>
        <v>508.56</v>
      </c>
    </row>
    <row r="13" spans="1:19" x14ac:dyDescent="0.25">
      <c r="A13" s="81" t="s">
        <v>33</v>
      </c>
      <c r="B13" s="82">
        <f t="shared" si="0"/>
        <v>84</v>
      </c>
      <c r="C13" s="677">
        <v>10</v>
      </c>
      <c r="D13" s="602">
        <v>122.52</v>
      </c>
      <c r="E13" s="629">
        <v>45003</v>
      </c>
      <c r="F13" s="602">
        <f t="shared" ref="F13:F45" si="4">D13</f>
        <v>122.52</v>
      </c>
      <c r="G13" s="600" t="s">
        <v>303</v>
      </c>
      <c r="H13" s="601">
        <v>98</v>
      </c>
      <c r="I13" s="633">
        <f t="shared" si="1"/>
        <v>993.96</v>
      </c>
      <c r="K13" s="81" t="s">
        <v>33</v>
      </c>
      <c r="L13" s="1235">
        <f t="shared" si="2"/>
        <v>42</v>
      </c>
      <c r="M13" s="1241"/>
      <c r="N13" s="1236"/>
      <c r="O13" s="1237"/>
      <c r="P13" s="1236">
        <f t="shared" ref="P13:P45" si="5">N13</f>
        <v>0</v>
      </c>
      <c r="Q13" s="1238"/>
      <c r="R13" s="1239"/>
      <c r="S13" s="1240">
        <f t="shared" si="3"/>
        <v>508.56</v>
      </c>
    </row>
    <row r="14" spans="1:19" x14ac:dyDescent="0.25">
      <c r="A14" s="72"/>
      <c r="B14" s="82">
        <f t="shared" si="0"/>
        <v>79</v>
      </c>
      <c r="C14" s="677">
        <v>5</v>
      </c>
      <c r="D14" s="602">
        <v>62.08</v>
      </c>
      <c r="E14" s="629">
        <v>45006</v>
      </c>
      <c r="F14" s="602">
        <f t="shared" si="4"/>
        <v>62.08</v>
      </c>
      <c r="G14" s="600" t="s">
        <v>316</v>
      </c>
      <c r="H14" s="601">
        <v>98</v>
      </c>
      <c r="I14" s="633">
        <f t="shared" si="1"/>
        <v>931.88</v>
      </c>
      <c r="K14" s="72"/>
      <c r="L14" s="1235">
        <f t="shared" si="2"/>
        <v>42</v>
      </c>
      <c r="M14" s="1241"/>
      <c r="N14" s="1236"/>
      <c r="O14" s="1237"/>
      <c r="P14" s="1236">
        <f t="shared" si="5"/>
        <v>0</v>
      </c>
      <c r="Q14" s="1238"/>
      <c r="R14" s="1239"/>
      <c r="S14" s="1240">
        <f t="shared" si="3"/>
        <v>508.56</v>
      </c>
    </row>
    <row r="15" spans="1:19" x14ac:dyDescent="0.25">
      <c r="A15" s="72"/>
      <c r="B15" s="82">
        <f t="shared" si="0"/>
        <v>78</v>
      </c>
      <c r="C15" s="677">
        <v>1</v>
      </c>
      <c r="D15" s="602">
        <v>11.94</v>
      </c>
      <c r="E15" s="629">
        <v>45012</v>
      </c>
      <c r="F15" s="602">
        <f t="shared" si="4"/>
        <v>11.94</v>
      </c>
      <c r="G15" s="600" t="s">
        <v>343</v>
      </c>
      <c r="H15" s="601">
        <v>98</v>
      </c>
      <c r="I15" s="633">
        <f t="shared" si="1"/>
        <v>919.93999999999994</v>
      </c>
      <c r="K15" s="72"/>
      <c r="L15" s="1235">
        <f t="shared" si="2"/>
        <v>42</v>
      </c>
      <c r="M15" s="1241"/>
      <c r="N15" s="1236"/>
      <c r="O15" s="1237"/>
      <c r="P15" s="1236">
        <f t="shared" si="5"/>
        <v>0</v>
      </c>
      <c r="Q15" s="1238"/>
      <c r="R15" s="1239"/>
      <c r="S15" s="1240">
        <f t="shared" si="3"/>
        <v>508.56</v>
      </c>
    </row>
    <row r="16" spans="1:19" x14ac:dyDescent="0.25">
      <c r="B16" s="82">
        <f t="shared" si="0"/>
        <v>73</v>
      </c>
      <c r="C16" s="15">
        <v>5</v>
      </c>
      <c r="D16" s="68">
        <v>63.81</v>
      </c>
      <c r="E16" s="629">
        <v>45013</v>
      </c>
      <c r="F16" s="602">
        <f t="shared" si="4"/>
        <v>63.81</v>
      </c>
      <c r="G16" s="600" t="s">
        <v>340</v>
      </c>
      <c r="H16" s="601">
        <v>90</v>
      </c>
      <c r="I16" s="633">
        <f t="shared" si="1"/>
        <v>856.12999999999988</v>
      </c>
      <c r="L16" s="1235">
        <f t="shared" si="2"/>
        <v>42</v>
      </c>
      <c r="M16" s="1241"/>
      <c r="N16" s="1236"/>
      <c r="O16" s="1237"/>
      <c r="P16" s="1236">
        <f t="shared" si="5"/>
        <v>0</v>
      </c>
      <c r="Q16" s="1238"/>
      <c r="R16" s="1239"/>
      <c r="S16" s="1240">
        <f t="shared" si="3"/>
        <v>508.56</v>
      </c>
    </row>
    <row r="17" spans="1:19" x14ac:dyDescent="0.25">
      <c r="B17" s="680">
        <f t="shared" si="0"/>
        <v>66</v>
      </c>
      <c r="C17" s="15">
        <v>7</v>
      </c>
      <c r="D17" s="68">
        <v>84.16</v>
      </c>
      <c r="E17" s="629">
        <v>45017</v>
      </c>
      <c r="F17" s="602">
        <f t="shared" si="4"/>
        <v>84.16</v>
      </c>
      <c r="G17" s="600" t="s">
        <v>372</v>
      </c>
      <c r="H17" s="601">
        <v>90</v>
      </c>
      <c r="I17" s="679">
        <f t="shared" si="1"/>
        <v>771.96999999999991</v>
      </c>
      <c r="L17" s="1235">
        <f t="shared" si="2"/>
        <v>42</v>
      </c>
      <c r="M17" s="1241"/>
      <c r="N17" s="1236"/>
      <c r="O17" s="1237"/>
      <c r="P17" s="1236">
        <f t="shared" si="5"/>
        <v>0</v>
      </c>
      <c r="Q17" s="1238"/>
      <c r="R17" s="1239"/>
      <c r="S17" s="1240">
        <f t="shared" si="3"/>
        <v>508.56</v>
      </c>
    </row>
    <row r="18" spans="1:19" x14ac:dyDescent="0.25">
      <c r="A18" s="118"/>
      <c r="B18" s="82">
        <f t="shared" si="0"/>
        <v>66</v>
      </c>
      <c r="C18" s="15"/>
      <c r="D18" s="68"/>
      <c r="E18" s="629"/>
      <c r="F18" s="602">
        <f t="shared" si="4"/>
        <v>0</v>
      </c>
      <c r="G18" s="600"/>
      <c r="H18" s="601"/>
      <c r="I18" s="633">
        <f t="shared" si="1"/>
        <v>771.96999999999991</v>
      </c>
      <c r="K18" s="118"/>
      <c r="L18" s="1235">
        <f t="shared" si="2"/>
        <v>42</v>
      </c>
      <c r="M18" s="1241"/>
      <c r="N18" s="1236"/>
      <c r="O18" s="1237"/>
      <c r="P18" s="1236">
        <f t="shared" si="5"/>
        <v>0</v>
      </c>
      <c r="Q18" s="1238"/>
      <c r="R18" s="1239"/>
      <c r="S18" s="1240">
        <f t="shared" si="3"/>
        <v>508.56</v>
      </c>
    </row>
    <row r="19" spans="1:19" x14ac:dyDescent="0.25">
      <c r="A19" s="118"/>
      <c r="B19" s="82">
        <f t="shared" si="0"/>
        <v>66</v>
      </c>
      <c r="C19" s="15"/>
      <c r="D19" s="68"/>
      <c r="E19" s="629"/>
      <c r="F19" s="602">
        <f t="shared" si="4"/>
        <v>0</v>
      </c>
      <c r="G19" s="600"/>
      <c r="H19" s="601"/>
      <c r="I19" s="633">
        <f t="shared" si="1"/>
        <v>771.96999999999991</v>
      </c>
      <c r="K19" s="118"/>
      <c r="L19" s="1235">
        <f t="shared" si="2"/>
        <v>42</v>
      </c>
      <c r="M19" s="1241"/>
      <c r="N19" s="1236"/>
      <c r="O19" s="1237"/>
      <c r="P19" s="1236">
        <f t="shared" si="5"/>
        <v>0</v>
      </c>
      <c r="Q19" s="1238"/>
      <c r="R19" s="1239"/>
      <c r="S19" s="1240">
        <f t="shared" si="3"/>
        <v>508.56</v>
      </c>
    </row>
    <row r="20" spans="1:19" x14ac:dyDescent="0.25">
      <c r="A20" s="118"/>
      <c r="B20" s="82">
        <f t="shared" si="0"/>
        <v>66</v>
      </c>
      <c r="C20" s="15"/>
      <c r="D20" s="68"/>
      <c r="E20" s="629"/>
      <c r="F20" s="602">
        <f t="shared" si="4"/>
        <v>0</v>
      </c>
      <c r="G20" s="600"/>
      <c r="H20" s="601"/>
      <c r="I20" s="633">
        <f t="shared" si="1"/>
        <v>771.96999999999991</v>
      </c>
      <c r="K20" s="118"/>
      <c r="L20" s="1235">
        <f t="shared" si="2"/>
        <v>42</v>
      </c>
      <c r="M20" s="1241"/>
      <c r="N20" s="1236"/>
      <c r="O20" s="1237"/>
      <c r="P20" s="1236">
        <f t="shared" si="5"/>
        <v>0</v>
      </c>
      <c r="Q20" s="1238"/>
      <c r="R20" s="1239"/>
      <c r="S20" s="1240">
        <f t="shared" si="3"/>
        <v>508.56</v>
      </c>
    </row>
    <row r="21" spans="1:19" x14ac:dyDescent="0.25">
      <c r="A21" s="118"/>
      <c r="B21" s="82">
        <f t="shared" si="0"/>
        <v>66</v>
      </c>
      <c r="C21" s="15"/>
      <c r="D21" s="68"/>
      <c r="E21" s="194"/>
      <c r="F21" s="68">
        <f t="shared" si="4"/>
        <v>0</v>
      </c>
      <c r="G21" s="69"/>
      <c r="H21" s="70"/>
      <c r="I21" s="633">
        <f t="shared" si="1"/>
        <v>771.96999999999991</v>
      </c>
      <c r="K21" s="118"/>
      <c r="L21" s="82">
        <f t="shared" si="2"/>
        <v>42</v>
      </c>
      <c r="M21" s="1242"/>
      <c r="N21" s="68"/>
      <c r="O21" s="194"/>
      <c r="P21" s="68">
        <f t="shared" si="5"/>
        <v>0</v>
      </c>
      <c r="Q21" s="69"/>
      <c r="R21" s="70"/>
      <c r="S21" s="633">
        <f t="shared" si="3"/>
        <v>508.56</v>
      </c>
    </row>
    <row r="22" spans="1:19" x14ac:dyDescent="0.25">
      <c r="A22" s="118"/>
      <c r="B22" s="222">
        <f t="shared" si="0"/>
        <v>66</v>
      </c>
      <c r="C22" s="15"/>
      <c r="D22" s="68"/>
      <c r="E22" s="194"/>
      <c r="F22" s="68">
        <f t="shared" si="4"/>
        <v>0</v>
      </c>
      <c r="G22" s="69"/>
      <c r="H22" s="70"/>
      <c r="I22" s="633">
        <f t="shared" si="1"/>
        <v>771.96999999999991</v>
      </c>
      <c r="K22" s="118"/>
      <c r="L22" s="222">
        <f t="shared" si="2"/>
        <v>42</v>
      </c>
      <c r="M22" s="1242"/>
      <c r="N22" s="68"/>
      <c r="O22" s="194"/>
      <c r="P22" s="68">
        <f t="shared" si="5"/>
        <v>0</v>
      </c>
      <c r="Q22" s="69"/>
      <c r="R22" s="70"/>
      <c r="S22" s="633">
        <f t="shared" si="3"/>
        <v>508.56</v>
      </c>
    </row>
    <row r="23" spans="1:19" x14ac:dyDescent="0.25">
      <c r="A23" s="119"/>
      <c r="B23" s="222">
        <f t="shared" si="0"/>
        <v>66</v>
      </c>
      <c r="C23" s="15"/>
      <c r="D23" s="68"/>
      <c r="E23" s="194"/>
      <c r="F23" s="68">
        <f t="shared" si="4"/>
        <v>0</v>
      </c>
      <c r="G23" s="69"/>
      <c r="H23" s="70"/>
      <c r="I23" s="633">
        <f t="shared" si="1"/>
        <v>771.96999999999991</v>
      </c>
      <c r="K23" s="119"/>
      <c r="L23" s="222">
        <f t="shared" si="2"/>
        <v>42</v>
      </c>
      <c r="M23" s="1242"/>
      <c r="N23" s="68"/>
      <c r="O23" s="194"/>
      <c r="P23" s="68">
        <f t="shared" si="5"/>
        <v>0</v>
      </c>
      <c r="Q23" s="69"/>
      <c r="R23" s="70"/>
      <c r="S23" s="633">
        <f t="shared" si="3"/>
        <v>508.56</v>
      </c>
    </row>
    <row r="24" spans="1:19" x14ac:dyDescent="0.25">
      <c r="A24" s="118"/>
      <c r="B24" s="222">
        <f t="shared" si="0"/>
        <v>66</v>
      </c>
      <c r="C24" s="15"/>
      <c r="D24" s="68"/>
      <c r="E24" s="194"/>
      <c r="F24" s="68">
        <f t="shared" si="4"/>
        <v>0</v>
      </c>
      <c r="G24" s="69"/>
      <c r="H24" s="70"/>
      <c r="I24" s="633">
        <f t="shared" si="1"/>
        <v>771.96999999999991</v>
      </c>
      <c r="K24" s="118"/>
      <c r="L24" s="222">
        <f t="shared" si="2"/>
        <v>42</v>
      </c>
      <c r="M24" s="15"/>
      <c r="N24" s="68"/>
      <c r="O24" s="194"/>
      <c r="P24" s="68">
        <f t="shared" si="5"/>
        <v>0</v>
      </c>
      <c r="Q24" s="69"/>
      <c r="R24" s="70"/>
      <c r="S24" s="633">
        <f t="shared" si="3"/>
        <v>508.56</v>
      </c>
    </row>
    <row r="25" spans="1:19" x14ac:dyDescent="0.25">
      <c r="A25" s="118"/>
      <c r="B25" s="222">
        <f t="shared" si="0"/>
        <v>66</v>
      </c>
      <c r="C25" s="15"/>
      <c r="D25" s="68"/>
      <c r="E25" s="194"/>
      <c r="F25" s="68">
        <f t="shared" si="4"/>
        <v>0</v>
      </c>
      <c r="G25" s="69"/>
      <c r="H25" s="70"/>
      <c r="I25" s="633">
        <f t="shared" si="1"/>
        <v>771.96999999999991</v>
      </c>
      <c r="K25" s="118"/>
      <c r="L25" s="222">
        <f t="shared" si="2"/>
        <v>42</v>
      </c>
      <c r="M25" s="15"/>
      <c r="N25" s="68"/>
      <c r="O25" s="194"/>
      <c r="P25" s="68">
        <f t="shared" si="5"/>
        <v>0</v>
      </c>
      <c r="Q25" s="69"/>
      <c r="R25" s="70"/>
      <c r="S25" s="633">
        <f t="shared" si="3"/>
        <v>508.56</v>
      </c>
    </row>
    <row r="26" spans="1:19" x14ac:dyDescent="0.25">
      <c r="A26" s="118"/>
      <c r="B26" s="174">
        <f t="shared" si="0"/>
        <v>66</v>
      </c>
      <c r="C26" s="15"/>
      <c r="D26" s="68"/>
      <c r="E26" s="194"/>
      <c r="F26" s="68">
        <f t="shared" si="4"/>
        <v>0</v>
      </c>
      <c r="G26" s="69"/>
      <c r="H26" s="70"/>
      <c r="I26" s="633">
        <f t="shared" si="1"/>
        <v>771.96999999999991</v>
      </c>
      <c r="K26" s="118"/>
      <c r="L26" s="174">
        <f t="shared" si="2"/>
        <v>42</v>
      </c>
      <c r="M26" s="15"/>
      <c r="N26" s="68"/>
      <c r="O26" s="194"/>
      <c r="P26" s="68">
        <f t="shared" si="5"/>
        <v>0</v>
      </c>
      <c r="Q26" s="69"/>
      <c r="R26" s="70"/>
      <c r="S26" s="633">
        <f t="shared" si="3"/>
        <v>508.56</v>
      </c>
    </row>
    <row r="27" spans="1:19" x14ac:dyDescent="0.25">
      <c r="A27" s="118"/>
      <c r="B27" s="222">
        <f t="shared" si="0"/>
        <v>66</v>
      </c>
      <c r="C27" s="15"/>
      <c r="D27" s="68"/>
      <c r="E27" s="194"/>
      <c r="F27" s="68">
        <f t="shared" si="4"/>
        <v>0</v>
      </c>
      <c r="G27" s="69"/>
      <c r="H27" s="70"/>
      <c r="I27" s="633">
        <f t="shared" si="1"/>
        <v>771.96999999999991</v>
      </c>
      <c r="K27" s="118"/>
      <c r="L27" s="222">
        <f t="shared" si="2"/>
        <v>42</v>
      </c>
      <c r="M27" s="15"/>
      <c r="N27" s="68"/>
      <c r="O27" s="194"/>
      <c r="P27" s="68">
        <f t="shared" si="5"/>
        <v>0</v>
      </c>
      <c r="Q27" s="69"/>
      <c r="R27" s="70"/>
      <c r="S27" s="633">
        <f t="shared" si="3"/>
        <v>508.56</v>
      </c>
    </row>
    <row r="28" spans="1:19" x14ac:dyDescent="0.25">
      <c r="A28" s="118"/>
      <c r="B28" s="174">
        <f t="shared" si="0"/>
        <v>66</v>
      </c>
      <c r="C28" s="15"/>
      <c r="D28" s="68"/>
      <c r="E28" s="194"/>
      <c r="F28" s="68">
        <f t="shared" si="4"/>
        <v>0</v>
      </c>
      <c r="G28" s="69"/>
      <c r="H28" s="70"/>
      <c r="I28" s="633">
        <f t="shared" si="1"/>
        <v>771.96999999999991</v>
      </c>
      <c r="K28" s="118"/>
      <c r="L28" s="174">
        <f t="shared" si="2"/>
        <v>42</v>
      </c>
      <c r="M28" s="15"/>
      <c r="N28" s="68"/>
      <c r="O28" s="194"/>
      <c r="P28" s="68">
        <f t="shared" si="5"/>
        <v>0</v>
      </c>
      <c r="Q28" s="69"/>
      <c r="R28" s="70"/>
      <c r="S28" s="633">
        <f t="shared" si="3"/>
        <v>508.56</v>
      </c>
    </row>
    <row r="29" spans="1:19" x14ac:dyDescent="0.25">
      <c r="A29" s="118"/>
      <c r="B29" s="222">
        <f t="shared" si="0"/>
        <v>66</v>
      </c>
      <c r="C29" s="15"/>
      <c r="D29" s="68"/>
      <c r="E29" s="194"/>
      <c r="F29" s="68">
        <f t="shared" si="4"/>
        <v>0</v>
      </c>
      <c r="G29" s="69"/>
      <c r="H29" s="70"/>
      <c r="I29" s="633">
        <f t="shared" si="1"/>
        <v>771.96999999999991</v>
      </c>
      <c r="K29" s="118"/>
      <c r="L29" s="222">
        <f t="shared" si="2"/>
        <v>42</v>
      </c>
      <c r="M29" s="15"/>
      <c r="N29" s="68"/>
      <c r="O29" s="194"/>
      <c r="P29" s="68">
        <f t="shared" si="5"/>
        <v>0</v>
      </c>
      <c r="Q29" s="69"/>
      <c r="R29" s="70"/>
      <c r="S29" s="633">
        <f t="shared" si="3"/>
        <v>508.56</v>
      </c>
    </row>
    <row r="30" spans="1:19" x14ac:dyDescent="0.25">
      <c r="A30" s="118"/>
      <c r="B30" s="222">
        <f t="shared" si="0"/>
        <v>66</v>
      </c>
      <c r="C30" s="15"/>
      <c r="D30" s="68"/>
      <c r="E30" s="194"/>
      <c r="F30" s="68">
        <f t="shared" si="4"/>
        <v>0</v>
      </c>
      <c r="G30" s="69"/>
      <c r="H30" s="70"/>
      <c r="I30" s="633">
        <f t="shared" si="1"/>
        <v>771.96999999999991</v>
      </c>
      <c r="K30" s="118"/>
      <c r="L30" s="222">
        <f t="shared" si="2"/>
        <v>42</v>
      </c>
      <c r="M30" s="15"/>
      <c r="N30" s="68"/>
      <c r="O30" s="194"/>
      <c r="P30" s="68">
        <f t="shared" si="5"/>
        <v>0</v>
      </c>
      <c r="Q30" s="69"/>
      <c r="R30" s="70"/>
      <c r="S30" s="633">
        <f t="shared" si="3"/>
        <v>508.56</v>
      </c>
    </row>
    <row r="31" spans="1:19" x14ac:dyDescent="0.25">
      <c r="A31" s="118"/>
      <c r="B31" s="222">
        <f t="shared" si="0"/>
        <v>66</v>
      </c>
      <c r="C31" s="15"/>
      <c r="D31" s="68"/>
      <c r="E31" s="194"/>
      <c r="F31" s="68">
        <f t="shared" si="4"/>
        <v>0</v>
      </c>
      <c r="G31" s="69"/>
      <c r="H31" s="70"/>
      <c r="I31" s="633">
        <f t="shared" si="1"/>
        <v>771.96999999999991</v>
      </c>
      <c r="K31" s="118"/>
      <c r="L31" s="222">
        <f t="shared" si="2"/>
        <v>42</v>
      </c>
      <c r="M31" s="15"/>
      <c r="N31" s="68"/>
      <c r="O31" s="194"/>
      <c r="P31" s="68">
        <f t="shared" si="5"/>
        <v>0</v>
      </c>
      <c r="Q31" s="69"/>
      <c r="R31" s="70"/>
      <c r="S31" s="633">
        <f t="shared" si="3"/>
        <v>508.56</v>
      </c>
    </row>
    <row r="32" spans="1:19" x14ac:dyDescent="0.25">
      <c r="A32" s="118"/>
      <c r="B32" s="222">
        <f t="shared" si="0"/>
        <v>66</v>
      </c>
      <c r="C32" s="15"/>
      <c r="D32" s="68"/>
      <c r="E32" s="194"/>
      <c r="F32" s="68">
        <f t="shared" si="4"/>
        <v>0</v>
      </c>
      <c r="G32" s="69"/>
      <c r="H32" s="70"/>
      <c r="I32" s="633">
        <f t="shared" si="1"/>
        <v>771.96999999999991</v>
      </c>
      <c r="K32" s="118"/>
      <c r="L32" s="222">
        <f t="shared" si="2"/>
        <v>42</v>
      </c>
      <c r="M32" s="15"/>
      <c r="N32" s="68"/>
      <c r="O32" s="194"/>
      <c r="P32" s="68">
        <f t="shared" si="5"/>
        <v>0</v>
      </c>
      <c r="Q32" s="69"/>
      <c r="R32" s="70"/>
      <c r="S32" s="633">
        <f t="shared" si="3"/>
        <v>508.56</v>
      </c>
    </row>
    <row r="33" spans="1:19" x14ac:dyDescent="0.25">
      <c r="A33" s="118"/>
      <c r="B33" s="222">
        <f t="shared" si="0"/>
        <v>66</v>
      </c>
      <c r="C33" s="15"/>
      <c r="D33" s="68"/>
      <c r="E33" s="194"/>
      <c r="F33" s="68">
        <f t="shared" si="4"/>
        <v>0</v>
      </c>
      <c r="G33" s="69"/>
      <c r="H33" s="70"/>
      <c r="I33" s="633">
        <f t="shared" si="1"/>
        <v>771.96999999999991</v>
      </c>
      <c r="K33" s="118"/>
      <c r="L33" s="222">
        <f t="shared" si="2"/>
        <v>42</v>
      </c>
      <c r="M33" s="15"/>
      <c r="N33" s="68"/>
      <c r="O33" s="194"/>
      <c r="P33" s="68">
        <f t="shared" si="5"/>
        <v>0</v>
      </c>
      <c r="Q33" s="69"/>
      <c r="R33" s="70"/>
      <c r="S33" s="633">
        <f t="shared" si="3"/>
        <v>508.56</v>
      </c>
    </row>
    <row r="34" spans="1:19" x14ac:dyDescent="0.25">
      <c r="A34" s="118"/>
      <c r="B34" s="222">
        <f t="shared" si="0"/>
        <v>66</v>
      </c>
      <c r="C34" s="15"/>
      <c r="D34" s="68"/>
      <c r="E34" s="194"/>
      <c r="F34" s="68">
        <f t="shared" si="4"/>
        <v>0</v>
      </c>
      <c r="G34" s="69"/>
      <c r="H34" s="70"/>
      <c r="I34" s="633">
        <f t="shared" si="1"/>
        <v>771.96999999999991</v>
      </c>
      <c r="K34" s="118"/>
      <c r="L34" s="222">
        <f t="shared" si="2"/>
        <v>42</v>
      </c>
      <c r="M34" s="15"/>
      <c r="N34" s="68"/>
      <c r="O34" s="194"/>
      <c r="P34" s="68">
        <f t="shared" si="5"/>
        <v>0</v>
      </c>
      <c r="Q34" s="69"/>
      <c r="R34" s="70"/>
      <c r="S34" s="633">
        <f t="shared" si="3"/>
        <v>508.56</v>
      </c>
    </row>
    <row r="35" spans="1:19" x14ac:dyDescent="0.25">
      <c r="A35" s="118"/>
      <c r="B35" s="222">
        <f t="shared" si="0"/>
        <v>66</v>
      </c>
      <c r="C35" s="15"/>
      <c r="D35" s="68"/>
      <c r="E35" s="194"/>
      <c r="F35" s="68">
        <f t="shared" si="4"/>
        <v>0</v>
      </c>
      <c r="G35" s="69"/>
      <c r="H35" s="70"/>
      <c r="I35" s="633">
        <f t="shared" si="1"/>
        <v>771.96999999999991</v>
      </c>
      <c r="K35" s="118"/>
      <c r="L35" s="222">
        <f t="shared" si="2"/>
        <v>42</v>
      </c>
      <c r="M35" s="15"/>
      <c r="N35" s="68"/>
      <c r="O35" s="194"/>
      <c r="P35" s="68">
        <f t="shared" si="5"/>
        <v>0</v>
      </c>
      <c r="Q35" s="69"/>
      <c r="R35" s="70"/>
      <c r="S35" s="633">
        <f t="shared" si="3"/>
        <v>508.56</v>
      </c>
    </row>
    <row r="36" spans="1:19" x14ac:dyDescent="0.25">
      <c r="A36" s="118" t="s">
        <v>22</v>
      </c>
      <c r="B36" s="222">
        <f t="shared" si="0"/>
        <v>66</v>
      </c>
      <c r="C36" s="15"/>
      <c r="D36" s="68"/>
      <c r="E36" s="194"/>
      <c r="F36" s="68">
        <f t="shared" si="4"/>
        <v>0</v>
      </c>
      <c r="G36" s="69"/>
      <c r="H36" s="70"/>
      <c r="I36" s="633">
        <f t="shared" si="1"/>
        <v>771.96999999999991</v>
      </c>
      <c r="K36" s="118" t="s">
        <v>22</v>
      </c>
      <c r="L36" s="222">
        <f t="shared" si="2"/>
        <v>42</v>
      </c>
      <c r="M36" s="15"/>
      <c r="N36" s="68"/>
      <c r="O36" s="194"/>
      <c r="P36" s="68">
        <f t="shared" si="5"/>
        <v>0</v>
      </c>
      <c r="Q36" s="69"/>
      <c r="R36" s="70"/>
      <c r="S36" s="633">
        <f t="shared" si="3"/>
        <v>508.56</v>
      </c>
    </row>
    <row r="37" spans="1:19" x14ac:dyDescent="0.25">
      <c r="A37" s="119"/>
      <c r="B37" s="222">
        <f t="shared" si="0"/>
        <v>66</v>
      </c>
      <c r="C37" s="15"/>
      <c r="D37" s="68"/>
      <c r="E37" s="194"/>
      <c r="F37" s="68">
        <f t="shared" si="4"/>
        <v>0</v>
      </c>
      <c r="G37" s="69"/>
      <c r="H37" s="70"/>
      <c r="I37" s="633">
        <f t="shared" si="1"/>
        <v>771.96999999999991</v>
      </c>
      <c r="K37" s="119"/>
      <c r="L37" s="222">
        <f t="shared" si="2"/>
        <v>42</v>
      </c>
      <c r="M37" s="15"/>
      <c r="N37" s="68"/>
      <c r="O37" s="194"/>
      <c r="P37" s="68">
        <f t="shared" si="5"/>
        <v>0</v>
      </c>
      <c r="Q37" s="69"/>
      <c r="R37" s="70"/>
      <c r="S37" s="633">
        <f t="shared" si="3"/>
        <v>508.56</v>
      </c>
    </row>
    <row r="38" spans="1:19" x14ac:dyDescent="0.25">
      <c r="A38" s="118"/>
      <c r="B38" s="222">
        <f t="shared" si="0"/>
        <v>66</v>
      </c>
      <c r="C38" s="15"/>
      <c r="D38" s="68"/>
      <c r="E38" s="194"/>
      <c r="F38" s="68">
        <f t="shared" si="4"/>
        <v>0</v>
      </c>
      <c r="G38" s="69"/>
      <c r="H38" s="70"/>
      <c r="I38" s="633">
        <f t="shared" si="1"/>
        <v>771.96999999999991</v>
      </c>
      <c r="K38" s="118"/>
      <c r="L38" s="222">
        <f t="shared" si="2"/>
        <v>42</v>
      </c>
      <c r="M38" s="15"/>
      <c r="N38" s="68"/>
      <c r="O38" s="194"/>
      <c r="P38" s="68">
        <f t="shared" si="5"/>
        <v>0</v>
      </c>
      <c r="Q38" s="69"/>
      <c r="R38" s="70"/>
      <c r="S38" s="633">
        <f t="shared" si="3"/>
        <v>508.56</v>
      </c>
    </row>
    <row r="39" spans="1:19" x14ac:dyDescent="0.25">
      <c r="A39" s="118"/>
      <c r="B39" s="82">
        <f t="shared" si="0"/>
        <v>66</v>
      </c>
      <c r="C39" s="15"/>
      <c r="D39" s="68"/>
      <c r="E39" s="194"/>
      <c r="F39" s="68">
        <f t="shared" si="4"/>
        <v>0</v>
      </c>
      <c r="G39" s="69"/>
      <c r="H39" s="70"/>
      <c r="I39" s="633">
        <f t="shared" si="1"/>
        <v>771.96999999999991</v>
      </c>
      <c r="K39" s="118"/>
      <c r="L39" s="82">
        <f t="shared" si="2"/>
        <v>42</v>
      </c>
      <c r="M39" s="15"/>
      <c r="N39" s="68"/>
      <c r="O39" s="194"/>
      <c r="P39" s="68">
        <f t="shared" si="5"/>
        <v>0</v>
      </c>
      <c r="Q39" s="69"/>
      <c r="R39" s="70"/>
      <c r="S39" s="633">
        <f t="shared" si="3"/>
        <v>508.56</v>
      </c>
    </row>
    <row r="40" spans="1:19" x14ac:dyDescent="0.25">
      <c r="A40" s="118"/>
      <c r="B40" s="82">
        <f t="shared" si="0"/>
        <v>66</v>
      </c>
      <c r="C40" s="15"/>
      <c r="D40" s="68"/>
      <c r="E40" s="194"/>
      <c r="F40" s="68">
        <f t="shared" si="4"/>
        <v>0</v>
      </c>
      <c r="G40" s="69"/>
      <c r="H40" s="70"/>
      <c r="I40" s="633">
        <f t="shared" si="1"/>
        <v>771.96999999999991</v>
      </c>
      <c r="K40" s="118"/>
      <c r="L40" s="82">
        <f t="shared" si="2"/>
        <v>42</v>
      </c>
      <c r="M40" s="15"/>
      <c r="N40" s="68"/>
      <c r="O40" s="194"/>
      <c r="P40" s="68">
        <f t="shared" si="5"/>
        <v>0</v>
      </c>
      <c r="Q40" s="69"/>
      <c r="R40" s="70"/>
      <c r="S40" s="633">
        <f t="shared" si="3"/>
        <v>508.56</v>
      </c>
    </row>
    <row r="41" spans="1:19" x14ac:dyDescent="0.25">
      <c r="A41" s="118"/>
      <c r="B41" s="82">
        <f t="shared" si="0"/>
        <v>66</v>
      </c>
      <c r="C41" s="15"/>
      <c r="D41" s="68"/>
      <c r="E41" s="194"/>
      <c r="F41" s="68">
        <f t="shared" si="4"/>
        <v>0</v>
      </c>
      <c r="G41" s="69"/>
      <c r="H41" s="70"/>
      <c r="I41" s="633">
        <f t="shared" si="1"/>
        <v>771.96999999999991</v>
      </c>
      <c r="K41" s="118"/>
      <c r="L41" s="82">
        <f t="shared" si="2"/>
        <v>42</v>
      </c>
      <c r="M41" s="15"/>
      <c r="N41" s="68"/>
      <c r="O41" s="194"/>
      <c r="P41" s="68">
        <f t="shared" si="5"/>
        <v>0</v>
      </c>
      <c r="Q41" s="69"/>
      <c r="R41" s="70"/>
      <c r="S41" s="633">
        <f t="shared" si="3"/>
        <v>508.56</v>
      </c>
    </row>
    <row r="42" spans="1:19" x14ac:dyDescent="0.25">
      <c r="A42" s="118"/>
      <c r="B42" s="82">
        <f t="shared" si="0"/>
        <v>66</v>
      </c>
      <c r="C42" s="15"/>
      <c r="D42" s="68"/>
      <c r="E42" s="194"/>
      <c r="F42" s="68">
        <f t="shared" si="4"/>
        <v>0</v>
      </c>
      <c r="G42" s="69"/>
      <c r="H42" s="70"/>
      <c r="I42" s="633">
        <f t="shared" si="1"/>
        <v>771.96999999999991</v>
      </c>
      <c r="K42" s="118"/>
      <c r="L42" s="82">
        <f t="shared" si="2"/>
        <v>42</v>
      </c>
      <c r="M42" s="15"/>
      <c r="N42" s="68"/>
      <c r="O42" s="194"/>
      <c r="P42" s="68">
        <f t="shared" si="5"/>
        <v>0</v>
      </c>
      <c r="Q42" s="69"/>
      <c r="R42" s="70"/>
      <c r="S42" s="633">
        <f t="shared" si="3"/>
        <v>508.56</v>
      </c>
    </row>
    <row r="43" spans="1:19" x14ac:dyDescent="0.25">
      <c r="A43" s="118"/>
      <c r="B43" s="82">
        <f t="shared" si="0"/>
        <v>66</v>
      </c>
      <c r="C43" s="15"/>
      <c r="D43" s="68"/>
      <c r="E43" s="194"/>
      <c r="F43" s="68">
        <f t="shared" si="4"/>
        <v>0</v>
      </c>
      <c r="G43" s="69"/>
      <c r="H43" s="70"/>
      <c r="I43" s="633">
        <f t="shared" si="1"/>
        <v>771.96999999999991</v>
      </c>
      <c r="K43" s="118"/>
      <c r="L43" s="82">
        <f t="shared" si="2"/>
        <v>42</v>
      </c>
      <c r="M43" s="15"/>
      <c r="N43" s="68"/>
      <c r="O43" s="194"/>
      <c r="P43" s="68">
        <f t="shared" si="5"/>
        <v>0</v>
      </c>
      <c r="Q43" s="69"/>
      <c r="R43" s="70"/>
      <c r="S43" s="633">
        <f t="shared" si="3"/>
        <v>508.56</v>
      </c>
    </row>
    <row r="44" spans="1:19" x14ac:dyDescent="0.25">
      <c r="A44" s="118"/>
      <c r="B44" s="82">
        <f t="shared" si="0"/>
        <v>66</v>
      </c>
      <c r="C44" s="15"/>
      <c r="D44" s="68"/>
      <c r="E44" s="194"/>
      <c r="F44" s="68">
        <f t="shared" si="4"/>
        <v>0</v>
      </c>
      <c r="G44" s="69"/>
      <c r="H44" s="70"/>
      <c r="I44" s="633">
        <f t="shared" si="1"/>
        <v>771.96999999999991</v>
      </c>
      <c r="K44" s="118"/>
      <c r="L44" s="82">
        <f t="shared" si="2"/>
        <v>42</v>
      </c>
      <c r="M44" s="15"/>
      <c r="N44" s="68"/>
      <c r="O44" s="194"/>
      <c r="P44" s="68">
        <f t="shared" si="5"/>
        <v>0</v>
      </c>
      <c r="Q44" s="69"/>
      <c r="R44" s="70"/>
      <c r="S44" s="633">
        <f t="shared" si="3"/>
        <v>508.56</v>
      </c>
    </row>
    <row r="45" spans="1:19" ht="14.25" customHeight="1" x14ac:dyDescent="0.25">
      <c r="A45" s="118"/>
      <c r="B45" s="82">
        <f t="shared" si="0"/>
        <v>66</v>
      </c>
      <c r="C45" s="15"/>
      <c r="D45" s="68"/>
      <c r="E45" s="194"/>
      <c r="F45" s="68">
        <f t="shared" si="4"/>
        <v>0</v>
      </c>
      <c r="G45" s="69"/>
      <c r="H45" s="70"/>
      <c r="I45" s="633">
        <f t="shared" si="1"/>
        <v>771.96999999999991</v>
      </c>
      <c r="K45" s="118"/>
      <c r="L45" s="82">
        <f t="shared" si="2"/>
        <v>42</v>
      </c>
      <c r="M45" s="15"/>
      <c r="N45" s="68"/>
      <c r="O45" s="194"/>
      <c r="P45" s="68">
        <f t="shared" si="5"/>
        <v>0</v>
      </c>
      <c r="Q45" s="69"/>
      <c r="R45" s="70"/>
      <c r="S45" s="633">
        <f t="shared" si="3"/>
        <v>508.56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33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33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62</v>
      </c>
      <c r="D48" s="6">
        <f>SUM(D9:D47)</f>
        <v>751.7600000000001</v>
      </c>
      <c r="F48" s="6">
        <f>SUM(F9:F47)</f>
        <v>751.7600000000001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66</v>
      </c>
      <c r="N51" s="45" t="s">
        <v>4</v>
      </c>
      <c r="O51" s="55">
        <f>P5+P6-M48+P7</f>
        <v>42</v>
      </c>
    </row>
    <row r="52" spans="3:16" ht="15.75" thickBot="1" x14ac:dyDescent="0.3"/>
    <row r="53" spans="3:16" ht="15.75" thickBot="1" x14ac:dyDescent="0.3">
      <c r="C53" s="1300" t="s">
        <v>11</v>
      </c>
      <c r="D53" s="1301"/>
      <c r="E53" s="56">
        <f>E5+E6-F48+E7</f>
        <v>771.96999999999991</v>
      </c>
      <c r="F53" s="72"/>
      <c r="M53" s="1300" t="s">
        <v>11</v>
      </c>
      <c r="N53" s="1301"/>
      <c r="O53" s="56">
        <f>O5+O6-P48+O7</f>
        <v>508.56</v>
      </c>
      <c r="P53" s="72"/>
    </row>
  </sheetData>
  <mergeCells count="8">
    <mergeCell ref="A1:G1"/>
    <mergeCell ref="B5:B6"/>
    <mergeCell ref="C53:D53"/>
    <mergeCell ref="A5:A6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M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298" t="s">
        <v>380</v>
      </c>
      <c r="B1" s="1298"/>
      <c r="C1" s="1298"/>
      <c r="D1" s="1298"/>
      <c r="E1" s="1298"/>
      <c r="F1" s="1298"/>
      <c r="G1" s="1298"/>
      <c r="H1" s="11">
        <v>1</v>
      </c>
      <c r="K1" s="1298" t="str">
        <f>A1</f>
        <v>INVENTARIO DEL MES DE MARZO 2023</v>
      </c>
      <c r="L1" s="1298"/>
      <c r="M1" s="1298"/>
      <c r="N1" s="1298"/>
      <c r="O1" s="1298"/>
      <c r="P1" s="1298"/>
      <c r="Q1" s="1298"/>
      <c r="R1" s="11">
        <v>2</v>
      </c>
      <c r="U1" s="1302" t="s">
        <v>466</v>
      </c>
      <c r="V1" s="1302"/>
      <c r="W1" s="1302"/>
      <c r="X1" s="1302"/>
      <c r="Y1" s="1302"/>
      <c r="Z1" s="1302"/>
      <c r="AA1" s="130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1"/>
      <c r="D4" s="615"/>
      <c r="E4" s="754">
        <v>11.8</v>
      </c>
      <c r="F4" s="725">
        <v>1</v>
      </c>
      <c r="G4" s="151"/>
      <c r="H4" s="151"/>
      <c r="K4" s="12"/>
      <c r="L4" s="12"/>
      <c r="M4" s="371"/>
      <c r="N4" s="615"/>
      <c r="O4" s="754"/>
      <c r="P4" s="725"/>
      <c r="Q4" s="151"/>
      <c r="R4" s="151"/>
      <c r="U4" s="12"/>
      <c r="V4" s="12"/>
      <c r="W4" s="371"/>
      <c r="X4" s="615"/>
      <c r="Y4" s="754"/>
      <c r="Z4" s="725"/>
      <c r="AA4" s="151"/>
      <c r="AB4" s="151"/>
    </row>
    <row r="5" spans="1:29" ht="15.75" customHeight="1" x14ac:dyDescent="0.25">
      <c r="A5" s="216" t="s">
        <v>61</v>
      </c>
      <c r="B5" s="1307" t="s">
        <v>69</v>
      </c>
      <c r="C5" s="531">
        <v>90</v>
      </c>
      <c r="D5" s="782">
        <v>44984</v>
      </c>
      <c r="E5" s="705">
        <v>524.38</v>
      </c>
      <c r="F5" s="725">
        <v>43</v>
      </c>
      <c r="G5" s="5"/>
      <c r="K5" s="216" t="s">
        <v>61</v>
      </c>
      <c r="L5" s="1307" t="s">
        <v>69</v>
      </c>
      <c r="M5" s="531">
        <v>90</v>
      </c>
      <c r="N5" s="782">
        <v>45004</v>
      </c>
      <c r="O5" s="705">
        <v>552.76</v>
      </c>
      <c r="P5" s="725">
        <v>46</v>
      </c>
      <c r="Q5" s="5"/>
      <c r="U5" s="216" t="s">
        <v>61</v>
      </c>
      <c r="V5" s="1307" t="s">
        <v>69</v>
      </c>
      <c r="W5" s="531">
        <v>90</v>
      </c>
      <c r="X5" s="782">
        <v>45036</v>
      </c>
      <c r="Y5" s="705">
        <v>509.63</v>
      </c>
      <c r="Z5" s="725">
        <v>42</v>
      </c>
      <c r="AA5" s="5"/>
    </row>
    <row r="6" spans="1:29" x14ac:dyDescent="0.25">
      <c r="A6" s="216"/>
      <c r="B6" s="1307"/>
      <c r="C6" s="371"/>
      <c r="D6" s="615"/>
      <c r="E6" s="783"/>
      <c r="F6" s="725"/>
      <c r="G6" s="47">
        <f>F42</f>
        <v>363.39</v>
      </c>
      <c r="H6" s="7">
        <f>E6-G6+E7+E5-G5+E4</f>
        <v>172.79000000000002</v>
      </c>
      <c r="K6" s="216"/>
      <c r="L6" s="1307"/>
      <c r="M6" s="371"/>
      <c r="N6" s="615"/>
      <c r="O6" s="783"/>
      <c r="P6" s="725"/>
      <c r="Q6" s="47">
        <f>P42</f>
        <v>0</v>
      </c>
      <c r="R6" s="7">
        <f>O6-Q6+O7+O5-Q5+O4</f>
        <v>552.76</v>
      </c>
      <c r="U6" s="216"/>
      <c r="V6" s="1307"/>
      <c r="W6" s="371"/>
      <c r="X6" s="615"/>
      <c r="Y6" s="783"/>
      <c r="Z6" s="725"/>
      <c r="AA6" s="47">
        <f>Z42</f>
        <v>0</v>
      </c>
      <c r="AB6" s="7">
        <f>Y6-AA6+Y7+Y5-AA5+Y4</f>
        <v>509.63</v>
      </c>
    </row>
    <row r="7" spans="1:29" ht="15.75" thickBot="1" x14ac:dyDescent="0.3">
      <c r="B7" s="19"/>
      <c r="C7" s="371"/>
      <c r="D7" s="615"/>
      <c r="E7" s="784"/>
      <c r="F7" s="725"/>
      <c r="L7" s="19"/>
      <c r="M7" s="371"/>
      <c r="N7" s="615"/>
      <c r="O7" s="784"/>
      <c r="P7" s="725"/>
      <c r="V7" s="19"/>
      <c r="W7" s="371"/>
      <c r="X7" s="615"/>
      <c r="Y7" s="784"/>
      <c r="Z7" s="725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79" t="s">
        <v>32</v>
      </c>
      <c r="B9" s="680">
        <f>F6-C9+F5+F7+F4</f>
        <v>29</v>
      </c>
      <c r="C9" s="851">
        <v>15</v>
      </c>
      <c r="D9" s="602">
        <v>181.84</v>
      </c>
      <c r="E9" s="629">
        <v>44998</v>
      </c>
      <c r="F9" s="602">
        <f t="shared" ref="F9:F40" si="0">D9</f>
        <v>181.84</v>
      </c>
      <c r="G9" s="600" t="s">
        <v>281</v>
      </c>
      <c r="H9" s="601">
        <v>98</v>
      </c>
      <c r="I9" s="679">
        <f>E6-F9+E5+E7+E4</f>
        <v>354.34</v>
      </c>
      <c r="K9" s="79" t="s">
        <v>32</v>
      </c>
      <c r="L9" s="680">
        <f>P6-M9+P5+P7+P4</f>
        <v>46</v>
      </c>
      <c r="M9" s="851"/>
      <c r="N9" s="602"/>
      <c r="O9" s="629"/>
      <c r="P9" s="602">
        <f t="shared" ref="P9:P40" si="1">N9</f>
        <v>0</v>
      </c>
      <c r="Q9" s="600"/>
      <c r="R9" s="601"/>
      <c r="S9" s="679">
        <f>O6-P9+O5+O7+O4</f>
        <v>552.76</v>
      </c>
      <c r="U9" s="79" t="s">
        <v>32</v>
      </c>
      <c r="V9" s="737">
        <f>Z6-W9+Z5+Z7+Z4</f>
        <v>42</v>
      </c>
      <c r="W9" s="851"/>
      <c r="X9" s="602"/>
      <c r="Y9" s="629"/>
      <c r="Z9" s="602">
        <f t="shared" ref="Z9:Z40" si="2">X9</f>
        <v>0</v>
      </c>
      <c r="AA9" s="600"/>
      <c r="AB9" s="601"/>
      <c r="AC9" s="633">
        <f>Y6-Z9+Y5+Y7+Y4</f>
        <v>509.63</v>
      </c>
    </row>
    <row r="10" spans="1:29" x14ac:dyDescent="0.25">
      <c r="A10" s="186"/>
      <c r="B10" s="680">
        <f>B9-C10</f>
        <v>14</v>
      </c>
      <c r="C10" s="851">
        <v>15</v>
      </c>
      <c r="D10" s="602">
        <v>181.55</v>
      </c>
      <c r="E10" s="629">
        <v>45002</v>
      </c>
      <c r="F10" s="602">
        <f t="shared" si="0"/>
        <v>181.55</v>
      </c>
      <c r="G10" s="600" t="s">
        <v>302</v>
      </c>
      <c r="H10" s="601">
        <v>98</v>
      </c>
      <c r="I10" s="679">
        <f>I9-F10</f>
        <v>172.78999999999996</v>
      </c>
      <c r="K10" s="186"/>
      <c r="L10" s="737">
        <f>L9-M10</f>
        <v>46</v>
      </c>
      <c r="M10" s="851"/>
      <c r="N10" s="602"/>
      <c r="O10" s="629"/>
      <c r="P10" s="602">
        <f t="shared" si="1"/>
        <v>0</v>
      </c>
      <c r="Q10" s="600"/>
      <c r="R10" s="601"/>
      <c r="S10" s="633">
        <f>S9-P10</f>
        <v>552.76</v>
      </c>
      <c r="U10" s="186"/>
      <c r="V10" s="737">
        <f>V9-W10</f>
        <v>42</v>
      </c>
      <c r="W10" s="851"/>
      <c r="X10" s="602"/>
      <c r="Y10" s="629"/>
      <c r="Z10" s="602">
        <f t="shared" si="2"/>
        <v>0</v>
      </c>
      <c r="AA10" s="600"/>
      <c r="AB10" s="601"/>
      <c r="AC10" s="633">
        <f>AC9-Z10</f>
        <v>509.63</v>
      </c>
    </row>
    <row r="11" spans="1:29" x14ac:dyDescent="0.25">
      <c r="A11" s="174"/>
      <c r="B11" s="737">
        <f t="shared" ref="B11:B40" si="3">B10-C11</f>
        <v>14</v>
      </c>
      <c r="C11" s="851"/>
      <c r="D11" s="602"/>
      <c r="E11" s="629"/>
      <c r="F11" s="602">
        <f t="shared" si="0"/>
        <v>0</v>
      </c>
      <c r="G11" s="600"/>
      <c r="H11" s="601"/>
      <c r="I11" s="633">
        <f t="shared" ref="I11:I40" si="4">I10-F11</f>
        <v>172.78999999999996</v>
      </c>
      <c r="K11" s="174"/>
      <c r="L11" s="737">
        <f t="shared" ref="L11:L40" si="5">L10-M11</f>
        <v>46</v>
      </c>
      <c r="M11" s="851"/>
      <c r="N11" s="602"/>
      <c r="O11" s="629"/>
      <c r="P11" s="602">
        <f t="shared" si="1"/>
        <v>0</v>
      </c>
      <c r="Q11" s="600"/>
      <c r="R11" s="601"/>
      <c r="S11" s="633">
        <f t="shared" ref="S11:S40" si="6">S10-P11</f>
        <v>552.76</v>
      </c>
      <c r="U11" s="174"/>
      <c r="V11" s="737">
        <f t="shared" ref="V11:V40" si="7">V10-W11</f>
        <v>42</v>
      </c>
      <c r="W11" s="851"/>
      <c r="X11" s="602"/>
      <c r="Y11" s="629"/>
      <c r="Z11" s="602">
        <f t="shared" si="2"/>
        <v>0</v>
      </c>
      <c r="AA11" s="600"/>
      <c r="AB11" s="601"/>
      <c r="AC11" s="633">
        <f t="shared" ref="AC11:AC40" si="8">AC10-Z11</f>
        <v>509.63</v>
      </c>
    </row>
    <row r="12" spans="1:29" x14ac:dyDescent="0.25">
      <c r="A12" s="174"/>
      <c r="B12" s="737">
        <f t="shared" si="3"/>
        <v>14</v>
      </c>
      <c r="C12" s="851"/>
      <c r="D12" s="602"/>
      <c r="E12" s="629"/>
      <c r="F12" s="602">
        <f t="shared" si="0"/>
        <v>0</v>
      </c>
      <c r="G12" s="600"/>
      <c r="H12" s="601"/>
      <c r="I12" s="633">
        <f t="shared" si="4"/>
        <v>172.78999999999996</v>
      </c>
      <c r="K12" s="174"/>
      <c r="L12" s="737">
        <f t="shared" si="5"/>
        <v>46</v>
      </c>
      <c r="M12" s="851"/>
      <c r="N12" s="602"/>
      <c r="O12" s="629"/>
      <c r="P12" s="602">
        <f t="shared" si="1"/>
        <v>0</v>
      </c>
      <c r="Q12" s="600"/>
      <c r="R12" s="601"/>
      <c r="S12" s="633">
        <f t="shared" si="6"/>
        <v>552.76</v>
      </c>
      <c r="U12" s="174"/>
      <c r="V12" s="737">
        <f t="shared" si="7"/>
        <v>42</v>
      </c>
      <c r="W12" s="851"/>
      <c r="X12" s="602"/>
      <c r="Y12" s="629"/>
      <c r="Z12" s="602">
        <f t="shared" si="2"/>
        <v>0</v>
      </c>
      <c r="AA12" s="600"/>
      <c r="AB12" s="601"/>
      <c r="AC12" s="633">
        <f t="shared" si="8"/>
        <v>509.63</v>
      </c>
    </row>
    <row r="13" spans="1:29" x14ac:dyDescent="0.25">
      <c r="A13" s="81" t="s">
        <v>33</v>
      </c>
      <c r="B13" s="737">
        <f t="shared" si="3"/>
        <v>14</v>
      </c>
      <c r="C13" s="851"/>
      <c r="D13" s="602"/>
      <c r="E13" s="629"/>
      <c r="F13" s="602">
        <f t="shared" si="0"/>
        <v>0</v>
      </c>
      <c r="G13" s="600"/>
      <c r="H13" s="601"/>
      <c r="I13" s="633">
        <f t="shared" si="4"/>
        <v>172.78999999999996</v>
      </c>
      <c r="K13" s="81" t="s">
        <v>33</v>
      </c>
      <c r="L13" s="737">
        <f t="shared" si="5"/>
        <v>46</v>
      </c>
      <c r="M13" s="851"/>
      <c r="N13" s="602"/>
      <c r="O13" s="629"/>
      <c r="P13" s="602">
        <f t="shared" si="1"/>
        <v>0</v>
      </c>
      <c r="Q13" s="600"/>
      <c r="R13" s="601"/>
      <c r="S13" s="633">
        <f t="shared" si="6"/>
        <v>552.76</v>
      </c>
      <c r="U13" s="81" t="s">
        <v>33</v>
      </c>
      <c r="V13" s="737">
        <f t="shared" si="7"/>
        <v>42</v>
      </c>
      <c r="W13" s="851"/>
      <c r="X13" s="602"/>
      <c r="Y13" s="629"/>
      <c r="Z13" s="602">
        <f t="shared" si="2"/>
        <v>0</v>
      </c>
      <c r="AA13" s="600"/>
      <c r="AB13" s="601"/>
      <c r="AC13" s="633">
        <f t="shared" si="8"/>
        <v>509.63</v>
      </c>
    </row>
    <row r="14" spans="1:29" x14ac:dyDescent="0.25">
      <c r="A14" s="72"/>
      <c r="B14" s="737">
        <f t="shared" si="3"/>
        <v>14</v>
      </c>
      <c r="C14" s="851"/>
      <c r="D14" s="602"/>
      <c r="E14" s="629"/>
      <c r="F14" s="602">
        <f t="shared" si="0"/>
        <v>0</v>
      </c>
      <c r="G14" s="600"/>
      <c r="H14" s="601"/>
      <c r="I14" s="633">
        <f t="shared" si="4"/>
        <v>172.78999999999996</v>
      </c>
      <c r="K14" s="72"/>
      <c r="L14" s="737">
        <f t="shared" si="5"/>
        <v>46</v>
      </c>
      <c r="M14" s="851"/>
      <c r="N14" s="602"/>
      <c r="O14" s="629"/>
      <c r="P14" s="602">
        <f t="shared" si="1"/>
        <v>0</v>
      </c>
      <c r="Q14" s="600"/>
      <c r="R14" s="601"/>
      <c r="S14" s="633">
        <f t="shared" si="6"/>
        <v>552.76</v>
      </c>
      <c r="U14" s="72"/>
      <c r="V14" s="737">
        <f t="shared" si="7"/>
        <v>42</v>
      </c>
      <c r="W14" s="851"/>
      <c r="X14" s="602"/>
      <c r="Y14" s="629"/>
      <c r="Z14" s="602">
        <f t="shared" si="2"/>
        <v>0</v>
      </c>
      <c r="AA14" s="600"/>
      <c r="AB14" s="601"/>
      <c r="AC14" s="633">
        <f t="shared" si="8"/>
        <v>509.63</v>
      </c>
    </row>
    <row r="15" spans="1:29" x14ac:dyDescent="0.25">
      <c r="A15" s="72"/>
      <c r="B15" s="737">
        <f t="shared" si="3"/>
        <v>14</v>
      </c>
      <c r="C15" s="851"/>
      <c r="D15" s="602"/>
      <c r="E15" s="629"/>
      <c r="F15" s="602">
        <f t="shared" si="0"/>
        <v>0</v>
      </c>
      <c r="G15" s="600"/>
      <c r="H15" s="601"/>
      <c r="I15" s="633">
        <f t="shared" si="4"/>
        <v>172.78999999999996</v>
      </c>
      <c r="K15" s="72"/>
      <c r="L15" s="737">
        <f t="shared" si="5"/>
        <v>46</v>
      </c>
      <c r="M15" s="851"/>
      <c r="N15" s="602"/>
      <c r="O15" s="629"/>
      <c r="P15" s="602">
        <f t="shared" si="1"/>
        <v>0</v>
      </c>
      <c r="Q15" s="600"/>
      <c r="R15" s="601"/>
      <c r="S15" s="633">
        <f t="shared" si="6"/>
        <v>552.76</v>
      </c>
      <c r="U15" s="72"/>
      <c r="V15" s="737">
        <f t="shared" si="7"/>
        <v>42</v>
      </c>
      <c r="W15" s="851"/>
      <c r="X15" s="602"/>
      <c r="Y15" s="629"/>
      <c r="Z15" s="602">
        <f t="shared" si="2"/>
        <v>0</v>
      </c>
      <c r="AA15" s="600"/>
      <c r="AB15" s="601"/>
      <c r="AC15" s="633">
        <f t="shared" si="8"/>
        <v>509.63</v>
      </c>
    </row>
    <row r="16" spans="1:29" x14ac:dyDescent="0.25">
      <c r="B16" s="737">
        <f t="shared" si="3"/>
        <v>14</v>
      </c>
      <c r="C16" s="851"/>
      <c r="D16" s="602"/>
      <c r="E16" s="629"/>
      <c r="F16" s="602">
        <f t="shared" si="0"/>
        <v>0</v>
      </c>
      <c r="G16" s="600"/>
      <c r="H16" s="601"/>
      <c r="I16" s="633">
        <f t="shared" si="4"/>
        <v>172.78999999999996</v>
      </c>
      <c r="L16" s="737">
        <f t="shared" si="5"/>
        <v>46</v>
      </c>
      <c r="M16" s="851"/>
      <c r="N16" s="602"/>
      <c r="O16" s="629"/>
      <c r="P16" s="602">
        <f t="shared" si="1"/>
        <v>0</v>
      </c>
      <c r="Q16" s="600"/>
      <c r="R16" s="601"/>
      <c r="S16" s="633">
        <f t="shared" si="6"/>
        <v>552.76</v>
      </c>
      <c r="V16" s="737">
        <f t="shared" si="7"/>
        <v>42</v>
      </c>
      <c r="W16" s="851"/>
      <c r="X16" s="602"/>
      <c r="Y16" s="629"/>
      <c r="Z16" s="602">
        <f t="shared" si="2"/>
        <v>0</v>
      </c>
      <c r="AA16" s="600"/>
      <c r="AB16" s="601"/>
      <c r="AC16" s="633">
        <f t="shared" si="8"/>
        <v>509.63</v>
      </c>
    </row>
    <row r="17" spans="1:29" x14ac:dyDescent="0.25">
      <c r="B17" s="737">
        <f t="shared" si="3"/>
        <v>14</v>
      </c>
      <c r="C17" s="851"/>
      <c r="D17" s="602"/>
      <c r="E17" s="629"/>
      <c r="F17" s="602">
        <f t="shared" si="0"/>
        <v>0</v>
      </c>
      <c r="G17" s="600"/>
      <c r="H17" s="601"/>
      <c r="I17" s="633">
        <f t="shared" si="4"/>
        <v>172.78999999999996</v>
      </c>
      <c r="L17" s="737">
        <f t="shared" si="5"/>
        <v>46</v>
      </c>
      <c r="M17" s="851"/>
      <c r="N17" s="602"/>
      <c r="O17" s="629"/>
      <c r="P17" s="602">
        <f t="shared" si="1"/>
        <v>0</v>
      </c>
      <c r="Q17" s="600"/>
      <c r="R17" s="601"/>
      <c r="S17" s="633">
        <f t="shared" si="6"/>
        <v>552.76</v>
      </c>
      <c r="V17" s="737">
        <f t="shared" si="7"/>
        <v>42</v>
      </c>
      <c r="W17" s="851"/>
      <c r="X17" s="602"/>
      <c r="Y17" s="629"/>
      <c r="Z17" s="602">
        <f t="shared" si="2"/>
        <v>0</v>
      </c>
      <c r="AA17" s="600"/>
      <c r="AB17" s="601"/>
      <c r="AC17" s="633">
        <f t="shared" si="8"/>
        <v>509.63</v>
      </c>
    </row>
    <row r="18" spans="1:29" x14ac:dyDescent="0.25">
      <c r="A18" s="118"/>
      <c r="B18" s="737">
        <f t="shared" si="3"/>
        <v>14</v>
      </c>
      <c r="C18" s="851"/>
      <c r="D18" s="602"/>
      <c r="E18" s="629"/>
      <c r="F18" s="602">
        <f t="shared" si="0"/>
        <v>0</v>
      </c>
      <c r="G18" s="600"/>
      <c r="H18" s="601"/>
      <c r="I18" s="633">
        <f t="shared" si="4"/>
        <v>172.78999999999996</v>
      </c>
      <c r="K18" s="118"/>
      <c r="L18" s="737">
        <f t="shared" si="5"/>
        <v>46</v>
      </c>
      <c r="M18" s="851"/>
      <c r="N18" s="602"/>
      <c r="O18" s="629"/>
      <c r="P18" s="602">
        <f t="shared" si="1"/>
        <v>0</v>
      </c>
      <c r="Q18" s="600"/>
      <c r="R18" s="601"/>
      <c r="S18" s="633">
        <f t="shared" si="6"/>
        <v>552.76</v>
      </c>
      <c r="U18" s="118"/>
      <c r="V18" s="737">
        <f t="shared" si="7"/>
        <v>42</v>
      </c>
      <c r="W18" s="851"/>
      <c r="X18" s="602"/>
      <c r="Y18" s="629"/>
      <c r="Z18" s="602">
        <f t="shared" si="2"/>
        <v>0</v>
      </c>
      <c r="AA18" s="600"/>
      <c r="AB18" s="601"/>
      <c r="AC18" s="633">
        <f t="shared" si="8"/>
        <v>509.63</v>
      </c>
    </row>
    <row r="19" spans="1:29" x14ac:dyDescent="0.25">
      <c r="A19" s="118"/>
      <c r="B19" s="82">
        <f t="shared" si="3"/>
        <v>14</v>
      </c>
      <c r="C19" s="781"/>
      <c r="D19" s="68"/>
      <c r="E19" s="194"/>
      <c r="F19" s="68">
        <f t="shared" si="0"/>
        <v>0</v>
      </c>
      <c r="G19" s="69"/>
      <c r="H19" s="70"/>
      <c r="I19" s="102">
        <f t="shared" si="4"/>
        <v>172.78999999999996</v>
      </c>
      <c r="K19" s="118"/>
      <c r="L19" s="82">
        <f t="shared" si="5"/>
        <v>46</v>
      </c>
      <c r="M19" s="781"/>
      <c r="N19" s="68"/>
      <c r="O19" s="194"/>
      <c r="P19" s="68">
        <f t="shared" si="1"/>
        <v>0</v>
      </c>
      <c r="Q19" s="69"/>
      <c r="R19" s="70"/>
      <c r="S19" s="102">
        <f t="shared" si="6"/>
        <v>552.76</v>
      </c>
      <c r="U19" s="118"/>
      <c r="V19" s="82">
        <f t="shared" si="7"/>
        <v>42</v>
      </c>
      <c r="W19" s="781"/>
      <c r="X19" s="68"/>
      <c r="Y19" s="194"/>
      <c r="Z19" s="68">
        <f t="shared" si="2"/>
        <v>0</v>
      </c>
      <c r="AA19" s="69"/>
      <c r="AB19" s="70"/>
      <c r="AC19" s="102">
        <f t="shared" si="8"/>
        <v>509.63</v>
      </c>
    </row>
    <row r="20" spans="1:29" x14ac:dyDescent="0.25">
      <c r="A20" s="118"/>
      <c r="B20" s="82">
        <f t="shared" si="3"/>
        <v>14</v>
      </c>
      <c r="C20" s="781"/>
      <c r="D20" s="68"/>
      <c r="E20" s="194"/>
      <c r="F20" s="68">
        <f t="shared" si="0"/>
        <v>0</v>
      </c>
      <c r="G20" s="69"/>
      <c r="H20" s="70"/>
      <c r="I20" s="102">
        <f t="shared" si="4"/>
        <v>172.78999999999996</v>
      </c>
      <c r="K20" s="118"/>
      <c r="L20" s="82">
        <f t="shared" si="5"/>
        <v>46</v>
      </c>
      <c r="M20" s="781"/>
      <c r="N20" s="68"/>
      <c r="O20" s="194"/>
      <c r="P20" s="68">
        <f t="shared" si="1"/>
        <v>0</v>
      </c>
      <c r="Q20" s="69"/>
      <c r="R20" s="70"/>
      <c r="S20" s="102">
        <f t="shared" si="6"/>
        <v>552.76</v>
      </c>
      <c r="U20" s="118"/>
      <c r="V20" s="82">
        <f t="shared" si="7"/>
        <v>42</v>
      </c>
      <c r="W20" s="781"/>
      <c r="X20" s="68"/>
      <c r="Y20" s="194"/>
      <c r="Z20" s="68">
        <f t="shared" si="2"/>
        <v>0</v>
      </c>
      <c r="AA20" s="69"/>
      <c r="AB20" s="70"/>
      <c r="AC20" s="102">
        <f t="shared" si="8"/>
        <v>509.63</v>
      </c>
    </row>
    <row r="21" spans="1:29" x14ac:dyDescent="0.25">
      <c r="A21" s="118"/>
      <c r="B21" s="82">
        <f t="shared" si="3"/>
        <v>14</v>
      </c>
      <c r="C21" s="781"/>
      <c r="D21" s="68"/>
      <c r="E21" s="194"/>
      <c r="F21" s="68">
        <f t="shared" si="0"/>
        <v>0</v>
      </c>
      <c r="G21" s="69"/>
      <c r="H21" s="70"/>
      <c r="I21" s="102">
        <f t="shared" si="4"/>
        <v>172.78999999999996</v>
      </c>
      <c r="K21" s="118"/>
      <c r="L21" s="82">
        <f t="shared" si="5"/>
        <v>46</v>
      </c>
      <c r="M21" s="781"/>
      <c r="N21" s="68"/>
      <c r="O21" s="194"/>
      <c r="P21" s="68">
        <f t="shared" si="1"/>
        <v>0</v>
      </c>
      <c r="Q21" s="69"/>
      <c r="R21" s="70"/>
      <c r="S21" s="102">
        <f t="shared" si="6"/>
        <v>552.76</v>
      </c>
      <c r="U21" s="118"/>
      <c r="V21" s="82">
        <f t="shared" si="7"/>
        <v>42</v>
      </c>
      <c r="W21" s="781"/>
      <c r="X21" s="68"/>
      <c r="Y21" s="194"/>
      <c r="Z21" s="68">
        <f t="shared" si="2"/>
        <v>0</v>
      </c>
      <c r="AA21" s="69"/>
      <c r="AB21" s="70"/>
      <c r="AC21" s="102">
        <f t="shared" si="8"/>
        <v>509.63</v>
      </c>
    </row>
    <row r="22" spans="1:29" x14ac:dyDescent="0.25">
      <c r="A22" s="118"/>
      <c r="B22" s="222">
        <f t="shared" si="3"/>
        <v>14</v>
      </c>
      <c r="C22" s="781"/>
      <c r="D22" s="68"/>
      <c r="E22" s="194"/>
      <c r="F22" s="68">
        <f t="shared" si="0"/>
        <v>0</v>
      </c>
      <c r="G22" s="69"/>
      <c r="H22" s="70"/>
      <c r="I22" s="102">
        <f t="shared" si="4"/>
        <v>172.78999999999996</v>
      </c>
      <c r="K22" s="118"/>
      <c r="L22" s="222">
        <f t="shared" si="5"/>
        <v>46</v>
      </c>
      <c r="M22" s="781"/>
      <c r="N22" s="68"/>
      <c r="O22" s="194"/>
      <c r="P22" s="68">
        <f t="shared" si="1"/>
        <v>0</v>
      </c>
      <c r="Q22" s="69"/>
      <c r="R22" s="70"/>
      <c r="S22" s="102">
        <f t="shared" si="6"/>
        <v>552.76</v>
      </c>
      <c r="U22" s="118"/>
      <c r="V22" s="222">
        <f t="shared" si="7"/>
        <v>42</v>
      </c>
      <c r="W22" s="781"/>
      <c r="X22" s="68"/>
      <c r="Y22" s="194"/>
      <c r="Z22" s="68">
        <f t="shared" si="2"/>
        <v>0</v>
      </c>
      <c r="AA22" s="69"/>
      <c r="AB22" s="70"/>
      <c r="AC22" s="102">
        <f t="shared" si="8"/>
        <v>509.63</v>
      </c>
    </row>
    <row r="23" spans="1:29" x14ac:dyDescent="0.25">
      <c r="A23" s="119"/>
      <c r="B23" s="222">
        <f t="shared" si="3"/>
        <v>14</v>
      </c>
      <c r="C23" s="781"/>
      <c r="D23" s="68"/>
      <c r="E23" s="194"/>
      <c r="F23" s="68">
        <f t="shared" si="0"/>
        <v>0</v>
      </c>
      <c r="G23" s="69"/>
      <c r="H23" s="70"/>
      <c r="I23" s="102">
        <f t="shared" si="4"/>
        <v>172.78999999999996</v>
      </c>
      <c r="K23" s="119"/>
      <c r="L23" s="222">
        <f t="shared" si="5"/>
        <v>46</v>
      </c>
      <c r="M23" s="781"/>
      <c r="N23" s="68"/>
      <c r="O23" s="194"/>
      <c r="P23" s="68">
        <f t="shared" si="1"/>
        <v>0</v>
      </c>
      <c r="Q23" s="69"/>
      <c r="R23" s="70"/>
      <c r="S23" s="102">
        <f t="shared" si="6"/>
        <v>552.76</v>
      </c>
      <c r="U23" s="119"/>
      <c r="V23" s="222">
        <f t="shared" si="7"/>
        <v>42</v>
      </c>
      <c r="W23" s="781"/>
      <c r="X23" s="68"/>
      <c r="Y23" s="194"/>
      <c r="Z23" s="68">
        <f t="shared" si="2"/>
        <v>0</v>
      </c>
      <c r="AA23" s="69"/>
      <c r="AB23" s="70"/>
      <c r="AC23" s="102">
        <f t="shared" si="8"/>
        <v>509.63</v>
      </c>
    </row>
    <row r="24" spans="1:29" x14ac:dyDescent="0.25">
      <c r="A24" s="118"/>
      <c r="B24" s="222">
        <f t="shared" si="3"/>
        <v>14</v>
      </c>
      <c r="C24" s="781"/>
      <c r="D24" s="68"/>
      <c r="E24" s="194"/>
      <c r="F24" s="68">
        <f t="shared" si="0"/>
        <v>0</v>
      </c>
      <c r="G24" s="69"/>
      <c r="H24" s="70"/>
      <c r="I24" s="102">
        <f t="shared" si="4"/>
        <v>172.78999999999996</v>
      </c>
      <c r="K24" s="118"/>
      <c r="L24" s="222">
        <f t="shared" si="5"/>
        <v>46</v>
      </c>
      <c r="M24" s="781"/>
      <c r="N24" s="68"/>
      <c r="O24" s="194"/>
      <c r="P24" s="68">
        <f t="shared" si="1"/>
        <v>0</v>
      </c>
      <c r="Q24" s="69"/>
      <c r="R24" s="70"/>
      <c r="S24" s="102">
        <f t="shared" si="6"/>
        <v>552.76</v>
      </c>
      <c r="U24" s="118"/>
      <c r="V24" s="222">
        <f t="shared" si="7"/>
        <v>42</v>
      </c>
      <c r="W24" s="781"/>
      <c r="X24" s="68"/>
      <c r="Y24" s="194"/>
      <c r="Z24" s="68">
        <f t="shared" si="2"/>
        <v>0</v>
      </c>
      <c r="AA24" s="69"/>
      <c r="AB24" s="70"/>
      <c r="AC24" s="102">
        <f t="shared" si="8"/>
        <v>509.63</v>
      </c>
    </row>
    <row r="25" spans="1:29" x14ac:dyDescent="0.25">
      <c r="A25" s="118"/>
      <c r="B25" s="222">
        <f t="shared" si="3"/>
        <v>14</v>
      </c>
      <c r="C25" s="781"/>
      <c r="D25" s="68"/>
      <c r="E25" s="194"/>
      <c r="F25" s="68">
        <f t="shared" si="0"/>
        <v>0</v>
      </c>
      <c r="G25" s="69"/>
      <c r="H25" s="70"/>
      <c r="I25" s="102">
        <f t="shared" si="4"/>
        <v>172.78999999999996</v>
      </c>
      <c r="K25" s="118"/>
      <c r="L25" s="222">
        <f t="shared" si="5"/>
        <v>46</v>
      </c>
      <c r="M25" s="781"/>
      <c r="N25" s="68"/>
      <c r="O25" s="194"/>
      <c r="P25" s="68">
        <f t="shared" si="1"/>
        <v>0</v>
      </c>
      <c r="Q25" s="69"/>
      <c r="R25" s="70"/>
      <c r="S25" s="102">
        <f t="shared" si="6"/>
        <v>552.76</v>
      </c>
      <c r="U25" s="118"/>
      <c r="V25" s="222">
        <f t="shared" si="7"/>
        <v>42</v>
      </c>
      <c r="W25" s="781"/>
      <c r="X25" s="68"/>
      <c r="Y25" s="194"/>
      <c r="Z25" s="68">
        <f t="shared" si="2"/>
        <v>0</v>
      </c>
      <c r="AA25" s="69"/>
      <c r="AB25" s="70"/>
      <c r="AC25" s="102">
        <f t="shared" si="8"/>
        <v>509.63</v>
      </c>
    </row>
    <row r="26" spans="1:29" x14ac:dyDescent="0.25">
      <c r="A26" s="118"/>
      <c r="B26" s="174">
        <f t="shared" si="3"/>
        <v>14</v>
      </c>
      <c r="C26" s="781"/>
      <c r="D26" s="68"/>
      <c r="E26" s="194"/>
      <c r="F26" s="68">
        <f t="shared" si="0"/>
        <v>0</v>
      </c>
      <c r="G26" s="69"/>
      <c r="H26" s="70"/>
      <c r="I26" s="102">
        <f t="shared" si="4"/>
        <v>172.78999999999996</v>
      </c>
      <c r="K26" s="118"/>
      <c r="L26" s="174">
        <f t="shared" si="5"/>
        <v>46</v>
      </c>
      <c r="M26" s="781"/>
      <c r="N26" s="68"/>
      <c r="O26" s="194"/>
      <c r="P26" s="68">
        <f t="shared" si="1"/>
        <v>0</v>
      </c>
      <c r="Q26" s="69"/>
      <c r="R26" s="70"/>
      <c r="S26" s="102">
        <f t="shared" si="6"/>
        <v>552.76</v>
      </c>
      <c r="U26" s="118"/>
      <c r="V26" s="174">
        <f t="shared" si="7"/>
        <v>42</v>
      </c>
      <c r="W26" s="781"/>
      <c r="X26" s="68"/>
      <c r="Y26" s="194"/>
      <c r="Z26" s="68">
        <f t="shared" si="2"/>
        <v>0</v>
      </c>
      <c r="AA26" s="69"/>
      <c r="AB26" s="70"/>
      <c r="AC26" s="102">
        <f t="shared" si="8"/>
        <v>509.63</v>
      </c>
    </row>
    <row r="27" spans="1:29" x14ac:dyDescent="0.25">
      <c r="A27" s="118"/>
      <c r="B27" s="222">
        <f t="shared" si="3"/>
        <v>14</v>
      </c>
      <c r="C27" s="781"/>
      <c r="D27" s="68"/>
      <c r="E27" s="194"/>
      <c r="F27" s="68">
        <f t="shared" si="0"/>
        <v>0</v>
      </c>
      <c r="G27" s="69"/>
      <c r="H27" s="70"/>
      <c r="I27" s="102">
        <f t="shared" si="4"/>
        <v>172.78999999999996</v>
      </c>
      <c r="K27" s="118"/>
      <c r="L27" s="222">
        <f t="shared" si="5"/>
        <v>46</v>
      </c>
      <c r="M27" s="781"/>
      <c r="N27" s="68"/>
      <c r="O27" s="194"/>
      <c r="P27" s="68">
        <f t="shared" si="1"/>
        <v>0</v>
      </c>
      <c r="Q27" s="69"/>
      <c r="R27" s="70"/>
      <c r="S27" s="102">
        <f t="shared" si="6"/>
        <v>552.76</v>
      </c>
      <c r="U27" s="118"/>
      <c r="V27" s="222">
        <f t="shared" si="7"/>
        <v>42</v>
      </c>
      <c r="W27" s="781"/>
      <c r="X27" s="68"/>
      <c r="Y27" s="194"/>
      <c r="Z27" s="68">
        <f t="shared" si="2"/>
        <v>0</v>
      </c>
      <c r="AA27" s="69"/>
      <c r="AB27" s="70"/>
      <c r="AC27" s="102">
        <f t="shared" si="8"/>
        <v>509.63</v>
      </c>
    </row>
    <row r="28" spans="1:29" x14ac:dyDescent="0.25">
      <c r="A28" s="118"/>
      <c r="B28" s="174">
        <f t="shared" si="3"/>
        <v>14</v>
      </c>
      <c r="C28" s="781"/>
      <c r="D28" s="68"/>
      <c r="E28" s="194"/>
      <c r="F28" s="68">
        <f t="shared" si="0"/>
        <v>0</v>
      </c>
      <c r="G28" s="69"/>
      <c r="H28" s="70"/>
      <c r="I28" s="102">
        <f t="shared" si="4"/>
        <v>172.78999999999996</v>
      </c>
      <c r="K28" s="118"/>
      <c r="L28" s="174">
        <f t="shared" si="5"/>
        <v>46</v>
      </c>
      <c r="M28" s="781"/>
      <c r="N28" s="68"/>
      <c r="O28" s="194"/>
      <c r="P28" s="68">
        <f t="shared" si="1"/>
        <v>0</v>
      </c>
      <c r="Q28" s="69"/>
      <c r="R28" s="70"/>
      <c r="S28" s="102">
        <f t="shared" si="6"/>
        <v>552.76</v>
      </c>
      <c r="U28" s="118"/>
      <c r="V28" s="174">
        <f t="shared" si="7"/>
        <v>42</v>
      </c>
      <c r="W28" s="781"/>
      <c r="X28" s="68"/>
      <c r="Y28" s="194"/>
      <c r="Z28" s="68">
        <f t="shared" si="2"/>
        <v>0</v>
      </c>
      <c r="AA28" s="69"/>
      <c r="AB28" s="70"/>
      <c r="AC28" s="102">
        <f t="shared" si="8"/>
        <v>509.63</v>
      </c>
    </row>
    <row r="29" spans="1:29" x14ac:dyDescent="0.25">
      <c r="A29" s="118"/>
      <c r="B29" s="222">
        <f t="shared" si="3"/>
        <v>14</v>
      </c>
      <c r="C29" s="781"/>
      <c r="D29" s="68"/>
      <c r="E29" s="194"/>
      <c r="F29" s="68">
        <f t="shared" si="0"/>
        <v>0</v>
      </c>
      <c r="G29" s="69"/>
      <c r="H29" s="70"/>
      <c r="I29" s="102">
        <f t="shared" si="4"/>
        <v>172.78999999999996</v>
      </c>
      <c r="K29" s="118"/>
      <c r="L29" s="222">
        <f t="shared" si="5"/>
        <v>46</v>
      </c>
      <c r="M29" s="781"/>
      <c r="N29" s="68"/>
      <c r="O29" s="194"/>
      <c r="P29" s="68">
        <f t="shared" si="1"/>
        <v>0</v>
      </c>
      <c r="Q29" s="69"/>
      <c r="R29" s="70"/>
      <c r="S29" s="102">
        <f t="shared" si="6"/>
        <v>552.76</v>
      </c>
      <c r="U29" s="118"/>
      <c r="V29" s="222">
        <f t="shared" si="7"/>
        <v>42</v>
      </c>
      <c r="W29" s="781"/>
      <c r="X29" s="68"/>
      <c r="Y29" s="194"/>
      <c r="Z29" s="68">
        <f t="shared" si="2"/>
        <v>0</v>
      </c>
      <c r="AA29" s="69"/>
      <c r="AB29" s="70"/>
      <c r="AC29" s="102">
        <f t="shared" si="8"/>
        <v>509.63</v>
      </c>
    </row>
    <row r="30" spans="1:29" x14ac:dyDescent="0.25">
      <c r="A30" s="118"/>
      <c r="B30" s="222">
        <f t="shared" si="3"/>
        <v>14</v>
      </c>
      <c r="C30" s="781"/>
      <c r="D30" s="68"/>
      <c r="E30" s="194"/>
      <c r="F30" s="68">
        <f t="shared" si="0"/>
        <v>0</v>
      </c>
      <c r="G30" s="69"/>
      <c r="H30" s="70"/>
      <c r="I30" s="102">
        <f t="shared" si="4"/>
        <v>172.78999999999996</v>
      </c>
      <c r="K30" s="118"/>
      <c r="L30" s="222">
        <f t="shared" si="5"/>
        <v>46</v>
      </c>
      <c r="M30" s="781"/>
      <c r="N30" s="68"/>
      <c r="O30" s="194"/>
      <c r="P30" s="68">
        <f t="shared" si="1"/>
        <v>0</v>
      </c>
      <c r="Q30" s="69"/>
      <c r="R30" s="70"/>
      <c r="S30" s="102">
        <f t="shared" si="6"/>
        <v>552.76</v>
      </c>
      <c r="U30" s="118"/>
      <c r="V30" s="222">
        <f t="shared" si="7"/>
        <v>42</v>
      </c>
      <c r="W30" s="781"/>
      <c r="X30" s="68"/>
      <c r="Y30" s="194"/>
      <c r="Z30" s="68">
        <f t="shared" si="2"/>
        <v>0</v>
      </c>
      <c r="AA30" s="69"/>
      <c r="AB30" s="70"/>
      <c r="AC30" s="102">
        <f t="shared" si="8"/>
        <v>509.63</v>
      </c>
    </row>
    <row r="31" spans="1:29" x14ac:dyDescent="0.25">
      <c r="A31" s="118"/>
      <c r="B31" s="222">
        <f t="shared" si="3"/>
        <v>14</v>
      </c>
      <c r="C31" s="781"/>
      <c r="D31" s="68"/>
      <c r="E31" s="194"/>
      <c r="F31" s="68">
        <f t="shared" si="0"/>
        <v>0</v>
      </c>
      <c r="G31" s="69"/>
      <c r="H31" s="70"/>
      <c r="I31" s="102">
        <f t="shared" si="4"/>
        <v>172.78999999999996</v>
      </c>
      <c r="K31" s="118"/>
      <c r="L31" s="222">
        <f t="shared" si="5"/>
        <v>46</v>
      </c>
      <c r="M31" s="781"/>
      <c r="N31" s="68"/>
      <c r="O31" s="194"/>
      <c r="P31" s="68">
        <f t="shared" si="1"/>
        <v>0</v>
      </c>
      <c r="Q31" s="69"/>
      <c r="R31" s="70"/>
      <c r="S31" s="102">
        <f t="shared" si="6"/>
        <v>552.76</v>
      </c>
      <c r="U31" s="118"/>
      <c r="V31" s="222">
        <f t="shared" si="7"/>
        <v>42</v>
      </c>
      <c r="W31" s="781"/>
      <c r="X31" s="68"/>
      <c r="Y31" s="194"/>
      <c r="Z31" s="68">
        <f t="shared" si="2"/>
        <v>0</v>
      </c>
      <c r="AA31" s="69"/>
      <c r="AB31" s="70"/>
      <c r="AC31" s="102">
        <f t="shared" si="8"/>
        <v>509.63</v>
      </c>
    </row>
    <row r="32" spans="1:29" x14ac:dyDescent="0.25">
      <c r="A32" s="118"/>
      <c r="B32" s="222">
        <f t="shared" si="3"/>
        <v>14</v>
      </c>
      <c r="C32" s="781"/>
      <c r="D32" s="68"/>
      <c r="E32" s="194"/>
      <c r="F32" s="68">
        <f t="shared" si="0"/>
        <v>0</v>
      </c>
      <c r="G32" s="69"/>
      <c r="H32" s="70"/>
      <c r="I32" s="102">
        <f t="shared" si="4"/>
        <v>172.78999999999996</v>
      </c>
      <c r="K32" s="118"/>
      <c r="L32" s="222">
        <f t="shared" si="5"/>
        <v>46</v>
      </c>
      <c r="M32" s="781"/>
      <c r="N32" s="68"/>
      <c r="O32" s="194"/>
      <c r="P32" s="68">
        <f t="shared" si="1"/>
        <v>0</v>
      </c>
      <c r="Q32" s="69"/>
      <c r="R32" s="70"/>
      <c r="S32" s="102">
        <f t="shared" si="6"/>
        <v>552.76</v>
      </c>
      <c r="U32" s="118"/>
      <c r="V32" s="222">
        <f t="shared" si="7"/>
        <v>42</v>
      </c>
      <c r="W32" s="781"/>
      <c r="X32" s="68"/>
      <c r="Y32" s="194"/>
      <c r="Z32" s="68">
        <f t="shared" si="2"/>
        <v>0</v>
      </c>
      <c r="AA32" s="69"/>
      <c r="AB32" s="70"/>
      <c r="AC32" s="102">
        <f t="shared" si="8"/>
        <v>509.63</v>
      </c>
    </row>
    <row r="33" spans="1:29" x14ac:dyDescent="0.25">
      <c r="A33" s="118"/>
      <c r="B33" s="222">
        <f t="shared" si="3"/>
        <v>14</v>
      </c>
      <c r="C33" s="781"/>
      <c r="D33" s="68"/>
      <c r="E33" s="194"/>
      <c r="F33" s="68">
        <f t="shared" si="0"/>
        <v>0</v>
      </c>
      <c r="G33" s="69"/>
      <c r="H33" s="70"/>
      <c r="I33" s="102">
        <f t="shared" si="4"/>
        <v>172.78999999999996</v>
      </c>
      <c r="K33" s="118"/>
      <c r="L33" s="222">
        <f t="shared" si="5"/>
        <v>46</v>
      </c>
      <c r="M33" s="781"/>
      <c r="N33" s="68"/>
      <c r="O33" s="194"/>
      <c r="P33" s="68">
        <f t="shared" si="1"/>
        <v>0</v>
      </c>
      <c r="Q33" s="69"/>
      <c r="R33" s="70"/>
      <c r="S33" s="102">
        <f t="shared" si="6"/>
        <v>552.76</v>
      </c>
      <c r="U33" s="118"/>
      <c r="V33" s="222">
        <f t="shared" si="7"/>
        <v>42</v>
      </c>
      <c r="W33" s="781"/>
      <c r="X33" s="68"/>
      <c r="Y33" s="194"/>
      <c r="Z33" s="68">
        <f t="shared" si="2"/>
        <v>0</v>
      </c>
      <c r="AA33" s="69"/>
      <c r="AB33" s="70"/>
      <c r="AC33" s="102">
        <f t="shared" si="8"/>
        <v>509.63</v>
      </c>
    </row>
    <row r="34" spans="1:29" x14ac:dyDescent="0.25">
      <c r="A34" s="118"/>
      <c r="B34" s="222">
        <f t="shared" si="3"/>
        <v>14</v>
      </c>
      <c r="C34" s="781"/>
      <c r="D34" s="68"/>
      <c r="E34" s="194"/>
      <c r="F34" s="68">
        <f t="shared" si="0"/>
        <v>0</v>
      </c>
      <c r="G34" s="69"/>
      <c r="H34" s="70"/>
      <c r="I34" s="102">
        <f t="shared" si="4"/>
        <v>172.78999999999996</v>
      </c>
      <c r="K34" s="118"/>
      <c r="L34" s="222">
        <f t="shared" si="5"/>
        <v>46</v>
      </c>
      <c r="M34" s="781"/>
      <c r="N34" s="68"/>
      <c r="O34" s="194"/>
      <c r="P34" s="68">
        <f t="shared" si="1"/>
        <v>0</v>
      </c>
      <c r="Q34" s="69"/>
      <c r="R34" s="70"/>
      <c r="S34" s="102">
        <f t="shared" si="6"/>
        <v>552.76</v>
      </c>
      <c r="U34" s="118"/>
      <c r="V34" s="222">
        <f t="shared" si="7"/>
        <v>42</v>
      </c>
      <c r="W34" s="781"/>
      <c r="X34" s="68"/>
      <c r="Y34" s="194"/>
      <c r="Z34" s="68">
        <f t="shared" si="2"/>
        <v>0</v>
      </c>
      <c r="AA34" s="69"/>
      <c r="AB34" s="70"/>
      <c r="AC34" s="102">
        <f t="shared" si="8"/>
        <v>509.63</v>
      </c>
    </row>
    <row r="35" spans="1:29" x14ac:dyDescent="0.25">
      <c r="A35" s="118"/>
      <c r="B35" s="222">
        <f t="shared" si="3"/>
        <v>14</v>
      </c>
      <c r="C35" s="781"/>
      <c r="D35" s="68"/>
      <c r="E35" s="194"/>
      <c r="F35" s="68">
        <f t="shared" si="0"/>
        <v>0</v>
      </c>
      <c r="G35" s="69"/>
      <c r="H35" s="70"/>
      <c r="I35" s="102">
        <f t="shared" si="4"/>
        <v>172.78999999999996</v>
      </c>
      <c r="K35" s="118"/>
      <c r="L35" s="222">
        <f t="shared" si="5"/>
        <v>46</v>
      </c>
      <c r="M35" s="781"/>
      <c r="N35" s="68"/>
      <c r="O35" s="194"/>
      <c r="P35" s="68">
        <f t="shared" si="1"/>
        <v>0</v>
      </c>
      <c r="Q35" s="69"/>
      <c r="R35" s="70"/>
      <c r="S35" s="102">
        <f t="shared" si="6"/>
        <v>552.76</v>
      </c>
      <c r="U35" s="118"/>
      <c r="V35" s="222">
        <f t="shared" si="7"/>
        <v>42</v>
      </c>
      <c r="W35" s="781"/>
      <c r="X35" s="68"/>
      <c r="Y35" s="194"/>
      <c r="Z35" s="68">
        <f t="shared" si="2"/>
        <v>0</v>
      </c>
      <c r="AA35" s="69"/>
      <c r="AB35" s="70"/>
      <c r="AC35" s="102">
        <f t="shared" si="8"/>
        <v>509.63</v>
      </c>
    </row>
    <row r="36" spans="1:29" x14ac:dyDescent="0.25">
      <c r="A36" s="118" t="s">
        <v>22</v>
      </c>
      <c r="B36" s="222">
        <f t="shared" si="3"/>
        <v>14</v>
      </c>
      <c r="C36" s="781"/>
      <c r="D36" s="68"/>
      <c r="E36" s="194"/>
      <c r="F36" s="68">
        <f t="shared" si="0"/>
        <v>0</v>
      </c>
      <c r="G36" s="69"/>
      <c r="H36" s="70"/>
      <c r="I36" s="102">
        <f t="shared" si="4"/>
        <v>172.78999999999996</v>
      </c>
      <c r="K36" s="118" t="s">
        <v>22</v>
      </c>
      <c r="L36" s="222">
        <f t="shared" si="5"/>
        <v>46</v>
      </c>
      <c r="M36" s="781"/>
      <c r="N36" s="68"/>
      <c r="O36" s="194"/>
      <c r="P36" s="68">
        <f t="shared" si="1"/>
        <v>0</v>
      </c>
      <c r="Q36" s="69"/>
      <c r="R36" s="70"/>
      <c r="S36" s="102">
        <f t="shared" si="6"/>
        <v>552.76</v>
      </c>
      <c r="U36" s="118" t="s">
        <v>22</v>
      </c>
      <c r="V36" s="222">
        <f t="shared" si="7"/>
        <v>42</v>
      </c>
      <c r="W36" s="781"/>
      <c r="X36" s="68"/>
      <c r="Y36" s="194"/>
      <c r="Z36" s="68">
        <f t="shared" si="2"/>
        <v>0</v>
      </c>
      <c r="AA36" s="69"/>
      <c r="AB36" s="70"/>
      <c r="AC36" s="102">
        <f t="shared" si="8"/>
        <v>509.63</v>
      </c>
    </row>
    <row r="37" spans="1:29" x14ac:dyDescent="0.25">
      <c r="A37" s="119"/>
      <c r="B37" s="222">
        <f t="shared" si="3"/>
        <v>14</v>
      </c>
      <c r="C37" s="781"/>
      <c r="D37" s="68"/>
      <c r="E37" s="194"/>
      <c r="F37" s="68">
        <f t="shared" si="0"/>
        <v>0</v>
      </c>
      <c r="G37" s="69"/>
      <c r="H37" s="70"/>
      <c r="I37" s="102">
        <f t="shared" si="4"/>
        <v>172.78999999999996</v>
      </c>
      <c r="K37" s="119"/>
      <c r="L37" s="222">
        <f t="shared" si="5"/>
        <v>46</v>
      </c>
      <c r="M37" s="781"/>
      <c r="N37" s="68"/>
      <c r="O37" s="194"/>
      <c r="P37" s="68">
        <f t="shared" si="1"/>
        <v>0</v>
      </c>
      <c r="Q37" s="69"/>
      <c r="R37" s="70"/>
      <c r="S37" s="102">
        <f t="shared" si="6"/>
        <v>552.76</v>
      </c>
      <c r="U37" s="119"/>
      <c r="V37" s="222">
        <f t="shared" si="7"/>
        <v>42</v>
      </c>
      <c r="W37" s="781"/>
      <c r="X37" s="68"/>
      <c r="Y37" s="194"/>
      <c r="Z37" s="68">
        <f t="shared" si="2"/>
        <v>0</v>
      </c>
      <c r="AA37" s="69"/>
      <c r="AB37" s="70"/>
      <c r="AC37" s="102">
        <f t="shared" si="8"/>
        <v>509.63</v>
      </c>
    </row>
    <row r="38" spans="1:29" x14ac:dyDescent="0.25">
      <c r="A38" s="118"/>
      <c r="B38" s="222">
        <f t="shared" si="3"/>
        <v>14</v>
      </c>
      <c r="C38" s="781"/>
      <c r="D38" s="68"/>
      <c r="E38" s="194"/>
      <c r="F38" s="68">
        <f t="shared" si="0"/>
        <v>0</v>
      </c>
      <c r="G38" s="69"/>
      <c r="H38" s="70"/>
      <c r="I38" s="102">
        <f t="shared" si="4"/>
        <v>172.78999999999996</v>
      </c>
      <c r="K38" s="118"/>
      <c r="L38" s="222">
        <f t="shared" si="5"/>
        <v>46</v>
      </c>
      <c r="M38" s="781"/>
      <c r="N38" s="68"/>
      <c r="O38" s="194"/>
      <c r="P38" s="68">
        <f t="shared" si="1"/>
        <v>0</v>
      </c>
      <c r="Q38" s="69"/>
      <c r="R38" s="70"/>
      <c r="S38" s="102">
        <f t="shared" si="6"/>
        <v>552.76</v>
      </c>
      <c r="U38" s="118"/>
      <c r="V38" s="222">
        <f t="shared" si="7"/>
        <v>42</v>
      </c>
      <c r="W38" s="781"/>
      <c r="X38" s="68"/>
      <c r="Y38" s="194"/>
      <c r="Z38" s="68">
        <f t="shared" si="2"/>
        <v>0</v>
      </c>
      <c r="AA38" s="69"/>
      <c r="AB38" s="70"/>
      <c r="AC38" s="102">
        <f t="shared" si="8"/>
        <v>509.63</v>
      </c>
    </row>
    <row r="39" spans="1:29" x14ac:dyDescent="0.25">
      <c r="A39" s="118"/>
      <c r="B39" s="82">
        <f t="shared" si="3"/>
        <v>14</v>
      </c>
      <c r="C39" s="781"/>
      <c r="D39" s="68"/>
      <c r="E39" s="194"/>
      <c r="F39" s="68">
        <f t="shared" si="0"/>
        <v>0</v>
      </c>
      <c r="G39" s="69"/>
      <c r="H39" s="70"/>
      <c r="I39" s="102">
        <f t="shared" si="4"/>
        <v>172.78999999999996</v>
      </c>
      <c r="K39" s="118"/>
      <c r="L39" s="82">
        <f t="shared" si="5"/>
        <v>46</v>
      </c>
      <c r="M39" s="15"/>
      <c r="N39" s="68"/>
      <c r="O39" s="194"/>
      <c r="P39" s="68">
        <f t="shared" si="1"/>
        <v>0</v>
      </c>
      <c r="Q39" s="69"/>
      <c r="R39" s="70"/>
      <c r="S39" s="102">
        <f t="shared" si="6"/>
        <v>552.76</v>
      </c>
      <c r="U39" s="118"/>
      <c r="V39" s="82">
        <f t="shared" si="7"/>
        <v>42</v>
      </c>
      <c r="W39" s="15"/>
      <c r="X39" s="68"/>
      <c r="Y39" s="194"/>
      <c r="Z39" s="68">
        <f t="shared" si="2"/>
        <v>0</v>
      </c>
      <c r="AA39" s="69"/>
      <c r="AB39" s="70"/>
      <c r="AC39" s="102">
        <f t="shared" si="8"/>
        <v>509.63</v>
      </c>
    </row>
    <row r="40" spans="1:29" x14ac:dyDescent="0.25">
      <c r="A40" s="118"/>
      <c r="B40" s="82">
        <f t="shared" si="3"/>
        <v>14</v>
      </c>
      <c r="C40" s="781"/>
      <c r="D40" s="68"/>
      <c r="E40" s="194"/>
      <c r="F40" s="68">
        <f t="shared" si="0"/>
        <v>0</v>
      </c>
      <c r="G40" s="69"/>
      <c r="H40" s="70"/>
      <c r="I40" s="102">
        <f t="shared" si="4"/>
        <v>172.78999999999996</v>
      </c>
      <c r="K40" s="118"/>
      <c r="L40" s="82">
        <f t="shared" si="5"/>
        <v>46</v>
      </c>
      <c r="M40" s="15"/>
      <c r="N40" s="68"/>
      <c r="O40" s="194"/>
      <c r="P40" s="68">
        <f t="shared" si="1"/>
        <v>0</v>
      </c>
      <c r="Q40" s="69"/>
      <c r="R40" s="70"/>
      <c r="S40" s="102">
        <f t="shared" si="6"/>
        <v>552.76</v>
      </c>
      <c r="U40" s="118"/>
      <c r="V40" s="82">
        <f t="shared" si="7"/>
        <v>42</v>
      </c>
      <c r="W40" s="15"/>
      <c r="X40" s="68"/>
      <c r="Y40" s="194"/>
      <c r="Z40" s="68">
        <f t="shared" si="2"/>
        <v>0</v>
      </c>
      <c r="AA40" s="69"/>
      <c r="AB40" s="70"/>
      <c r="AC40" s="102">
        <f t="shared" si="8"/>
        <v>509.63</v>
      </c>
    </row>
    <row r="41" spans="1:2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  <c r="U41" s="118"/>
      <c r="V41" s="16"/>
      <c r="W41" s="52"/>
      <c r="X41" s="104"/>
      <c r="Y41" s="188"/>
      <c r="Z41" s="100"/>
      <c r="AA41" s="101"/>
      <c r="AB41" s="59"/>
    </row>
    <row r="42" spans="1:29" x14ac:dyDescent="0.25">
      <c r="C42" s="53">
        <f>SUM(C9:C41)</f>
        <v>30</v>
      </c>
      <c r="D42" s="6">
        <f>SUM(D9:D41)</f>
        <v>363.39</v>
      </c>
      <c r="F42" s="6">
        <f>SUM(F9:F41)</f>
        <v>363.39</v>
      </c>
      <c r="M42" s="53">
        <f>SUM(M9:M41)</f>
        <v>0</v>
      </c>
      <c r="N42" s="6">
        <f>SUM(N9:N41)</f>
        <v>0</v>
      </c>
      <c r="P42" s="6">
        <f>SUM(P9:P41)</f>
        <v>0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5">
        <f>F5+F6-C42+F7</f>
        <v>13</v>
      </c>
      <c r="N45" s="45" t="s">
        <v>4</v>
      </c>
      <c r="O45" s="55">
        <f>P5+P6-M42+P7</f>
        <v>46</v>
      </c>
      <c r="X45" s="45" t="s">
        <v>4</v>
      </c>
      <c r="Y45" s="55">
        <f>Z5+Z6-W42+Z7</f>
        <v>42</v>
      </c>
    </row>
    <row r="46" spans="1:29" ht="15.75" thickBot="1" x14ac:dyDescent="0.3"/>
    <row r="47" spans="1:29" ht="15.75" thickBot="1" x14ac:dyDescent="0.3">
      <c r="C47" s="1300" t="s">
        <v>11</v>
      </c>
      <c r="D47" s="1301"/>
      <c r="E47" s="56">
        <f>E5+E6-F42+E7</f>
        <v>160.99</v>
      </c>
      <c r="F47" s="72"/>
      <c r="M47" s="1300" t="s">
        <v>11</v>
      </c>
      <c r="N47" s="1301"/>
      <c r="O47" s="56">
        <f>O5+O6-P42+O7</f>
        <v>552.76</v>
      </c>
      <c r="P47" s="72"/>
      <c r="W47" s="1300" t="s">
        <v>11</v>
      </c>
      <c r="X47" s="1301"/>
      <c r="Y47" s="56">
        <f>Y5+Y6-Z42+Y7</f>
        <v>509.63</v>
      </c>
      <c r="Z47" s="72"/>
    </row>
    <row r="50" spans="1:27" x14ac:dyDescent="0.25">
      <c r="A50" s="216"/>
      <c r="B50" s="1306"/>
      <c r="C50" s="452"/>
      <c r="D50" s="221"/>
      <c r="E50" s="77"/>
      <c r="F50" s="61"/>
      <c r="G50" s="5"/>
      <c r="K50" s="216"/>
      <c r="L50" s="1306"/>
      <c r="M50" s="452"/>
      <c r="N50" s="221"/>
      <c r="O50" s="77"/>
      <c r="P50" s="61"/>
      <c r="Q50" s="5"/>
      <c r="U50" s="216"/>
      <c r="V50" s="1306"/>
      <c r="W50" s="452"/>
      <c r="X50" s="221"/>
      <c r="Y50" s="77"/>
      <c r="Z50" s="61"/>
      <c r="AA50" s="5"/>
    </row>
    <row r="51" spans="1:27" x14ac:dyDescent="0.25">
      <c r="A51" s="216"/>
      <c r="B51" s="1306"/>
      <c r="C51" s="371"/>
      <c r="D51" s="130"/>
      <c r="E51" s="200"/>
      <c r="F51" s="61"/>
      <c r="G51" s="47"/>
      <c r="K51" s="216"/>
      <c r="L51" s="1306"/>
      <c r="M51" s="371"/>
      <c r="N51" s="130"/>
      <c r="O51" s="200"/>
      <c r="P51" s="61"/>
      <c r="Q51" s="47"/>
      <c r="U51" s="216"/>
      <c r="V51" s="1306"/>
      <c r="W51" s="371"/>
      <c r="X51" s="130"/>
      <c r="Y51" s="200"/>
      <c r="Z51" s="61"/>
      <c r="AA51" s="47"/>
    </row>
    <row r="52" spans="1:27" x14ac:dyDescent="0.25">
      <c r="B52" s="19"/>
      <c r="C52" s="452"/>
      <c r="D52" s="130"/>
      <c r="E52" s="457"/>
      <c r="F52" s="12"/>
      <c r="L52" s="19"/>
      <c r="M52" s="452"/>
      <c r="N52" s="130"/>
      <c r="O52" s="457"/>
      <c r="P52" s="12"/>
      <c r="V52" s="19"/>
      <c r="W52" s="452"/>
      <c r="X52" s="130"/>
      <c r="Y52" s="457"/>
      <c r="Z52" s="12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C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298" t="s">
        <v>381</v>
      </c>
      <c r="B1" s="1298"/>
      <c r="C1" s="1298"/>
      <c r="D1" s="1298"/>
      <c r="E1" s="1298"/>
      <c r="F1" s="1298"/>
      <c r="G1" s="1298"/>
      <c r="H1" s="11">
        <v>1</v>
      </c>
      <c r="K1" s="1302" t="s">
        <v>466</v>
      </c>
      <c r="L1" s="1302"/>
      <c r="M1" s="1302"/>
      <c r="N1" s="1302"/>
      <c r="O1" s="1302"/>
      <c r="P1" s="1302"/>
      <c r="Q1" s="13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23"/>
      <c r="B4" s="923"/>
      <c r="C4" s="923"/>
      <c r="D4" s="923"/>
      <c r="E4" s="923"/>
      <c r="F4" s="923"/>
      <c r="G4" s="924"/>
      <c r="H4" s="924"/>
      <c r="K4" s="923"/>
      <c r="L4" s="923"/>
      <c r="M4" s="923"/>
      <c r="N4" s="923"/>
      <c r="O4" s="923"/>
      <c r="P4" s="923"/>
      <c r="Q4" s="924"/>
      <c r="R4" s="924"/>
    </row>
    <row r="5" spans="1:19" x14ac:dyDescent="0.25">
      <c r="A5" s="1309" t="s">
        <v>243</v>
      </c>
      <c r="B5" s="12"/>
      <c r="C5" s="452">
        <v>95</v>
      </c>
      <c r="D5" s="221">
        <v>45004</v>
      </c>
      <c r="E5" s="77">
        <v>1990.46</v>
      </c>
      <c r="F5" s="61">
        <v>162</v>
      </c>
      <c r="G5" s="151"/>
      <c r="H5" s="151"/>
      <c r="K5" s="1309" t="s">
        <v>243</v>
      </c>
      <c r="L5" s="12"/>
      <c r="M5" s="452">
        <v>93</v>
      </c>
      <c r="N5" s="221">
        <v>45036</v>
      </c>
      <c r="O5" s="77">
        <v>493.16</v>
      </c>
      <c r="P5" s="61">
        <v>42</v>
      </c>
      <c r="Q5" s="151"/>
      <c r="R5" s="151"/>
    </row>
    <row r="6" spans="1:19" ht="15" customHeight="1" x14ac:dyDescent="0.25">
      <c r="A6" s="1309"/>
      <c r="B6" s="1308" t="s">
        <v>83</v>
      </c>
      <c r="C6" s="458"/>
      <c r="D6" s="130"/>
      <c r="E6" s="77"/>
      <c r="F6" s="61"/>
      <c r="G6" s="5"/>
      <c r="K6" s="1309"/>
      <c r="L6" s="1308" t="s">
        <v>83</v>
      </c>
      <c r="M6" s="458"/>
      <c r="N6" s="130"/>
      <c r="O6" s="77"/>
      <c r="P6" s="61"/>
      <c r="Q6" s="5"/>
    </row>
    <row r="7" spans="1:19" x14ac:dyDescent="0.25">
      <c r="A7" s="1309"/>
      <c r="B7" s="1308"/>
      <c r="C7" s="452"/>
      <c r="D7" s="130"/>
      <c r="E7" s="58"/>
      <c r="F7" s="72"/>
      <c r="G7" s="47">
        <f>F79</f>
        <v>1242.1600000000001</v>
      </c>
      <c r="H7" s="7">
        <f>E7-G7+E8+E6-G6+E5</f>
        <v>748.3</v>
      </c>
      <c r="K7" s="1309"/>
      <c r="L7" s="1308"/>
      <c r="M7" s="452"/>
      <c r="N7" s="130"/>
      <c r="O7" s="58"/>
      <c r="P7" s="72"/>
      <c r="Q7" s="47">
        <f>P79</f>
        <v>0</v>
      </c>
      <c r="R7" s="7">
        <f>O7-Q7+O8+O6-Q6+O5</f>
        <v>493.16</v>
      </c>
    </row>
    <row r="8" spans="1:19" ht="15.75" thickBot="1" x14ac:dyDescent="0.3">
      <c r="B8" s="19"/>
      <c r="C8" s="452"/>
      <c r="D8" s="130"/>
      <c r="E8" s="457"/>
      <c r="F8" s="72"/>
      <c r="L8" s="19"/>
      <c r="M8" s="452"/>
      <c r="N8" s="130"/>
      <c r="O8" s="457"/>
      <c r="P8" s="72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731">
        <f>F7-C10+F6+F8+F5</f>
        <v>142</v>
      </c>
      <c r="C10" s="677">
        <v>20</v>
      </c>
      <c r="D10" s="602">
        <v>249.78</v>
      </c>
      <c r="E10" s="629">
        <v>45005</v>
      </c>
      <c r="F10" s="602">
        <f t="shared" ref="F10:F73" si="0">D10</f>
        <v>249.78</v>
      </c>
      <c r="G10" s="600" t="s">
        <v>315</v>
      </c>
      <c r="H10" s="601">
        <v>101</v>
      </c>
      <c r="I10" s="633">
        <f>E7-F10+E6+E8+E5+E4</f>
        <v>1740.68</v>
      </c>
      <c r="K10" s="79" t="s">
        <v>32</v>
      </c>
      <c r="L10" s="731">
        <f>P7-M10+P6+P8+P5</f>
        <v>42</v>
      </c>
      <c r="M10" s="677"/>
      <c r="N10" s="602"/>
      <c r="O10" s="629"/>
      <c r="P10" s="602">
        <f t="shared" ref="P10:P73" si="1">N10</f>
        <v>0</v>
      </c>
      <c r="Q10" s="600"/>
      <c r="R10" s="601"/>
      <c r="S10" s="633">
        <f>O7-P10+O6+O8+O5+O4</f>
        <v>493.16</v>
      </c>
    </row>
    <row r="11" spans="1:19" x14ac:dyDescent="0.25">
      <c r="A11" s="186"/>
      <c r="B11" s="731">
        <f>B10-C11</f>
        <v>137</v>
      </c>
      <c r="C11" s="677">
        <v>5</v>
      </c>
      <c r="D11" s="602">
        <v>62.89</v>
      </c>
      <c r="E11" s="629">
        <v>45006</v>
      </c>
      <c r="F11" s="602">
        <f t="shared" si="0"/>
        <v>62.89</v>
      </c>
      <c r="G11" s="600" t="s">
        <v>316</v>
      </c>
      <c r="H11" s="601">
        <v>101</v>
      </c>
      <c r="I11" s="633">
        <f>I10-F11</f>
        <v>1677.79</v>
      </c>
      <c r="K11" s="186"/>
      <c r="L11" s="731">
        <f>L10-M11</f>
        <v>42</v>
      </c>
      <c r="M11" s="677"/>
      <c r="N11" s="602"/>
      <c r="O11" s="629"/>
      <c r="P11" s="602">
        <f t="shared" si="1"/>
        <v>0</v>
      </c>
      <c r="Q11" s="600"/>
      <c r="R11" s="601"/>
      <c r="S11" s="633">
        <f>S10-P11</f>
        <v>493.16</v>
      </c>
    </row>
    <row r="12" spans="1:19" x14ac:dyDescent="0.25">
      <c r="A12" s="174"/>
      <c r="B12" s="731">
        <f t="shared" ref="B12:B75" si="2">B11-C12</f>
        <v>136</v>
      </c>
      <c r="C12" s="677">
        <v>1</v>
      </c>
      <c r="D12" s="602">
        <v>12.46</v>
      </c>
      <c r="E12" s="629">
        <v>45006</v>
      </c>
      <c r="F12" s="602">
        <f t="shared" si="0"/>
        <v>12.46</v>
      </c>
      <c r="G12" s="600" t="s">
        <v>319</v>
      </c>
      <c r="H12" s="601">
        <v>101</v>
      </c>
      <c r="I12" s="633">
        <f t="shared" ref="I12:I75" si="3">I11-F12</f>
        <v>1665.33</v>
      </c>
      <c r="K12" s="174"/>
      <c r="L12" s="731">
        <f t="shared" ref="L12:L75" si="4">L11-M12</f>
        <v>42</v>
      </c>
      <c r="M12" s="677"/>
      <c r="N12" s="602"/>
      <c r="O12" s="629"/>
      <c r="P12" s="602">
        <f t="shared" si="1"/>
        <v>0</v>
      </c>
      <c r="Q12" s="600"/>
      <c r="R12" s="601"/>
      <c r="S12" s="633">
        <f t="shared" ref="S12:S75" si="5">S11-P12</f>
        <v>493.16</v>
      </c>
    </row>
    <row r="13" spans="1:19" x14ac:dyDescent="0.25">
      <c r="A13" s="174"/>
      <c r="B13" s="731">
        <f t="shared" si="2"/>
        <v>131</v>
      </c>
      <c r="C13" s="677">
        <v>5</v>
      </c>
      <c r="D13" s="602">
        <v>58.67</v>
      </c>
      <c r="E13" s="629">
        <v>45007</v>
      </c>
      <c r="F13" s="602">
        <f t="shared" si="0"/>
        <v>58.67</v>
      </c>
      <c r="G13" s="600" t="s">
        <v>324</v>
      </c>
      <c r="H13" s="601">
        <v>101</v>
      </c>
      <c r="I13" s="633">
        <f t="shared" si="3"/>
        <v>1606.6599999999999</v>
      </c>
      <c r="K13" s="174"/>
      <c r="L13" s="731">
        <f t="shared" si="4"/>
        <v>42</v>
      </c>
      <c r="M13" s="677"/>
      <c r="N13" s="602"/>
      <c r="O13" s="629"/>
      <c r="P13" s="602">
        <f t="shared" si="1"/>
        <v>0</v>
      </c>
      <c r="Q13" s="600"/>
      <c r="R13" s="601"/>
      <c r="S13" s="633">
        <f t="shared" si="5"/>
        <v>493.16</v>
      </c>
    </row>
    <row r="14" spans="1:19" x14ac:dyDescent="0.25">
      <c r="A14" s="81" t="s">
        <v>33</v>
      </c>
      <c r="B14" s="731">
        <f t="shared" si="2"/>
        <v>126</v>
      </c>
      <c r="C14" s="677">
        <v>5</v>
      </c>
      <c r="D14" s="602">
        <v>62.2</v>
      </c>
      <c r="E14" s="629">
        <v>45008</v>
      </c>
      <c r="F14" s="602">
        <f t="shared" si="0"/>
        <v>62.2</v>
      </c>
      <c r="G14" s="600" t="s">
        <v>328</v>
      </c>
      <c r="H14" s="601">
        <v>101</v>
      </c>
      <c r="I14" s="633">
        <f t="shared" si="3"/>
        <v>1544.4599999999998</v>
      </c>
      <c r="K14" s="81" t="s">
        <v>33</v>
      </c>
      <c r="L14" s="731">
        <f t="shared" si="4"/>
        <v>42</v>
      </c>
      <c r="M14" s="677"/>
      <c r="N14" s="602"/>
      <c r="O14" s="629"/>
      <c r="P14" s="602">
        <f t="shared" si="1"/>
        <v>0</v>
      </c>
      <c r="Q14" s="600"/>
      <c r="R14" s="601"/>
      <c r="S14" s="633">
        <f t="shared" si="5"/>
        <v>493.16</v>
      </c>
    </row>
    <row r="15" spans="1:19" x14ac:dyDescent="0.25">
      <c r="A15" s="72"/>
      <c r="B15" s="731">
        <f t="shared" si="2"/>
        <v>125</v>
      </c>
      <c r="C15" s="677">
        <v>1</v>
      </c>
      <c r="D15" s="602">
        <v>12.68</v>
      </c>
      <c r="E15" s="629">
        <v>45009</v>
      </c>
      <c r="F15" s="602">
        <f t="shared" si="0"/>
        <v>12.68</v>
      </c>
      <c r="G15" s="600" t="s">
        <v>333</v>
      </c>
      <c r="H15" s="601">
        <v>101</v>
      </c>
      <c r="I15" s="633">
        <f t="shared" si="3"/>
        <v>1531.7799999999997</v>
      </c>
      <c r="K15" s="72"/>
      <c r="L15" s="731">
        <f t="shared" si="4"/>
        <v>42</v>
      </c>
      <c r="M15" s="677"/>
      <c r="N15" s="602"/>
      <c r="O15" s="629"/>
      <c r="P15" s="602">
        <f t="shared" si="1"/>
        <v>0</v>
      </c>
      <c r="Q15" s="600"/>
      <c r="R15" s="601"/>
      <c r="S15" s="633">
        <f t="shared" si="5"/>
        <v>493.16</v>
      </c>
    </row>
    <row r="16" spans="1:19" ht="15.75" customHeight="1" x14ac:dyDescent="0.25">
      <c r="A16" s="72"/>
      <c r="B16" s="731">
        <f t="shared" si="2"/>
        <v>123</v>
      </c>
      <c r="C16" s="677">
        <v>2</v>
      </c>
      <c r="D16" s="602">
        <v>24.21</v>
      </c>
      <c r="E16" s="629">
        <v>45010</v>
      </c>
      <c r="F16" s="602">
        <f t="shared" si="0"/>
        <v>24.21</v>
      </c>
      <c r="G16" s="600" t="s">
        <v>335</v>
      </c>
      <c r="H16" s="601">
        <v>101</v>
      </c>
      <c r="I16" s="633">
        <f t="shared" si="3"/>
        <v>1507.5699999999997</v>
      </c>
      <c r="K16" s="72"/>
      <c r="L16" s="731">
        <f t="shared" si="4"/>
        <v>42</v>
      </c>
      <c r="M16" s="677"/>
      <c r="N16" s="602"/>
      <c r="O16" s="629"/>
      <c r="P16" s="602">
        <f t="shared" si="1"/>
        <v>0</v>
      </c>
      <c r="Q16" s="600"/>
      <c r="R16" s="601"/>
      <c r="S16" s="633">
        <f t="shared" si="5"/>
        <v>493.16</v>
      </c>
    </row>
    <row r="17" spans="1:19" ht="15.75" customHeight="1" x14ac:dyDescent="0.25">
      <c r="B17" s="731">
        <f t="shared" si="2"/>
        <v>117</v>
      </c>
      <c r="C17" s="677">
        <v>6</v>
      </c>
      <c r="D17" s="602">
        <v>75.14</v>
      </c>
      <c r="E17" s="629">
        <v>45012</v>
      </c>
      <c r="F17" s="602">
        <f t="shared" si="0"/>
        <v>75.14</v>
      </c>
      <c r="G17" s="600" t="s">
        <v>343</v>
      </c>
      <c r="H17" s="601">
        <v>101</v>
      </c>
      <c r="I17" s="633">
        <f t="shared" si="3"/>
        <v>1432.4299999999996</v>
      </c>
      <c r="L17" s="731">
        <f t="shared" si="4"/>
        <v>42</v>
      </c>
      <c r="M17" s="677"/>
      <c r="N17" s="602"/>
      <c r="O17" s="629"/>
      <c r="P17" s="602">
        <f t="shared" si="1"/>
        <v>0</v>
      </c>
      <c r="Q17" s="600"/>
      <c r="R17" s="601"/>
      <c r="S17" s="633">
        <f t="shared" si="5"/>
        <v>493.16</v>
      </c>
    </row>
    <row r="18" spans="1:19" x14ac:dyDescent="0.25">
      <c r="B18" s="731">
        <f t="shared" si="2"/>
        <v>116</v>
      </c>
      <c r="C18" s="677">
        <v>1</v>
      </c>
      <c r="D18" s="602">
        <v>12.59</v>
      </c>
      <c r="E18" s="629">
        <v>45013</v>
      </c>
      <c r="F18" s="602">
        <f t="shared" si="0"/>
        <v>12.59</v>
      </c>
      <c r="G18" s="600" t="s">
        <v>346</v>
      </c>
      <c r="H18" s="601">
        <v>101</v>
      </c>
      <c r="I18" s="633">
        <f t="shared" si="3"/>
        <v>1419.8399999999997</v>
      </c>
      <c r="L18" s="731">
        <f t="shared" si="4"/>
        <v>42</v>
      </c>
      <c r="M18" s="677"/>
      <c r="N18" s="602"/>
      <c r="O18" s="629"/>
      <c r="P18" s="602">
        <f t="shared" si="1"/>
        <v>0</v>
      </c>
      <c r="Q18" s="600"/>
      <c r="R18" s="601"/>
      <c r="S18" s="633">
        <f t="shared" si="5"/>
        <v>493.16</v>
      </c>
    </row>
    <row r="19" spans="1:19" x14ac:dyDescent="0.25">
      <c r="A19" s="118"/>
      <c r="B19" s="731">
        <f t="shared" si="2"/>
        <v>101</v>
      </c>
      <c r="C19" s="677">
        <v>15</v>
      </c>
      <c r="D19" s="602">
        <v>187.38</v>
      </c>
      <c r="E19" s="629">
        <v>45012</v>
      </c>
      <c r="F19" s="602">
        <f t="shared" si="0"/>
        <v>187.38</v>
      </c>
      <c r="G19" s="600" t="s">
        <v>348</v>
      </c>
      <c r="H19" s="601">
        <v>101</v>
      </c>
      <c r="I19" s="633">
        <f t="shared" si="3"/>
        <v>1232.4599999999996</v>
      </c>
      <c r="K19" s="118"/>
      <c r="L19" s="731">
        <f t="shared" si="4"/>
        <v>42</v>
      </c>
      <c r="M19" s="677"/>
      <c r="N19" s="602"/>
      <c r="O19" s="629"/>
      <c r="P19" s="602">
        <f t="shared" si="1"/>
        <v>0</v>
      </c>
      <c r="Q19" s="600"/>
      <c r="R19" s="601"/>
      <c r="S19" s="633">
        <f t="shared" si="5"/>
        <v>493.16</v>
      </c>
    </row>
    <row r="20" spans="1:19" x14ac:dyDescent="0.25">
      <c r="A20" s="118"/>
      <c r="B20" s="731">
        <f t="shared" si="2"/>
        <v>96</v>
      </c>
      <c r="C20" s="677">
        <v>5</v>
      </c>
      <c r="D20" s="602">
        <v>61.86</v>
      </c>
      <c r="E20" s="629">
        <v>45013</v>
      </c>
      <c r="F20" s="602">
        <f t="shared" si="0"/>
        <v>61.86</v>
      </c>
      <c r="G20" s="600" t="s">
        <v>340</v>
      </c>
      <c r="H20" s="601">
        <v>101</v>
      </c>
      <c r="I20" s="633">
        <f t="shared" si="3"/>
        <v>1170.5999999999997</v>
      </c>
      <c r="K20" s="118"/>
      <c r="L20" s="731">
        <f t="shared" si="4"/>
        <v>42</v>
      </c>
      <c r="M20" s="677"/>
      <c r="N20" s="602"/>
      <c r="O20" s="629"/>
      <c r="P20" s="602">
        <f t="shared" si="1"/>
        <v>0</v>
      </c>
      <c r="Q20" s="600"/>
      <c r="R20" s="601"/>
      <c r="S20" s="633">
        <f t="shared" si="5"/>
        <v>493.16</v>
      </c>
    </row>
    <row r="21" spans="1:19" x14ac:dyDescent="0.25">
      <c r="A21" s="118"/>
      <c r="B21" s="731">
        <f t="shared" si="2"/>
        <v>92</v>
      </c>
      <c r="C21" s="677">
        <v>4</v>
      </c>
      <c r="D21" s="602">
        <v>49.87</v>
      </c>
      <c r="E21" s="629">
        <v>45015</v>
      </c>
      <c r="F21" s="602">
        <f t="shared" si="0"/>
        <v>49.87</v>
      </c>
      <c r="G21" s="600" t="s">
        <v>361</v>
      </c>
      <c r="H21" s="601">
        <v>101</v>
      </c>
      <c r="I21" s="633">
        <f t="shared" si="3"/>
        <v>1120.7299999999998</v>
      </c>
      <c r="K21" s="118"/>
      <c r="L21" s="731">
        <f t="shared" si="4"/>
        <v>42</v>
      </c>
      <c r="M21" s="677"/>
      <c r="N21" s="602"/>
      <c r="O21" s="629"/>
      <c r="P21" s="602">
        <f t="shared" si="1"/>
        <v>0</v>
      </c>
      <c r="Q21" s="600"/>
      <c r="R21" s="601"/>
      <c r="S21" s="633">
        <f t="shared" si="5"/>
        <v>493.16</v>
      </c>
    </row>
    <row r="22" spans="1:19" x14ac:dyDescent="0.25">
      <c r="A22" s="118"/>
      <c r="B22" s="731">
        <f t="shared" si="2"/>
        <v>72</v>
      </c>
      <c r="C22" s="677">
        <v>20</v>
      </c>
      <c r="D22" s="602">
        <v>248.75</v>
      </c>
      <c r="E22" s="629">
        <v>45015</v>
      </c>
      <c r="F22" s="602">
        <f t="shared" si="0"/>
        <v>248.75</v>
      </c>
      <c r="G22" s="600" t="s">
        <v>362</v>
      </c>
      <c r="H22" s="601">
        <v>101</v>
      </c>
      <c r="I22" s="633">
        <f t="shared" si="3"/>
        <v>871.97999999999979</v>
      </c>
      <c r="K22" s="118"/>
      <c r="L22" s="731">
        <f t="shared" si="4"/>
        <v>42</v>
      </c>
      <c r="M22" s="677"/>
      <c r="N22" s="602"/>
      <c r="O22" s="629"/>
      <c r="P22" s="602">
        <f t="shared" si="1"/>
        <v>0</v>
      </c>
      <c r="Q22" s="600"/>
      <c r="R22" s="601"/>
      <c r="S22" s="633">
        <f t="shared" si="5"/>
        <v>493.16</v>
      </c>
    </row>
    <row r="23" spans="1:19" x14ac:dyDescent="0.25">
      <c r="A23" s="118"/>
      <c r="B23" s="731">
        <f t="shared" si="2"/>
        <v>67</v>
      </c>
      <c r="C23" s="677">
        <v>5</v>
      </c>
      <c r="D23" s="602">
        <v>64.010000000000005</v>
      </c>
      <c r="E23" s="629">
        <v>45017</v>
      </c>
      <c r="F23" s="602">
        <f t="shared" si="0"/>
        <v>64.010000000000005</v>
      </c>
      <c r="G23" s="600" t="s">
        <v>310</v>
      </c>
      <c r="H23" s="601">
        <v>101</v>
      </c>
      <c r="I23" s="633">
        <f t="shared" si="3"/>
        <v>807.9699999999998</v>
      </c>
      <c r="K23" s="118"/>
      <c r="L23" s="731">
        <f t="shared" si="4"/>
        <v>42</v>
      </c>
      <c r="M23" s="677"/>
      <c r="N23" s="602"/>
      <c r="O23" s="629"/>
      <c r="P23" s="602">
        <f t="shared" si="1"/>
        <v>0</v>
      </c>
      <c r="Q23" s="600"/>
      <c r="R23" s="601"/>
      <c r="S23" s="633">
        <f t="shared" si="5"/>
        <v>493.16</v>
      </c>
    </row>
    <row r="24" spans="1:19" x14ac:dyDescent="0.25">
      <c r="A24" s="119"/>
      <c r="B24" s="682">
        <f t="shared" si="2"/>
        <v>62</v>
      </c>
      <c r="C24" s="677">
        <v>5</v>
      </c>
      <c r="D24" s="602">
        <v>59.67</v>
      </c>
      <c r="E24" s="629">
        <v>45017</v>
      </c>
      <c r="F24" s="602">
        <f t="shared" si="0"/>
        <v>59.67</v>
      </c>
      <c r="G24" s="600" t="s">
        <v>374</v>
      </c>
      <c r="H24" s="601">
        <v>101</v>
      </c>
      <c r="I24" s="679">
        <f t="shared" si="3"/>
        <v>748.29999999999984</v>
      </c>
      <c r="K24" s="119"/>
      <c r="L24" s="731">
        <f t="shared" si="4"/>
        <v>42</v>
      </c>
      <c r="M24" s="677"/>
      <c r="N24" s="602"/>
      <c r="O24" s="629"/>
      <c r="P24" s="602">
        <f t="shared" si="1"/>
        <v>0</v>
      </c>
      <c r="Q24" s="600"/>
      <c r="R24" s="601"/>
      <c r="S24" s="633">
        <f t="shared" si="5"/>
        <v>493.16</v>
      </c>
    </row>
    <row r="25" spans="1:19" x14ac:dyDescent="0.25">
      <c r="A25" s="118"/>
      <c r="B25" s="731">
        <f t="shared" si="2"/>
        <v>62</v>
      </c>
      <c r="C25" s="677"/>
      <c r="D25" s="602"/>
      <c r="E25" s="629"/>
      <c r="F25" s="602">
        <f t="shared" si="0"/>
        <v>0</v>
      </c>
      <c r="G25" s="600"/>
      <c r="H25" s="601"/>
      <c r="I25" s="633">
        <f t="shared" si="3"/>
        <v>748.29999999999984</v>
      </c>
      <c r="K25" s="118"/>
      <c r="L25" s="731">
        <f t="shared" si="4"/>
        <v>42</v>
      </c>
      <c r="M25" s="677"/>
      <c r="N25" s="602"/>
      <c r="O25" s="629"/>
      <c r="P25" s="602">
        <f t="shared" si="1"/>
        <v>0</v>
      </c>
      <c r="Q25" s="600"/>
      <c r="R25" s="601"/>
      <c r="S25" s="633">
        <f t="shared" si="5"/>
        <v>493.16</v>
      </c>
    </row>
    <row r="26" spans="1:19" x14ac:dyDescent="0.25">
      <c r="A26" s="118"/>
      <c r="B26" s="731">
        <f t="shared" si="2"/>
        <v>62</v>
      </c>
      <c r="C26" s="677"/>
      <c r="D26" s="602"/>
      <c r="E26" s="629"/>
      <c r="F26" s="602">
        <f t="shared" si="0"/>
        <v>0</v>
      </c>
      <c r="G26" s="600"/>
      <c r="H26" s="601"/>
      <c r="I26" s="633">
        <f t="shared" si="3"/>
        <v>748.29999999999984</v>
      </c>
      <c r="K26" s="118"/>
      <c r="L26" s="731">
        <f t="shared" si="4"/>
        <v>42</v>
      </c>
      <c r="M26" s="677"/>
      <c r="N26" s="602"/>
      <c r="O26" s="629"/>
      <c r="P26" s="602">
        <f t="shared" si="1"/>
        <v>0</v>
      </c>
      <c r="Q26" s="600"/>
      <c r="R26" s="601"/>
      <c r="S26" s="633">
        <f t="shared" si="5"/>
        <v>493.16</v>
      </c>
    </row>
    <row r="27" spans="1:19" x14ac:dyDescent="0.25">
      <c r="A27" s="118"/>
      <c r="B27" s="731">
        <f t="shared" si="2"/>
        <v>62</v>
      </c>
      <c r="C27" s="15"/>
      <c r="D27" s="68"/>
      <c r="E27" s="194"/>
      <c r="F27" s="68">
        <f t="shared" si="0"/>
        <v>0</v>
      </c>
      <c r="G27" s="600"/>
      <c r="H27" s="70"/>
      <c r="I27" s="102">
        <f t="shared" si="3"/>
        <v>748.29999999999984</v>
      </c>
      <c r="K27" s="118"/>
      <c r="L27" s="731">
        <f t="shared" si="4"/>
        <v>42</v>
      </c>
      <c r="M27" s="15"/>
      <c r="N27" s="68"/>
      <c r="O27" s="194"/>
      <c r="P27" s="68">
        <f t="shared" si="1"/>
        <v>0</v>
      </c>
      <c r="Q27" s="600"/>
      <c r="R27" s="70"/>
      <c r="S27" s="102">
        <f t="shared" si="5"/>
        <v>493.16</v>
      </c>
    </row>
    <row r="28" spans="1:19" x14ac:dyDescent="0.25">
      <c r="A28" s="118"/>
      <c r="B28" s="731">
        <f t="shared" si="2"/>
        <v>62</v>
      </c>
      <c r="C28" s="15"/>
      <c r="D28" s="68"/>
      <c r="E28" s="194"/>
      <c r="F28" s="68">
        <f t="shared" si="0"/>
        <v>0</v>
      </c>
      <c r="G28" s="600"/>
      <c r="H28" s="70"/>
      <c r="I28" s="633">
        <f t="shared" si="3"/>
        <v>748.29999999999984</v>
      </c>
      <c r="K28" s="118"/>
      <c r="L28" s="731">
        <f t="shared" si="4"/>
        <v>42</v>
      </c>
      <c r="M28" s="15"/>
      <c r="N28" s="68"/>
      <c r="O28" s="194"/>
      <c r="P28" s="68">
        <f t="shared" si="1"/>
        <v>0</v>
      </c>
      <c r="Q28" s="600"/>
      <c r="R28" s="70"/>
      <c r="S28" s="633">
        <f t="shared" si="5"/>
        <v>493.16</v>
      </c>
    </row>
    <row r="29" spans="1:19" x14ac:dyDescent="0.25">
      <c r="A29" s="118"/>
      <c r="B29" s="731">
        <f t="shared" si="2"/>
        <v>62</v>
      </c>
      <c r="C29" s="15"/>
      <c r="D29" s="68"/>
      <c r="E29" s="194"/>
      <c r="F29" s="68">
        <f t="shared" si="0"/>
        <v>0</v>
      </c>
      <c r="G29" s="600"/>
      <c r="H29" s="70"/>
      <c r="I29" s="633">
        <f t="shared" si="3"/>
        <v>748.29999999999984</v>
      </c>
      <c r="K29" s="118"/>
      <c r="L29" s="731">
        <f t="shared" si="4"/>
        <v>42</v>
      </c>
      <c r="M29" s="15"/>
      <c r="N29" s="68"/>
      <c r="O29" s="194"/>
      <c r="P29" s="68">
        <f t="shared" si="1"/>
        <v>0</v>
      </c>
      <c r="Q29" s="600"/>
      <c r="R29" s="70"/>
      <c r="S29" s="633">
        <f t="shared" si="5"/>
        <v>493.16</v>
      </c>
    </row>
    <row r="30" spans="1:19" x14ac:dyDescent="0.25">
      <c r="A30" s="118"/>
      <c r="B30" s="731">
        <f t="shared" si="2"/>
        <v>62</v>
      </c>
      <c r="C30" s="15"/>
      <c r="D30" s="68"/>
      <c r="E30" s="194"/>
      <c r="F30" s="68">
        <f t="shared" si="0"/>
        <v>0</v>
      </c>
      <c r="G30" s="600"/>
      <c r="H30" s="70"/>
      <c r="I30" s="633">
        <f t="shared" si="3"/>
        <v>748.29999999999984</v>
      </c>
      <c r="K30" s="118"/>
      <c r="L30" s="731">
        <f t="shared" si="4"/>
        <v>42</v>
      </c>
      <c r="M30" s="15"/>
      <c r="N30" s="68"/>
      <c r="O30" s="194"/>
      <c r="P30" s="68">
        <f t="shared" si="1"/>
        <v>0</v>
      </c>
      <c r="Q30" s="600"/>
      <c r="R30" s="70"/>
      <c r="S30" s="633">
        <f t="shared" si="5"/>
        <v>493.16</v>
      </c>
    </row>
    <row r="31" spans="1:19" x14ac:dyDescent="0.25">
      <c r="A31" s="118"/>
      <c r="B31" s="731">
        <f t="shared" si="2"/>
        <v>62</v>
      </c>
      <c r="C31" s="15"/>
      <c r="D31" s="68"/>
      <c r="E31" s="194"/>
      <c r="F31" s="68">
        <f t="shared" si="0"/>
        <v>0</v>
      </c>
      <c r="G31" s="600"/>
      <c r="H31" s="70"/>
      <c r="I31" s="633">
        <f t="shared" si="3"/>
        <v>748.29999999999984</v>
      </c>
      <c r="K31" s="118"/>
      <c r="L31" s="731">
        <f t="shared" si="4"/>
        <v>42</v>
      </c>
      <c r="M31" s="15"/>
      <c r="N31" s="68"/>
      <c r="O31" s="194"/>
      <c r="P31" s="68">
        <f t="shared" si="1"/>
        <v>0</v>
      </c>
      <c r="Q31" s="600"/>
      <c r="R31" s="70"/>
      <c r="S31" s="633">
        <f t="shared" si="5"/>
        <v>493.16</v>
      </c>
    </row>
    <row r="32" spans="1:19" x14ac:dyDescent="0.25">
      <c r="A32" s="118"/>
      <c r="B32" s="731">
        <f t="shared" si="2"/>
        <v>62</v>
      </c>
      <c r="C32" s="15"/>
      <c r="D32" s="68"/>
      <c r="E32" s="194"/>
      <c r="F32" s="68">
        <f t="shared" si="0"/>
        <v>0</v>
      </c>
      <c r="G32" s="600"/>
      <c r="H32" s="70"/>
      <c r="I32" s="633">
        <f t="shared" si="3"/>
        <v>748.29999999999984</v>
      </c>
      <c r="K32" s="118"/>
      <c r="L32" s="731">
        <f t="shared" si="4"/>
        <v>42</v>
      </c>
      <c r="M32" s="15"/>
      <c r="N32" s="68"/>
      <c r="O32" s="194"/>
      <c r="P32" s="68">
        <f t="shared" si="1"/>
        <v>0</v>
      </c>
      <c r="Q32" s="600"/>
      <c r="R32" s="70"/>
      <c r="S32" s="633">
        <f t="shared" si="5"/>
        <v>493.16</v>
      </c>
    </row>
    <row r="33" spans="1:19" x14ac:dyDescent="0.25">
      <c r="A33" s="118"/>
      <c r="B33" s="731">
        <f t="shared" si="2"/>
        <v>62</v>
      </c>
      <c r="C33" s="15"/>
      <c r="D33" s="68"/>
      <c r="E33" s="194"/>
      <c r="F33" s="68">
        <f t="shared" si="0"/>
        <v>0</v>
      </c>
      <c r="G33" s="600"/>
      <c r="H33" s="70"/>
      <c r="I33" s="633">
        <f t="shared" si="3"/>
        <v>748.29999999999984</v>
      </c>
      <c r="K33" s="118"/>
      <c r="L33" s="731">
        <f t="shared" si="4"/>
        <v>42</v>
      </c>
      <c r="M33" s="15"/>
      <c r="N33" s="68"/>
      <c r="O33" s="194"/>
      <c r="P33" s="68">
        <f t="shared" si="1"/>
        <v>0</v>
      </c>
      <c r="Q33" s="600"/>
      <c r="R33" s="70"/>
      <c r="S33" s="633">
        <f t="shared" si="5"/>
        <v>493.16</v>
      </c>
    </row>
    <row r="34" spans="1:19" x14ac:dyDescent="0.25">
      <c r="A34" s="118"/>
      <c r="B34" s="731">
        <f t="shared" si="2"/>
        <v>62</v>
      </c>
      <c r="C34" s="15"/>
      <c r="D34" s="68"/>
      <c r="E34" s="194"/>
      <c r="F34" s="68">
        <f t="shared" si="0"/>
        <v>0</v>
      </c>
      <c r="G34" s="600"/>
      <c r="H34" s="70"/>
      <c r="I34" s="633">
        <f t="shared" si="3"/>
        <v>748.29999999999984</v>
      </c>
      <c r="K34" s="118"/>
      <c r="L34" s="731">
        <f t="shared" si="4"/>
        <v>42</v>
      </c>
      <c r="M34" s="15"/>
      <c r="N34" s="68"/>
      <c r="O34" s="194"/>
      <c r="P34" s="68">
        <f t="shared" si="1"/>
        <v>0</v>
      </c>
      <c r="Q34" s="600"/>
      <c r="R34" s="70"/>
      <c r="S34" s="633">
        <f t="shared" si="5"/>
        <v>493.16</v>
      </c>
    </row>
    <row r="35" spans="1:19" x14ac:dyDescent="0.25">
      <c r="A35" s="118"/>
      <c r="B35" s="731">
        <f t="shared" si="2"/>
        <v>62</v>
      </c>
      <c r="C35" s="15"/>
      <c r="D35" s="68"/>
      <c r="E35" s="194"/>
      <c r="F35" s="68">
        <f t="shared" si="0"/>
        <v>0</v>
      </c>
      <c r="G35" s="600"/>
      <c r="H35" s="70"/>
      <c r="I35" s="633">
        <f t="shared" si="3"/>
        <v>748.29999999999984</v>
      </c>
      <c r="K35" s="118"/>
      <c r="L35" s="731">
        <f t="shared" si="4"/>
        <v>42</v>
      </c>
      <c r="M35" s="15"/>
      <c r="N35" s="68"/>
      <c r="O35" s="194"/>
      <c r="P35" s="68">
        <f t="shared" si="1"/>
        <v>0</v>
      </c>
      <c r="Q35" s="600"/>
      <c r="R35" s="70"/>
      <c r="S35" s="633">
        <f t="shared" si="5"/>
        <v>493.16</v>
      </c>
    </row>
    <row r="36" spans="1:19" x14ac:dyDescent="0.25">
      <c r="A36" s="118"/>
      <c r="B36" s="731">
        <f t="shared" si="2"/>
        <v>62</v>
      </c>
      <c r="C36" s="15"/>
      <c r="D36" s="68"/>
      <c r="E36" s="194"/>
      <c r="F36" s="68">
        <f t="shared" si="0"/>
        <v>0</v>
      </c>
      <c r="G36" s="600"/>
      <c r="H36" s="70"/>
      <c r="I36" s="102">
        <f t="shared" si="3"/>
        <v>748.29999999999984</v>
      </c>
      <c r="K36" s="118"/>
      <c r="L36" s="731">
        <f t="shared" si="4"/>
        <v>42</v>
      </c>
      <c r="M36" s="15"/>
      <c r="N36" s="68"/>
      <c r="O36" s="194"/>
      <c r="P36" s="68">
        <f t="shared" si="1"/>
        <v>0</v>
      </c>
      <c r="Q36" s="600"/>
      <c r="R36" s="70"/>
      <c r="S36" s="102">
        <f t="shared" si="5"/>
        <v>493.16</v>
      </c>
    </row>
    <row r="37" spans="1:19" x14ac:dyDescent="0.25">
      <c r="A37" s="118" t="s">
        <v>22</v>
      </c>
      <c r="B37" s="731">
        <f t="shared" si="2"/>
        <v>62</v>
      </c>
      <c r="C37" s="15"/>
      <c r="D37" s="68"/>
      <c r="E37" s="194"/>
      <c r="F37" s="68">
        <f t="shared" si="0"/>
        <v>0</v>
      </c>
      <c r="G37" s="600"/>
      <c r="H37" s="70"/>
      <c r="I37" s="102">
        <f t="shared" si="3"/>
        <v>748.29999999999984</v>
      </c>
      <c r="K37" s="118" t="s">
        <v>22</v>
      </c>
      <c r="L37" s="731">
        <f t="shared" si="4"/>
        <v>42</v>
      </c>
      <c r="M37" s="15"/>
      <c r="N37" s="68"/>
      <c r="O37" s="194"/>
      <c r="P37" s="68">
        <f t="shared" si="1"/>
        <v>0</v>
      </c>
      <c r="Q37" s="600"/>
      <c r="R37" s="70"/>
      <c r="S37" s="102">
        <f t="shared" si="5"/>
        <v>493.16</v>
      </c>
    </row>
    <row r="38" spans="1:19" x14ac:dyDescent="0.25">
      <c r="A38" s="119"/>
      <c r="B38" s="731">
        <f t="shared" si="2"/>
        <v>62</v>
      </c>
      <c r="C38" s="15"/>
      <c r="D38" s="68"/>
      <c r="E38" s="194"/>
      <c r="F38" s="68">
        <f t="shared" si="0"/>
        <v>0</v>
      </c>
      <c r="G38" s="600"/>
      <c r="H38" s="70"/>
      <c r="I38" s="102">
        <f t="shared" si="3"/>
        <v>748.29999999999984</v>
      </c>
      <c r="K38" s="119"/>
      <c r="L38" s="731">
        <f t="shared" si="4"/>
        <v>42</v>
      </c>
      <c r="M38" s="15"/>
      <c r="N38" s="68"/>
      <c r="O38" s="194"/>
      <c r="P38" s="68">
        <f t="shared" si="1"/>
        <v>0</v>
      </c>
      <c r="Q38" s="600"/>
      <c r="R38" s="70"/>
      <c r="S38" s="102">
        <f t="shared" si="5"/>
        <v>493.16</v>
      </c>
    </row>
    <row r="39" spans="1:19" x14ac:dyDescent="0.25">
      <c r="A39" s="118"/>
      <c r="B39" s="731">
        <f t="shared" si="2"/>
        <v>62</v>
      </c>
      <c r="C39" s="15"/>
      <c r="D39" s="68"/>
      <c r="E39" s="194"/>
      <c r="F39" s="68">
        <f t="shared" si="0"/>
        <v>0</v>
      </c>
      <c r="G39" s="600"/>
      <c r="H39" s="70"/>
      <c r="I39" s="102">
        <f t="shared" si="3"/>
        <v>748.29999999999984</v>
      </c>
      <c r="K39" s="118"/>
      <c r="L39" s="731">
        <f t="shared" si="4"/>
        <v>42</v>
      </c>
      <c r="M39" s="15"/>
      <c r="N39" s="68"/>
      <c r="O39" s="194"/>
      <c r="P39" s="68">
        <f t="shared" si="1"/>
        <v>0</v>
      </c>
      <c r="Q39" s="600"/>
      <c r="R39" s="70"/>
      <c r="S39" s="102">
        <f t="shared" si="5"/>
        <v>493.16</v>
      </c>
    </row>
    <row r="40" spans="1:19" x14ac:dyDescent="0.25">
      <c r="A40" s="118"/>
      <c r="B40" s="731">
        <f t="shared" si="2"/>
        <v>62</v>
      </c>
      <c r="C40" s="15"/>
      <c r="D40" s="68"/>
      <c r="E40" s="194"/>
      <c r="F40" s="68">
        <f t="shared" si="0"/>
        <v>0</v>
      </c>
      <c r="G40" s="600"/>
      <c r="H40" s="70"/>
      <c r="I40" s="102">
        <f t="shared" si="3"/>
        <v>748.29999999999984</v>
      </c>
      <c r="K40" s="118"/>
      <c r="L40" s="731">
        <f t="shared" si="4"/>
        <v>42</v>
      </c>
      <c r="M40" s="15"/>
      <c r="N40" s="68"/>
      <c r="O40" s="194"/>
      <c r="P40" s="68">
        <f t="shared" si="1"/>
        <v>0</v>
      </c>
      <c r="Q40" s="600"/>
      <c r="R40" s="70"/>
      <c r="S40" s="102">
        <f t="shared" si="5"/>
        <v>493.16</v>
      </c>
    </row>
    <row r="41" spans="1:19" x14ac:dyDescent="0.25">
      <c r="A41" s="118"/>
      <c r="B41" s="731">
        <f t="shared" si="2"/>
        <v>62</v>
      </c>
      <c r="C41" s="15"/>
      <c r="D41" s="68"/>
      <c r="E41" s="194"/>
      <c r="F41" s="68">
        <f t="shared" si="0"/>
        <v>0</v>
      </c>
      <c r="G41" s="600"/>
      <c r="H41" s="70"/>
      <c r="I41" s="102">
        <f t="shared" si="3"/>
        <v>748.29999999999984</v>
      </c>
      <c r="K41" s="118"/>
      <c r="L41" s="731">
        <f t="shared" si="4"/>
        <v>42</v>
      </c>
      <c r="M41" s="15"/>
      <c r="N41" s="68"/>
      <c r="O41" s="194"/>
      <c r="P41" s="68">
        <f t="shared" si="1"/>
        <v>0</v>
      </c>
      <c r="Q41" s="600"/>
      <c r="R41" s="70"/>
      <c r="S41" s="102">
        <f t="shared" si="5"/>
        <v>493.16</v>
      </c>
    </row>
    <row r="42" spans="1:19" x14ac:dyDescent="0.25">
      <c r="A42" s="118"/>
      <c r="B42" s="731">
        <f t="shared" si="2"/>
        <v>62</v>
      </c>
      <c r="C42" s="15"/>
      <c r="D42" s="68"/>
      <c r="E42" s="194"/>
      <c r="F42" s="68">
        <f t="shared" si="0"/>
        <v>0</v>
      </c>
      <c r="G42" s="600"/>
      <c r="H42" s="70"/>
      <c r="I42" s="102">
        <f t="shared" si="3"/>
        <v>748.29999999999984</v>
      </c>
      <c r="K42" s="118"/>
      <c r="L42" s="731">
        <f t="shared" si="4"/>
        <v>42</v>
      </c>
      <c r="M42" s="15"/>
      <c r="N42" s="68"/>
      <c r="O42" s="194"/>
      <c r="P42" s="68">
        <f t="shared" si="1"/>
        <v>0</v>
      </c>
      <c r="Q42" s="600"/>
      <c r="R42" s="70"/>
      <c r="S42" s="102">
        <f t="shared" si="5"/>
        <v>493.16</v>
      </c>
    </row>
    <row r="43" spans="1:19" x14ac:dyDescent="0.25">
      <c r="A43" s="118"/>
      <c r="B43" s="731">
        <f t="shared" si="2"/>
        <v>62</v>
      </c>
      <c r="C43" s="15"/>
      <c r="D43" s="68"/>
      <c r="E43" s="194"/>
      <c r="F43" s="68">
        <f t="shared" si="0"/>
        <v>0</v>
      </c>
      <c r="G43" s="600"/>
      <c r="H43" s="70"/>
      <c r="I43" s="102">
        <f t="shared" si="3"/>
        <v>748.29999999999984</v>
      </c>
      <c r="K43" s="118"/>
      <c r="L43" s="731">
        <f t="shared" si="4"/>
        <v>42</v>
      </c>
      <c r="M43" s="15"/>
      <c r="N43" s="68"/>
      <c r="O43" s="194"/>
      <c r="P43" s="68">
        <f t="shared" si="1"/>
        <v>0</v>
      </c>
      <c r="Q43" s="600"/>
      <c r="R43" s="70"/>
      <c r="S43" s="102">
        <f t="shared" si="5"/>
        <v>493.16</v>
      </c>
    </row>
    <row r="44" spans="1:19" x14ac:dyDescent="0.25">
      <c r="A44" s="118"/>
      <c r="B44" s="731">
        <f t="shared" si="2"/>
        <v>62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3"/>
        <v>748.29999999999984</v>
      </c>
      <c r="K44" s="118"/>
      <c r="L44" s="731">
        <f t="shared" si="4"/>
        <v>42</v>
      </c>
      <c r="M44" s="15"/>
      <c r="N44" s="68"/>
      <c r="O44" s="194"/>
      <c r="P44" s="68">
        <f t="shared" si="1"/>
        <v>0</v>
      </c>
      <c r="Q44" s="69"/>
      <c r="R44" s="70"/>
      <c r="S44" s="102">
        <f t="shared" si="5"/>
        <v>493.16</v>
      </c>
    </row>
    <row r="45" spans="1:19" x14ac:dyDescent="0.25">
      <c r="A45" s="118"/>
      <c r="B45" s="731">
        <f t="shared" si="2"/>
        <v>62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3"/>
        <v>748.29999999999984</v>
      </c>
      <c r="K45" s="118"/>
      <c r="L45" s="731">
        <f t="shared" si="4"/>
        <v>42</v>
      </c>
      <c r="M45" s="15"/>
      <c r="N45" s="68"/>
      <c r="O45" s="194"/>
      <c r="P45" s="68">
        <f t="shared" si="1"/>
        <v>0</v>
      </c>
      <c r="Q45" s="69"/>
      <c r="R45" s="70"/>
      <c r="S45" s="102">
        <f t="shared" si="5"/>
        <v>493.16</v>
      </c>
    </row>
    <row r="46" spans="1:19" x14ac:dyDescent="0.25">
      <c r="A46" s="118"/>
      <c r="B46" s="731">
        <f t="shared" si="2"/>
        <v>62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3"/>
        <v>748.29999999999984</v>
      </c>
      <c r="K46" s="118"/>
      <c r="L46" s="731">
        <f t="shared" si="4"/>
        <v>42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493.16</v>
      </c>
    </row>
    <row r="47" spans="1:19" x14ac:dyDescent="0.25">
      <c r="A47" s="118"/>
      <c r="B47" s="731">
        <f t="shared" si="2"/>
        <v>62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3"/>
        <v>748.29999999999984</v>
      </c>
      <c r="K47" s="118"/>
      <c r="L47" s="731">
        <f t="shared" si="4"/>
        <v>42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493.16</v>
      </c>
    </row>
    <row r="48" spans="1:19" x14ac:dyDescent="0.25">
      <c r="A48" s="118"/>
      <c r="B48" s="731">
        <f t="shared" si="2"/>
        <v>62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3"/>
        <v>748.29999999999984</v>
      </c>
      <c r="K48" s="118"/>
      <c r="L48" s="731">
        <f t="shared" si="4"/>
        <v>42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493.16</v>
      </c>
    </row>
    <row r="49" spans="1:19" x14ac:dyDescent="0.25">
      <c r="A49" s="118"/>
      <c r="B49" s="731">
        <f t="shared" si="2"/>
        <v>62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3"/>
        <v>748.29999999999984</v>
      </c>
      <c r="K49" s="118"/>
      <c r="L49" s="731">
        <f t="shared" si="4"/>
        <v>42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493.16</v>
      </c>
    </row>
    <row r="50" spans="1:19" x14ac:dyDescent="0.25">
      <c r="A50" s="118"/>
      <c r="B50" s="731">
        <f t="shared" si="2"/>
        <v>62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3"/>
        <v>748.29999999999984</v>
      </c>
      <c r="K50" s="118"/>
      <c r="L50" s="731">
        <f t="shared" si="4"/>
        <v>42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493.16</v>
      </c>
    </row>
    <row r="51" spans="1:19" x14ac:dyDescent="0.25">
      <c r="A51" s="118"/>
      <c r="B51" s="731">
        <f t="shared" si="2"/>
        <v>62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3"/>
        <v>748.29999999999984</v>
      </c>
      <c r="K51" s="118"/>
      <c r="L51" s="731">
        <f t="shared" si="4"/>
        <v>42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493.16</v>
      </c>
    </row>
    <row r="52" spans="1:19" x14ac:dyDescent="0.25">
      <c r="A52" s="118"/>
      <c r="B52" s="731">
        <f t="shared" si="2"/>
        <v>62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748.29999999999984</v>
      </c>
      <c r="K52" s="118"/>
      <c r="L52" s="731">
        <f t="shared" si="4"/>
        <v>42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493.16</v>
      </c>
    </row>
    <row r="53" spans="1:19" x14ac:dyDescent="0.25">
      <c r="A53" s="118"/>
      <c r="B53" s="731">
        <f t="shared" si="2"/>
        <v>62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748.29999999999984</v>
      </c>
      <c r="K53" s="118"/>
      <c r="L53" s="731">
        <f t="shared" si="4"/>
        <v>42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493.16</v>
      </c>
    </row>
    <row r="54" spans="1:19" x14ac:dyDescent="0.25">
      <c r="A54" s="118"/>
      <c r="B54" s="731">
        <f t="shared" si="2"/>
        <v>62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748.29999999999984</v>
      </c>
      <c r="K54" s="118"/>
      <c r="L54" s="731">
        <f t="shared" si="4"/>
        <v>42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493.16</v>
      </c>
    </row>
    <row r="55" spans="1:19" x14ac:dyDescent="0.25">
      <c r="A55" s="118"/>
      <c r="B55" s="731">
        <f t="shared" si="2"/>
        <v>62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748.29999999999984</v>
      </c>
      <c r="K55" s="118"/>
      <c r="L55" s="731">
        <f t="shared" si="4"/>
        <v>42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493.16</v>
      </c>
    </row>
    <row r="56" spans="1:19" x14ac:dyDescent="0.25">
      <c r="A56" s="118"/>
      <c r="B56" s="731">
        <f t="shared" si="2"/>
        <v>62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748.29999999999984</v>
      </c>
      <c r="K56" s="118"/>
      <c r="L56" s="731">
        <f t="shared" si="4"/>
        <v>42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493.16</v>
      </c>
    </row>
    <row r="57" spans="1:19" x14ac:dyDescent="0.25">
      <c r="A57" s="118"/>
      <c r="B57" s="731">
        <f t="shared" si="2"/>
        <v>62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748.29999999999984</v>
      </c>
      <c r="K57" s="118"/>
      <c r="L57" s="731">
        <f t="shared" si="4"/>
        <v>42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493.16</v>
      </c>
    </row>
    <row r="58" spans="1:19" x14ac:dyDescent="0.25">
      <c r="A58" s="118"/>
      <c r="B58" s="731">
        <f t="shared" si="2"/>
        <v>62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3"/>
        <v>748.29999999999984</v>
      </c>
      <c r="K58" s="118"/>
      <c r="L58" s="731">
        <f t="shared" si="4"/>
        <v>42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493.16</v>
      </c>
    </row>
    <row r="59" spans="1:19" x14ac:dyDescent="0.25">
      <c r="A59" s="118"/>
      <c r="B59" s="731">
        <f t="shared" si="2"/>
        <v>62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3"/>
        <v>748.29999999999984</v>
      </c>
      <c r="K59" s="118"/>
      <c r="L59" s="731">
        <f t="shared" si="4"/>
        <v>42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493.16</v>
      </c>
    </row>
    <row r="60" spans="1:19" x14ac:dyDescent="0.25">
      <c r="A60" s="118"/>
      <c r="B60" s="731">
        <f t="shared" si="2"/>
        <v>62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3"/>
        <v>748.29999999999984</v>
      </c>
      <c r="K60" s="118"/>
      <c r="L60" s="731">
        <f t="shared" si="4"/>
        <v>42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493.16</v>
      </c>
    </row>
    <row r="61" spans="1:19" x14ac:dyDescent="0.25">
      <c r="A61" s="118"/>
      <c r="B61" s="731">
        <f t="shared" si="2"/>
        <v>62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3"/>
        <v>748.29999999999984</v>
      </c>
      <c r="K61" s="118"/>
      <c r="L61" s="731">
        <f t="shared" si="4"/>
        <v>42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493.16</v>
      </c>
    </row>
    <row r="62" spans="1:19" x14ac:dyDescent="0.25">
      <c r="A62" s="118"/>
      <c r="B62" s="731">
        <f t="shared" si="2"/>
        <v>62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3"/>
        <v>748.29999999999984</v>
      </c>
      <c r="K62" s="118"/>
      <c r="L62" s="731">
        <f t="shared" si="4"/>
        <v>42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493.16</v>
      </c>
    </row>
    <row r="63" spans="1:19" x14ac:dyDescent="0.25">
      <c r="A63" s="118"/>
      <c r="B63" s="731">
        <f t="shared" si="2"/>
        <v>62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3"/>
        <v>748.29999999999984</v>
      </c>
      <c r="K63" s="118"/>
      <c r="L63" s="731">
        <f t="shared" si="4"/>
        <v>42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493.16</v>
      </c>
    </row>
    <row r="64" spans="1:19" x14ac:dyDescent="0.25">
      <c r="A64" s="118"/>
      <c r="B64" s="731">
        <f t="shared" si="2"/>
        <v>62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3"/>
        <v>748.29999999999984</v>
      </c>
      <c r="K64" s="118"/>
      <c r="L64" s="731">
        <f t="shared" si="4"/>
        <v>42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493.16</v>
      </c>
    </row>
    <row r="65" spans="1:19" x14ac:dyDescent="0.25">
      <c r="A65" s="118"/>
      <c r="B65" s="731">
        <f t="shared" si="2"/>
        <v>62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3"/>
        <v>748.29999999999984</v>
      </c>
      <c r="K65" s="118"/>
      <c r="L65" s="731">
        <f t="shared" si="4"/>
        <v>42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493.16</v>
      </c>
    </row>
    <row r="66" spans="1:19" x14ac:dyDescent="0.25">
      <c r="A66" s="118"/>
      <c r="B66" s="731">
        <f t="shared" si="2"/>
        <v>62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3"/>
        <v>748.29999999999984</v>
      </c>
      <c r="K66" s="118"/>
      <c r="L66" s="731">
        <f t="shared" si="4"/>
        <v>42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493.16</v>
      </c>
    </row>
    <row r="67" spans="1:19" x14ac:dyDescent="0.25">
      <c r="A67" s="118"/>
      <c r="B67" s="731">
        <f t="shared" si="2"/>
        <v>62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3"/>
        <v>748.29999999999984</v>
      </c>
      <c r="K67" s="118"/>
      <c r="L67" s="731">
        <f t="shared" si="4"/>
        <v>42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493.16</v>
      </c>
    </row>
    <row r="68" spans="1:19" x14ac:dyDescent="0.25">
      <c r="A68" s="118"/>
      <c r="B68" s="731">
        <f t="shared" si="2"/>
        <v>62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3"/>
        <v>748.29999999999984</v>
      </c>
      <c r="K68" s="118"/>
      <c r="L68" s="731">
        <f t="shared" si="4"/>
        <v>42</v>
      </c>
      <c r="M68" s="15"/>
      <c r="N68" s="68"/>
      <c r="O68" s="194"/>
      <c r="P68" s="68">
        <f t="shared" si="1"/>
        <v>0</v>
      </c>
      <c r="Q68" s="69"/>
      <c r="R68" s="70"/>
      <c r="S68" s="102">
        <f t="shared" si="5"/>
        <v>493.16</v>
      </c>
    </row>
    <row r="69" spans="1:19" x14ac:dyDescent="0.25">
      <c r="A69" s="118"/>
      <c r="B69" s="731">
        <f t="shared" si="2"/>
        <v>62</v>
      </c>
      <c r="C69" s="15"/>
      <c r="D69" s="68"/>
      <c r="E69" s="194"/>
      <c r="F69" s="68">
        <f t="shared" si="0"/>
        <v>0</v>
      </c>
      <c r="G69" s="69"/>
      <c r="H69" s="70"/>
      <c r="I69" s="102">
        <f t="shared" si="3"/>
        <v>748.29999999999984</v>
      </c>
      <c r="K69" s="118"/>
      <c r="L69" s="731">
        <f t="shared" si="4"/>
        <v>42</v>
      </c>
      <c r="M69" s="15"/>
      <c r="N69" s="68"/>
      <c r="O69" s="194"/>
      <c r="P69" s="68">
        <f t="shared" si="1"/>
        <v>0</v>
      </c>
      <c r="Q69" s="69"/>
      <c r="R69" s="70"/>
      <c r="S69" s="102">
        <f t="shared" si="5"/>
        <v>493.16</v>
      </c>
    </row>
    <row r="70" spans="1:19" x14ac:dyDescent="0.25">
      <c r="A70" s="118"/>
      <c r="B70" s="731">
        <f t="shared" si="2"/>
        <v>62</v>
      </c>
      <c r="C70" s="15"/>
      <c r="D70" s="68"/>
      <c r="E70" s="194"/>
      <c r="F70" s="68">
        <f t="shared" si="0"/>
        <v>0</v>
      </c>
      <c r="G70" s="69"/>
      <c r="H70" s="70"/>
      <c r="I70" s="102">
        <f t="shared" si="3"/>
        <v>748.29999999999984</v>
      </c>
      <c r="K70" s="118"/>
      <c r="L70" s="731">
        <f t="shared" si="4"/>
        <v>42</v>
      </c>
      <c r="M70" s="15"/>
      <c r="N70" s="68"/>
      <c r="O70" s="194"/>
      <c r="P70" s="68">
        <f t="shared" si="1"/>
        <v>0</v>
      </c>
      <c r="Q70" s="69"/>
      <c r="R70" s="70"/>
      <c r="S70" s="102">
        <f t="shared" si="5"/>
        <v>493.16</v>
      </c>
    </row>
    <row r="71" spans="1:19" x14ac:dyDescent="0.25">
      <c r="A71" s="118"/>
      <c r="B71" s="731">
        <f t="shared" si="2"/>
        <v>62</v>
      </c>
      <c r="C71" s="15"/>
      <c r="D71" s="68"/>
      <c r="E71" s="194"/>
      <c r="F71" s="68">
        <f t="shared" si="0"/>
        <v>0</v>
      </c>
      <c r="G71" s="69"/>
      <c r="H71" s="70"/>
      <c r="I71" s="102">
        <f t="shared" si="3"/>
        <v>748.29999999999984</v>
      </c>
      <c r="K71" s="118"/>
      <c r="L71" s="731">
        <f t="shared" si="4"/>
        <v>42</v>
      </c>
      <c r="M71" s="15"/>
      <c r="N71" s="68"/>
      <c r="O71" s="194"/>
      <c r="P71" s="68">
        <f t="shared" si="1"/>
        <v>0</v>
      </c>
      <c r="Q71" s="69"/>
      <c r="R71" s="70"/>
      <c r="S71" s="102">
        <f t="shared" si="5"/>
        <v>493.16</v>
      </c>
    </row>
    <row r="72" spans="1:19" x14ac:dyDescent="0.25">
      <c r="A72" s="118"/>
      <c r="B72" s="731">
        <f t="shared" si="2"/>
        <v>62</v>
      </c>
      <c r="C72" s="15"/>
      <c r="D72" s="68"/>
      <c r="E72" s="194"/>
      <c r="F72" s="68">
        <f t="shared" si="0"/>
        <v>0</v>
      </c>
      <c r="G72" s="69"/>
      <c r="H72" s="70"/>
      <c r="I72" s="102">
        <f t="shared" si="3"/>
        <v>748.29999999999984</v>
      </c>
      <c r="K72" s="118"/>
      <c r="L72" s="731">
        <f t="shared" si="4"/>
        <v>42</v>
      </c>
      <c r="M72" s="15"/>
      <c r="N72" s="68"/>
      <c r="O72" s="194"/>
      <c r="P72" s="68">
        <f t="shared" si="1"/>
        <v>0</v>
      </c>
      <c r="Q72" s="69"/>
      <c r="R72" s="70"/>
      <c r="S72" s="102">
        <f t="shared" si="5"/>
        <v>493.16</v>
      </c>
    </row>
    <row r="73" spans="1:19" x14ac:dyDescent="0.25">
      <c r="A73" s="118"/>
      <c r="B73" s="731">
        <f t="shared" si="2"/>
        <v>62</v>
      </c>
      <c r="C73" s="15"/>
      <c r="D73" s="68"/>
      <c r="E73" s="194"/>
      <c r="F73" s="68">
        <f t="shared" si="0"/>
        <v>0</v>
      </c>
      <c r="G73" s="69"/>
      <c r="H73" s="70"/>
      <c r="I73" s="102">
        <f t="shared" si="3"/>
        <v>748.29999999999984</v>
      </c>
      <c r="K73" s="118"/>
      <c r="L73" s="731">
        <f t="shared" si="4"/>
        <v>42</v>
      </c>
      <c r="M73" s="15"/>
      <c r="N73" s="68"/>
      <c r="O73" s="194"/>
      <c r="P73" s="68">
        <f t="shared" si="1"/>
        <v>0</v>
      </c>
      <c r="Q73" s="69"/>
      <c r="R73" s="70"/>
      <c r="S73" s="102">
        <f t="shared" si="5"/>
        <v>493.16</v>
      </c>
    </row>
    <row r="74" spans="1:19" x14ac:dyDescent="0.25">
      <c r="A74" s="118"/>
      <c r="B74" s="731">
        <f t="shared" si="2"/>
        <v>62</v>
      </c>
      <c r="C74" s="15"/>
      <c r="D74" s="68"/>
      <c r="E74" s="194"/>
      <c r="F74" s="68">
        <f t="shared" ref="F74" si="6">D74</f>
        <v>0</v>
      </c>
      <c r="G74" s="69"/>
      <c r="H74" s="70"/>
      <c r="I74" s="102">
        <f t="shared" si="3"/>
        <v>748.29999999999984</v>
      </c>
      <c r="K74" s="118"/>
      <c r="L74" s="731">
        <f t="shared" si="4"/>
        <v>42</v>
      </c>
      <c r="M74" s="15"/>
      <c r="N74" s="68"/>
      <c r="O74" s="194"/>
      <c r="P74" s="68">
        <f t="shared" ref="P74" si="7">N74</f>
        <v>0</v>
      </c>
      <c r="Q74" s="69"/>
      <c r="R74" s="70"/>
      <c r="S74" s="102">
        <f t="shared" si="5"/>
        <v>493.16</v>
      </c>
    </row>
    <row r="75" spans="1:19" x14ac:dyDescent="0.25">
      <c r="A75" s="118"/>
      <c r="B75" s="731">
        <f t="shared" si="2"/>
        <v>62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748.29999999999984</v>
      </c>
      <c r="K75" s="118"/>
      <c r="L75" s="731">
        <f t="shared" si="4"/>
        <v>42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493.16</v>
      </c>
    </row>
    <row r="76" spans="1:19" x14ac:dyDescent="0.25">
      <c r="A76" s="118"/>
      <c r="B76" s="731">
        <f t="shared" ref="B76" si="8">B75-C76</f>
        <v>62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9">I75-F76</f>
        <v>748.29999999999984</v>
      </c>
      <c r="K76" s="118"/>
      <c r="L76" s="731">
        <f t="shared" ref="L76" si="10">L75-M76</f>
        <v>42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1">S75-P76</f>
        <v>493.16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9"/>
        <v>748.29999999999984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1"/>
        <v>493.16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100</v>
      </c>
      <c r="D79" s="6">
        <f>SUM(D10:D78)</f>
        <v>1242.1600000000001</v>
      </c>
      <c r="F79" s="6">
        <f>SUM(F10:F78)</f>
        <v>1242.1600000000001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-100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00" t="s">
        <v>11</v>
      </c>
      <c r="D84" s="1301"/>
      <c r="E84" s="56">
        <f>E6+E7-F79+E8</f>
        <v>-1242.1600000000001</v>
      </c>
      <c r="F84" s="72"/>
      <c r="M84" s="1300" t="s">
        <v>11</v>
      </c>
      <c r="N84" s="1301"/>
      <c r="O84" s="56">
        <f>O6+O7-P79+O8</f>
        <v>0</v>
      </c>
      <c r="P84" s="72"/>
    </row>
  </sheetData>
  <mergeCells count="8">
    <mergeCell ref="A1:G1"/>
    <mergeCell ref="B6:B7"/>
    <mergeCell ref="C84:D84"/>
    <mergeCell ref="A5:A7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 L O M O     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2023-04-27T17:08:43Z</dcterms:modified>
</cp:coreProperties>
</file>