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Hoja1" sheetId="189" r:id="rId3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8" l="1"/>
  <c r="Q21" i="38"/>
  <c r="Q25" i="38"/>
  <c r="Q26" i="38"/>
  <c r="Q24" i="38"/>
  <c r="Q20" i="38"/>
  <c r="Q22" i="38"/>
  <c r="S111" i="38" l="1"/>
  <c r="T111" i="38" s="1"/>
  <c r="S112" i="38"/>
  <c r="T112" i="38" s="1"/>
  <c r="S113" i="38"/>
  <c r="T113" i="38" s="1"/>
  <c r="S114" i="38"/>
  <c r="T114" i="38"/>
  <c r="P29" i="8"/>
  <c r="M26" i="8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<sst xmlns="http://schemas.openxmlformats.org/spreadsheetml/2006/main" count="2889" uniqueCount="396">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</sst>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9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99FF"/>
      <color rgb="FFFF3399"/>
      <color rgb="FF99FFCC"/>
      <color rgb="FF66FFFF"/>
      <color rgb="FF00FF00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6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614044.29399999999</c:v>
                </c:pt>
                <c:pt idx="2">
                  <c:v>608398.17599999998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32.082139940415431</c:v>
                </c:pt>
                <c:pt idx="2">
                  <c:v>31.973833725383361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D6" activePane="bottomRight" state="frozen"/>
      <selection pane="topRight" activeCell="B1" sqref="B1"/>
      <selection pane="bottomLeft" activeCell="A3" sqref="A3"/>
      <selection pane="bottomRight" activeCell="N26" sqref="N2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7" t="s">
        <v>259</v>
      </c>
      <c r="C1" s="938"/>
      <c r="D1" s="939"/>
      <c r="E1" s="940"/>
      <c r="F1" s="941"/>
      <c r="G1" s="942"/>
      <c r="H1" s="941"/>
      <c r="I1" s="943"/>
      <c r="J1" s="944"/>
      <c r="K1" s="1107" t="s">
        <v>26</v>
      </c>
      <c r="L1" s="638"/>
      <c r="M1" s="1109" t="s">
        <v>27</v>
      </c>
      <c r="N1" s="454"/>
      <c r="P1" s="97" t="s">
        <v>38</v>
      </c>
      <c r="Q1" s="1105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08"/>
      <c r="L2" s="639" t="s">
        <v>29</v>
      </c>
      <c r="M2" s="1110"/>
      <c r="N2" s="455" t="s">
        <v>29</v>
      </c>
      <c r="O2" s="578" t="s">
        <v>30</v>
      </c>
      <c r="P2" s="98" t="s">
        <v>39</v>
      </c>
      <c r="Q2" s="1106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6" t="str">
        <f>PIERNA!C4</f>
        <v>Seaboard</v>
      </c>
      <c r="D4" s="977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5"/>
      <c r="K4" s="561"/>
      <c r="L4" s="562"/>
      <c r="M4" s="561"/>
      <c r="N4" s="563"/>
      <c r="O4" s="579"/>
      <c r="P4" s="564"/>
      <c r="Q4" s="567"/>
      <c r="R4" s="1012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79">
        <v>12161</v>
      </c>
      <c r="L5" s="1080" t="s">
        <v>336</v>
      </c>
      <c r="M5" s="561">
        <v>30160</v>
      </c>
      <c r="N5" s="563" t="s">
        <v>346</v>
      </c>
      <c r="O5" s="566">
        <v>1998878</v>
      </c>
      <c r="P5" s="564"/>
      <c r="Q5" s="1074">
        <f>27652.88*20.675</f>
        <v>571723.29399999999</v>
      </c>
      <c r="R5" s="1075" t="s">
        <v>333</v>
      </c>
      <c r="S5" s="65">
        <f>Q5+M5+K5+P5</f>
        <v>614044.29399999999</v>
      </c>
      <c r="T5" s="65">
        <f>S5/H5+0.1</f>
        <v>32.082139940415431</v>
      </c>
      <c r="U5" s="205"/>
    </row>
    <row r="6" spans="1:29" s="160" customFormat="1" ht="24.75" x14ac:dyDescent="0.25">
      <c r="A6" s="100">
        <v>3</v>
      </c>
      <c r="B6" s="903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79">
        <v>9851</v>
      </c>
      <c r="L6" s="1080" t="s">
        <v>336</v>
      </c>
      <c r="M6" s="561">
        <v>30160</v>
      </c>
      <c r="N6" s="563" t="s">
        <v>346</v>
      </c>
      <c r="O6" s="566">
        <v>1998879</v>
      </c>
      <c r="P6" s="564"/>
      <c r="Q6" s="1074">
        <f>27491.52*20.675</f>
        <v>568387.17599999998</v>
      </c>
      <c r="R6" s="1076" t="s">
        <v>333</v>
      </c>
      <c r="S6" s="65">
        <f t="shared" si="0"/>
        <v>608398.17599999998</v>
      </c>
      <c r="T6" s="65">
        <f>S6/H6+0.1</f>
        <v>31.973833725383361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2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2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4">
        <f>23661.51*20.78</f>
        <v>491686.1778</v>
      </c>
      <c r="R9" s="1075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3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85" t="s">
        <v>380</v>
      </c>
      <c r="Q10" s="982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4">
        <f>22942.52*20.71</f>
        <v>475139.58920000005</v>
      </c>
      <c r="R11" s="1075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4">
        <f>21824*20.65</f>
        <v>450665.6</v>
      </c>
      <c r="R12" s="1075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8">
        <f>21854.63*20.65</f>
        <v>451298.10949999996</v>
      </c>
      <c r="R14" s="1077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2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2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93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6"/>
      <c r="M18" s="561"/>
      <c r="N18" s="563"/>
      <c r="O18" s="581">
        <v>1201</v>
      </c>
      <c r="P18" s="1085" t="s">
        <v>380</v>
      </c>
      <c r="Q18" s="982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80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3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2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5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2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2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2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2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2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2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2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257">
        <f>PIERNA!IG5</f>
        <v>0</v>
      </c>
      <c r="C27" s="249">
        <f>PIERNA!IH5</f>
        <v>0</v>
      </c>
      <c r="D27" s="540">
        <f>PIERNA!II5</f>
        <v>0</v>
      </c>
      <c r="E27" s="255">
        <f>PIERNA!IJ5</f>
        <v>0</v>
      </c>
      <c r="F27" s="699">
        <f>PIERNA!IK5</f>
        <v>0</v>
      </c>
      <c r="G27" s="262">
        <f>PIERNA!IL5</f>
        <v>0</v>
      </c>
      <c r="H27" s="528">
        <f>PIERNA!IM5</f>
        <v>0</v>
      </c>
      <c r="I27" s="282">
        <f>PIERNA!I27</f>
        <v>0</v>
      </c>
      <c r="J27" s="522"/>
      <c r="K27" s="561"/>
      <c r="L27" s="562"/>
      <c r="M27" s="561"/>
      <c r="N27" s="574"/>
      <c r="O27" s="566"/>
      <c r="P27" s="564"/>
      <c r="Q27" s="982"/>
      <c r="R27" s="574"/>
      <c r="S27" s="65">
        <f>Q27+M27+K27+P27</f>
        <v>0</v>
      </c>
      <c r="T27" s="65" t="e">
        <f t="shared" si="4"/>
        <v>#DIV/0!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>
        <f>PIERNA!IQ5</f>
        <v>0</v>
      </c>
      <c r="C28" s="249">
        <f>PIERNA!IR5</f>
        <v>0</v>
      </c>
      <c r="D28" s="540">
        <f>PIERNA!IS5</f>
        <v>0</v>
      </c>
      <c r="E28" s="255">
        <f>PIERNA!IT5</f>
        <v>0</v>
      </c>
      <c r="F28" s="699">
        <f>PIERNA!IU5</f>
        <v>0</v>
      </c>
      <c r="G28" s="262">
        <f>PIERNA!IV5</f>
        <v>0</v>
      </c>
      <c r="H28" s="528">
        <f>PIERNA!IW5</f>
        <v>0</v>
      </c>
      <c r="I28" s="282">
        <f>PIERNA!I28</f>
        <v>0</v>
      </c>
      <c r="J28" s="522"/>
      <c r="K28" s="561"/>
      <c r="L28" s="562"/>
      <c r="M28" s="561"/>
      <c r="N28" s="574"/>
      <c r="O28" s="566"/>
      <c r="P28" s="564"/>
      <c r="Q28" s="982"/>
      <c r="R28" s="547"/>
      <c r="S28" s="65">
        <f t="shared" si="0"/>
        <v>0</v>
      </c>
      <c r="T28" s="65" t="e">
        <f>S28/H28</f>
        <v>#DIV/0!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>
        <f>PIERNA!JA5</f>
        <v>0</v>
      </c>
      <c r="C29" s="249">
        <f>PIERNA!JB5</f>
        <v>0</v>
      </c>
      <c r="D29" s="540">
        <f>PIERNA!JC5</f>
        <v>0</v>
      </c>
      <c r="E29" s="255">
        <f>PIERNA!JD5</f>
        <v>0</v>
      </c>
      <c r="F29" s="699">
        <f>PIERNA!JE5</f>
        <v>0</v>
      </c>
      <c r="G29" s="262">
        <f>PIERNA!JF5</f>
        <v>0</v>
      </c>
      <c r="H29" s="528">
        <f>PIERNA!JG5</f>
        <v>0</v>
      </c>
      <c r="I29" s="282">
        <f>PIERNA!I29</f>
        <v>0</v>
      </c>
      <c r="J29" s="522"/>
      <c r="K29" s="567"/>
      <c r="L29" s="562"/>
      <c r="M29" s="561"/>
      <c r="N29" s="574"/>
      <c r="O29" s="581"/>
      <c r="P29" s="564"/>
      <c r="Q29" s="982"/>
      <c r="R29" s="547"/>
      <c r="S29" s="65">
        <f t="shared" si="0"/>
        <v>0</v>
      </c>
      <c r="T29" s="65" t="e">
        <f>S29/H29</f>
        <v>#DIV/0!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>
        <f>PIERNA!JK5</f>
        <v>0</v>
      </c>
      <c r="C30" s="249">
        <f>PIERNA!JL5</f>
        <v>0</v>
      </c>
      <c r="D30" s="540">
        <f>PIERNA!JM5</f>
        <v>0</v>
      </c>
      <c r="E30" s="452">
        <f>PIERNA!JN5</f>
        <v>0</v>
      </c>
      <c r="F30" s="879">
        <f>PIERNA!JO5</f>
        <v>0</v>
      </c>
      <c r="G30" s="880">
        <f>PIERNA!JP5</f>
        <v>0</v>
      </c>
      <c r="H30" s="881">
        <f>PIERNA!JQ5</f>
        <v>0</v>
      </c>
      <c r="I30" s="282">
        <f>PIERNA!I30</f>
        <v>0</v>
      </c>
      <c r="J30" s="522"/>
      <c r="K30" s="561"/>
      <c r="L30" s="562"/>
      <c r="M30" s="561"/>
      <c r="N30" s="574"/>
      <c r="O30" s="581"/>
      <c r="P30" s="564"/>
      <c r="Q30" s="982"/>
      <c r="R30" s="547"/>
      <c r="S30" s="65">
        <f>Q30+M30+K30+P30</f>
        <v>0</v>
      </c>
      <c r="T30" s="65" t="e">
        <f t="shared" si="4"/>
        <v>#DIV/0!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>
        <f>PIERNA!JU5</f>
        <v>0</v>
      </c>
      <c r="C31" s="780">
        <f>PIERNA!JV5</f>
        <v>0</v>
      </c>
      <c r="D31" s="540">
        <f>PIERNA!JW5</f>
        <v>0</v>
      </c>
      <c r="E31" s="452">
        <f>PIERNA!JX5</f>
        <v>0</v>
      </c>
      <c r="F31" s="879">
        <f>PIERNA!JY5</f>
        <v>0</v>
      </c>
      <c r="G31" s="880">
        <f>PIERNA!JZ5</f>
        <v>0</v>
      </c>
      <c r="H31" s="881">
        <f>PIERNA!KA5</f>
        <v>0</v>
      </c>
      <c r="I31" s="282">
        <f>PIERNA!I31</f>
        <v>0</v>
      </c>
      <c r="J31" s="522"/>
      <c r="K31" s="561"/>
      <c r="L31" s="562"/>
      <c r="M31" s="561"/>
      <c r="N31" s="574"/>
      <c r="O31" s="581"/>
      <c r="P31" s="564"/>
      <c r="Q31" s="982"/>
      <c r="R31" s="547"/>
      <c r="S31" s="65">
        <f t="shared" si="0"/>
        <v>0</v>
      </c>
      <c r="T31" s="65" t="e">
        <f t="shared" si="4"/>
        <v>#DIV/0!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>
        <f>PIERNA!KE5</f>
        <v>0</v>
      </c>
      <c r="C32" s="249">
        <f>PIERNA!KF5</f>
        <v>0</v>
      </c>
      <c r="D32" s="540">
        <f>PIERNA!KG5</f>
        <v>0</v>
      </c>
      <c r="E32" s="452">
        <f>PIERNA!KH5</f>
        <v>0</v>
      </c>
      <c r="F32" s="879">
        <f>PIERNA!KI5</f>
        <v>0</v>
      </c>
      <c r="G32" s="880">
        <f>PIERNA!KJ5</f>
        <v>0</v>
      </c>
      <c r="H32" s="881">
        <f>PIERNA!KK5</f>
        <v>0</v>
      </c>
      <c r="I32" s="282">
        <f>PIERNA!I32</f>
        <v>0</v>
      </c>
      <c r="J32" s="522"/>
      <c r="K32" s="561"/>
      <c r="L32" s="562"/>
      <c r="M32" s="561"/>
      <c r="N32" s="574"/>
      <c r="O32" s="581"/>
      <c r="P32" s="564"/>
      <c r="Q32" s="982"/>
      <c r="R32" s="547"/>
      <c r="S32" s="65">
        <f>Q32+M32+K32+P32</f>
        <v>0</v>
      </c>
      <c r="T32" s="65" t="e">
        <f t="shared" si="4"/>
        <v>#DIV/0!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>
        <f>PIERNA!KO5</f>
        <v>0</v>
      </c>
      <c r="C33" s="249">
        <f>PIERNA!KP5</f>
        <v>0</v>
      </c>
      <c r="D33" s="540">
        <f>PIERNA!KQ5</f>
        <v>0</v>
      </c>
      <c r="E33" s="452">
        <f>PIERNA!KR5</f>
        <v>0</v>
      </c>
      <c r="F33" s="882">
        <f>PIERNA!KS5</f>
        <v>0</v>
      </c>
      <c r="G33" s="883">
        <f>PIERNA!KT5</f>
        <v>0</v>
      </c>
      <c r="H33" s="881">
        <f>PIERNA!KU5</f>
        <v>0</v>
      </c>
      <c r="I33" s="282">
        <f>PIERNA!I33</f>
        <v>0</v>
      </c>
      <c r="J33" s="522"/>
      <c r="K33" s="567"/>
      <c r="L33" s="562"/>
      <c r="M33" s="561"/>
      <c r="N33" s="574"/>
      <c r="O33" s="581"/>
      <c r="P33" s="619"/>
      <c r="Q33" s="982"/>
      <c r="R33" s="547"/>
      <c r="S33" s="65">
        <f>Q33+M33+K33+P33</f>
        <v>0</v>
      </c>
      <c r="T33" s="65" t="e">
        <f t="shared" si="4"/>
        <v>#DIV/0!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>
        <f>PIERNA!B34</f>
        <v>0</v>
      </c>
      <c r="C34" s="289">
        <f>PIERNA!C34</f>
        <v>0</v>
      </c>
      <c r="D34" s="540">
        <f>PIERNA!D34</f>
        <v>0</v>
      </c>
      <c r="E34" s="452">
        <f>PIERNA!E34</f>
        <v>0</v>
      </c>
      <c r="F34" s="882">
        <f>PIERNA!F34</f>
        <v>0</v>
      </c>
      <c r="G34" s="883">
        <f>PIERNA!G34</f>
        <v>0</v>
      </c>
      <c r="H34" s="881">
        <f>PIERNA!H34</f>
        <v>0</v>
      </c>
      <c r="I34" s="282">
        <f>PIERNA!I34</f>
        <v>0</v>
      </c>
      <c r="J34" s="522"/>
      <c r="K34" s="561"/>
      <c r="L34" s="562"/>
      <c r="M34" s="561"/>
      <c r="N34" s="574"/>
      <c r="O34" s="618"/>
      <c r="P34" s="564"/>
      <c r="Q34" s="983"/>
      <c r="R34" s="621"/>
      <c r="S34" s="65">
        <f>Q34+M34+K34+P34</f>
        <v>0</v>
      </c>
      <c r="T34" s="65" t="e">
        <f t="shared" si="4"/>
        <v>#DIV/0!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2">
        <f>PIERNA!F35</f>
        <v>0</v>
      </c>
      <c r="G35" s="884">
        <f>PIERNA!G35</f>
        <v>0</v>
      </c>
      <c r="H35" s="881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2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5">
        <f>PIERNA!D38</f>
        <v>0</v>
      </c>
      <c r="E38" s="255">
        <f>PIERNA!E38</f>
        <v>0</v>
      </c>
      <c r="F38" s="886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2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5">
        <f>PIERNA!D39</f>
        <v>0</v>
      </c>
      <c r="E39" s="255">
        <f>PIERNA!E39</f>
        <v>0</v>
      </c>
      <c r="F39" s="886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2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5">
        <f>PIERNA!D40</f>
        <v>0</v>
      </c>
      <c r="E40" s="255">
        <f>PIERNA!E40</f>
        <v>0</v>
      </c>
      <c r="F40" s="886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2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5">
        <f>PIERNA!D41</f>
        <v>0</v>
      </c>
      <c r="E41" s="255">
        <f>PIERNA!E41</f>
        <v>0</v>
      </c>
      <c r="F41" s="886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2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5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2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2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5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5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4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1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4"/>
      <c r="P98" s="728"/>
      <c r="Q98" s="981"/>
      <c r="R98" s="978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5"/>
      <c r="K99" s="559"/>
      <c r="L99" s="588"/>
      <c r="M99" s="559"/>
      <c r="N99" s="848"/>
      <c r="O99" s="1014" t="s">
        <v>311</v>
      </c>
      <c r="P99" s="728"/>
      <c r="Q99" s="981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69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7"/>
      <c r="P100" s="728"/>
      <c r="Q100" s="981"/>
      <c r="R100" s="1067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11" t="s">
        <v>337</v>
      </c>
      <c r="C101" s="1068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20"/>
      <c r="K101" s="559"/>
      <c r="L101" s="588"/>
      <c r="M101" s="559"/>
      <c r="N101" s="913"/>
      <c r="O101" s="1096" t="s">
        <v>317</v>
      </c>
      <c r="P101" s="1066"/>
      <c r="Q101" s="1083">
        <v>60337.279999999999</v>
      </c>
      <c r="R101" s="1098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12"/>
      <c r="C102" s="1068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3"/>
      <c r="O102" s="1114"/>
      <c r="P102" s="1066"/>
      <c r="Q102" s="1083">
        <v>58011.09</v>
      </c>
      <c r="R102" s="1099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13"/>
      <c r="C103" s="1068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097"/>
      <c r="P103" s="1066"/>
      <c r="Q103" s="1083">
        <v>41950.8</v>
      </c>
      <c r="R103" s="1100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70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2"/>
      <c r="P104" s="728"/>
      <c r="Q104" s="981"/>
      <c r="R104" s="1072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01" t="s">
        <v>319</v>
      </c>
      <c r="C105" s="1068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3"/>
      <c r="O105" s="1103">
        <v>17550</v>
      </c>
      <c r="P105" s="1066"/>
      <c r="Q105" s="1083">
        <v>43567.040000000001</v>
      </c>
      <c r="R105" s="1098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02"/>
      <c r="C106" s="1068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3"/>
      <c r="O106" s="1104"/>
      <c r="P106" s="1066"/>
      <c r="Q106" s="1083">
        <v>51482</v>
      </c>
      <c r="R106" s="1100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71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86" t="s">
        <v>381</v>
      </c>
      <c r="P107" s="1088" t="s">
        <v>380</v>
      </c>
      <c r="Q107" s="981">
        <v>952560</v>
      </c>
      <c r="R107" s="1087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199" t="s">
        <v>387</v>
      </c>
      <c r="P108" s="728"/>
      <c r="Q108" s="981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094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3"/>
      <c r="O109" s="1096"/>
      <c r="P109" s="1066"/>
      <c r="Q109" s="981"/>
      <c r="R109" s="728"/>
      <c r="S109" s="768">
        <f t="shared" si="15"/>
        <v>0</v>
      </c>
      <c r="T109" s="186">
        <f t="shared" si="19"/>
        <v>0</v>
      </c>
    </row>
    <row r="110" spans="1:20" s="160" customFormat="1" ht="19.5" thickBot="1" x14ac:dyDescent="0.35">
      <c r="A110" s="100">
        <v>73</v>
      </c>
      <c r="B110" s="1095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3"/>
      <c r="O110" s="1097"/>
      <c r="P110" s="1066"/>
      <c r="Q110" s="981"/>
      <c r="R110" s="728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89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3"/>
      <c r="O111" s="1198" t="s">
        <v>384</v>
      </c>
      <c r="P111" s="1066"/>
      <c r="Q111" s="981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200">
        <v>17568</v>
      </c>
      <c r="P112" s="728"/>
      <c r="Q112" s="981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1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8.5" x14ac:dyDescent="0.25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3"/>
      <c r="O114" s="1014" t="s">
        <v>369</v>
      </c>
      <c r="P114" s="728"/>
      <c r="Q114" s="981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762"/>
      <c r="C115" s="533"/>
      <c r="D115" s="533"/>
      <c r="E115" s="793"/>
      <c r="F115" s="857"/>
      <c r="G115" s="762"/>
      <c r="H115" s="856"/>
      <c r="I115" s="105">
        <f t="shared" si="23"/>
        <v>0</v>
      </c>
      <c r="J115" s="685"/>
      <c r="K115" s="559"/>
      <c r="L115" s="588"/>
      <c r="M115" s="559"/>
      <c r="N115" s="946"/>
      <c r="O115" s="728"/>
      <c r="P115" s="728"/>
      <c r="Q115" s="981"/>
      <c r="R115" s="728"/>
      <c r="S115" s="65">
        <f t="shared" si="15"/>
        <v>0</v>
      </c>
      <c r="T115" s="65" t="e">
        <f t="shared" ref="T112:T128" si="24">S115/H115</f>
        <v>#DIV/0!</v>
      </c>
    </row>
    <row r="116" spans="1:20" s="160" customFormat="1" ht="18.75" customHeight="1" x14ac:dyDescent="0.25">
      <c r="A116" s="100">
        <v>79</v>
      </c>
      <c r="B116" s="762"/>
      <c r="C116" s="533"/>
      <c r="D116" s="979"/>
      <c r="E116" s="793"/>
      <c r="F116" s="857"/>
      <c r="G116" s="762"/>
      <c r="H116" s="856"/>
      <c r="I116" s="105">
        <f t="shared" si="23"/>
        <v>0</v>
      </c>
      <c r="J116" s="685"/>
      <c r="K116" s="559"/>
      <c r="L116" s="588"/>
      <c r="M116" s="559"/>
      <c r="N116" s="946"/>
      <c r="O116" s="728"/>
      <c r="P116" s="728"/>
      <c r="Q116" s="981"/>
      <c r="R116" s="728"/>
      <c r="S116" s="65">
        <f t="shared" si="15"/>
        <v>0</v>
      </c>
      <c r="T116" s="65" t="e">
        <f t="shared" si="24"/>
        <v>#DIV/0!</v>
      </c>
    </row>
    <row r="117" spans="1:20" s="160" customFormat="1" ht="19.5" customHeight="1" x14ac:dyDescent="0.25">
      <c r="A117" s="100">
        <v>80</v>
      </c>
      <c r="B117" s="762"/>
      <c r="C117" s="533"/>
      <c r="D117" s="533"/>
      <c r="E117" s="793"/>
      <c r="F117" s="857"/>
      <c r="G117" s="787"/>
      <c r="H117" s="856"/>
      <c r="I117" s="105">
        <f t="shared" si="23"/>
        <v>0</v>
      </c>
      <c r="J117" s="685"/>
      <c r="K117" s="559"/>
      <c r="L117" s="588"/>
      <c r="M117" s="559"/>
      <c r="N117" s="946"/>
      <c r="O117" s="728"/>
      <c r="P117" s="728"/>
      <c r="Q117" s="981"/>
      <c r="R117" s="728"/>
      <c r="S117" s="65">
        <f t="shared" si="15"/>
        <v>0</v>
      </c>
      <c r="T117" s="65" t="e">
        <f t="shared" si="24"/>
        <v>#DIV/0!</v>
      </c>
    </row>
    <row r="118" spans="1:20" s="160" customFormat="1" ht="18.75" customHeight="1" x14ac:dyDescent="0.25">
      <c r="A118" s="100">
        <v>81</v>
      </c>
      <c r="B118" s="762"/>
      <c r="C118" s="533"/>
      <c r="D118" s="533"/>
      <c r="E118" s="793"/>
      <c r="F118" s="857"/>
      <c r="G118" s="787"/>
      <c r="H118" s="856"/>
      <c r="I118" s="105">
        <f t="shared" si="23"/>
        <v>0</v>
      </c>
      <c r="J118" s="685"/>
      <c r="K118" s="559"/>
      <c r="L118" s="588"/>
      <c r="M118" s="559"/>
      <c r="N118" s="946"/>
      <c r="O118" s="728"/>
      <c r="P118" s="728"/>
      <c r="Q118" s="981"/>
      <c r="R118" s="728"/>
      <c r="S118" s="65">
        <f t="shared" si="15"/>
        <v>0</v>
      </c>
      <c r="T118" s="65" t="e">
        <f t="shared" si="24"/>
        <v>#DIV/0!</v>
      </c>
    </row>
    <row r="119" spans="1:20" s="160" customFormat="1" ht="18.75" customHeight="1" x14ac:dyDescent="0.25">
      <c r="A119" s="100">
        <v>81</v>
      </c>
      <c r="B119" s="762"/>
      <c r="C119" s="533"/>
      <c r="D119" s="533"/>
      <c r="E119" s="793"/>
      <c r="F119" s="857"/>
      <c r="G119" s="787"/>
      <c r="H119" s="856"/>
      <c r="I119" s="105">
        <f t="shared" si="23"/>
        <v>0</v>
      </c>
      <c r="J119" s="685"/>
      <c r="K119" s="559"/>
      <c r="L119" s="588"/>
      <c r="M119" s="559"/>
      <c r="N119" s="946"/>
      <c r="O119" s="728"/>
      <c r="P119" s="728"/>
      <c r="Q119" s="981"/>
      <c r="R119" s="728"/>
      <c r="S119" s="65"/>
      <c r="T119" s="65"/>
    </row>
    <row r="120" spans="1:20" s="160" customFormat="1" ht="18.75" customHeight="1" x14ac:dyDescent="0.25">
      <c r="A120" s="100">
        <v>82</v>
      </c>
      <c r="B120" s="762"/>
      <c r="C120" s="533"/>
      <c r="D120" s="533"/>
      <c r="E120" s="793"/>
      <c r="F120" s="857"/>
      <c r="G120" s="762"/>
      <c r="H120" s="856"/>
      <c r="I120" s="105">
        <f t="shared" si="23"/>
        <v>0</v>
      </c>
      <c r="J120" s="685"/>
      <c r="K120" s="559"/>
      <c r="L120" s="588"/>
      <c r="M120" s="559"/>
      <c r="N120" s="588"/>
      <c r="O120" s="751"/>
      <c r="P120" s="560"/>
      <c r="Q120" s="985"/>
      <c r="R120" s="558"/>
      <c r="S120" s="65"/>
      <c r="T120" s="65"/>
    </row>
    <row r="121" spans="1:20" s="160" customFormat="1" ht="18.75" customHeight="1" x14ac:dyDescent="0.25">
      <c r="A121" s="100">
        <v>83</v>
      </c>
      <c r="B121" s="762"/>
      <c r="C121" s="533"/>
      <c r="D121" s="533"/>
      <c r="E121" s="793"/>
      <c r="F121" s="857"/>
      <c r="G121" s="762"/>
      <c r="H121" s="856"/>
      <c r="I121" s="105">
        <f t="shared" si="23"/>
        <v>0</v>
      </c>
      <c r="J121" s="685"/>
      <c r="K121" s="559"/>
      <c r="L121" s="588"/>
      <c r="M121" s="559"/>
      <c r="N121" s="588"/>
      <c r="O121" s="751"/>
      <c r="P121" s="560"/>
      <c r="Q121" s="985"/>
      <c r="R121" s="558"/>
      <c r="S121" s="65"/>
      <c r="T121" s="65"/>
    </row>
    <row r="122" spans="1:20" s="160" customFormat="1" ht="18.75" x14ac:dyDescent="0.25">
      <c r="A122" s="100">
        <v>84</v>
      </c>
      <c r="B122" s="762"/>
      <c r="C122" s="533"/>
      <c r="D122" s="533"/>
      <c r="E122" s="793"/>
      <c r="F122" s="857"/>
      <c r="G122" s="762"/>
      <c r="H122" s="856"/>
      <c r="I122" s="105">
        <f t="shared" si="23"/>
        <v>0</v>
      </c>
      <c r="J122" s="685"/>
      <c r="K122" s="559"/>
      <c r="L122" s="588"/>
      <c r="M122" s="559"/>
      <c r="N122" s="588"/>
      <c r="O122" s="753"/>
      <c r="P122" s="752"/>
      <c r="Q122" s="985"/>
      <c r="R122" s="558"/>
      <c r="S122" s="65">
        <f t="shared" si="15"/>
        <v>0</v>
      </c>
      <c r="T122" s="65" t="e">
        <f t="shared" si="24"/>
        <v>#DIV/0!</v>
      </c>
    </row>
    <row r="123" spans="1:20" s="160" customFormat="1" ht="18.75" x14ac:dyDescent="0.25">
      <c r="A123" s="100">
        <v>85</v>
      </c>
      <c r="B123" s="762"/>
      <c r="C123" s="533"/>
      <c r="D123" s="533"/>
      <c r="E123" s="793"/>
      <c r="F123" s="857"/>
      <c r="G123" s="762"/>
      <c r="H123" s="856"/>
      <c r="I123" s="105">
        <f t="shared" si="23"/>
        <v>0</v>
      </c>
      <c r="J123" s="685"/>
      <c r="K123" s="559"/>
      <c r="L123" s="588"/>
      <c r="M123" s="559"/>
      <c r="N123" s="588"/>
      <c r="O123" s="753"/>
      <c r="P123" s="873"/>
      <c r="Q123" s="985"/>
      <c r="R123" s="874"/>
      <c r="S123" s="65">
        <f t="shared" si="15"/>
        <v>0</v>
      </c>
      <c r="T123" s="65" t="e">
        <f t="shared" si="24"/>
        <v>#DIV/0!</v>
      </c>
    </row>
    <row r="124" spans="1:20" s="160" customFormat="1" ht="18.75" x14ac:dyDescent="0.25">
      <c r="A124" s="100">
        <v>86</v>
      </c>
      <c r="B124" s="762"/>
      <c r="C124" s="864"/>
      <c r="D124" s="533"/>
      <c r="E124" s="793"/>
      <c r="F124" s="857"/>
      <c r="G124" s="762"/>
      <c r="H124" s="856"/>
      <c r="I124" s="105">
        <f t="shared" si="23"/>
        <v>0</v>
      </c>
      <c r="J124" s="685"/>
      <c r="K124" s="559"/>
      <c r="L124" s="588"/>
      <c r="M124" s="559"/>
      <c r="N124" s="588"/>
      <c r="O124" s="751"/>
      <c r="P124" s="752"/>
      <c r="Q124" s="985"/>
      <c r="R124" s="558"/>
      <c r="S124" s="65">
        <f t="shared" si="15"/>
        <v>0</v>
      </c>
      <c r="T124" s="65" t="e">
        <f t="shared" si="24"/>
        <v>#DIV/0!</v>
      </c>
    </row>
    <row r="125" spans="1:20" s="160" customFormat="1" ht="18.75" customHeight="1" x14ac:dyDescent="0.25">
      <c r="A125" s="100">
        <v>87</v>
      </c>
      <c r="B125" s="762"/>
      <c r="C125" s="762"/>
      <c r="D125" s="762"/>
      <c r="E125" s="793"/>
      <c r="F125" s="856"/>
      <c r="G125" s="762"/>
      <c r="H125" s="856"/>
      <c r="I125" s="105">
        <f t="shared" si="23"/>
        <v>0</v>
      </c>
      <c r="J125" s="685"/>
      <c r="K125" s="559"/>
      <c r="L125" s="588"/>
      <c r="M125" s="559"/>
      <c r="N125" s="588"/>
      <c r="O125" s="751"/>
      <c r="P125" s="560"/>
      <c r="Q125" s="985"/>
      <c r="R125" s="558"/>
      <c r="S125" s="65">
        <f t="shared" si="15"/>
        <v>0</v>
      </c>
      <c r="T125" s="65" t="e">
        <f t="shared" si="24"/>
        <v>#DIV/0!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559"/>
      <c r="N126" s="588"/>
      <c r="O126" s="751"/>
      <c r="P126" s="560"/>
      <c r="Q126" s="985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5"/>
      <c r="O127" s="751"/>
      <c r="P127" s="560"/>
      <c r="Q127" s="985"/>
      <c r="R127" s="878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6"/>
      <c r="O128" s="751"/>
      <c r="P128" s="560"/>
      <c r="Q128" s="985"/>
      <c r="R128" s="878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7"/>
      <c r="O129" s="751"/>
      <c r="P129" s="752"/>
      <c r="Q129" s="985"/>
      <c r="R129" s="878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5"/>
      <c r="P130" s="560"/>
      <c r="Q130" s="985"/>
      <c r="R130" s="874"/>
      <c r="S130" s="65">
        <f t="shared" si="15"/>
        <v>0</v>
      </c>
      <c r="T130" s="65" t="e">
        <f t="shared" ref="T130:T136" si="25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5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5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5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5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5"/>
      <c r="R135" s="558"/>
      <c r="S135" s="65">
        <f t="shared" si="15"/>
        <v>0</v>
      </c>
      <c r="T135" s="65" t="e">
        <f t="shared" si="25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5"/>
      <c r="R136" s="709"/>
      <c r="S136" s="65">
        <f t="shared" si="15"/>
        <v>0</v>
      </c>
      <c r="T136" s="65" t="e">
        <f t="shared" si="25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5"/>
      <c r="R137" s="817"/>
      <c r="S137" s="65">
        <f t="shared" si="15"/>
        <v>0</v>
      </c>
      <c r="T137" s="65" t="e">
        <f t="shared" ref="T137:T138" si="26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6"/>
      <c r="R138" s="558"/>
      <c r="S138" s="65">
        <f t="shared" si="15"/>
        <v>0</v>
      </c>
      <c r="T138" s="65" t="e">
        <f t="shared" si="26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6"/>
      <c r="R139" s="558"/>
      <c r="S139" s="65">
        <f t="shared" si="15"/>
        <v>0</v>
      </c>
      <c r="T139" s="65" t="e">
        <f t="shared" ref="T139" si="27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6"/>
      <c r="R140" s="558"/>
      <c r="S140" s="65">
        <f t="shared" ref="S140:S145" si="28">Q140+M140+K140</f>
        <v>0</v>
      </c>
      <c r="T140" s="65" t="e">
        <f t="shared" ref="T140:T145" si="29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6"/>
      <c r="R141" s="558"/>
      <c r="S141" s="65">
        <f t="shared" si="28"/>
        <v>0</v>
      </c>
      <c r="T141" s="65" t="e">
        <f t="shared" si="29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6"/>
      <c r="R142" s="558"/>
      <c r="S142" s="65">
        <f t="shared" si="28"/>
        <v>0</v>
      </c>
      <c r="T142" s="65" t="e">
        <f t="shared" si="29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6"/>
      <c r="R143" s="558"/>
      <c r="S143" s="65">
        <f t="shared" si="28"/>
        <v>0</v>
      </c>
      <c r="T143" s="65" t="e">
        <f t="shared" si="29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7"/>
      <c r="R144" s="771"/>
      <c r="S144" s="65">
        <f t="shared" si="28"/>
        <v>0</v>
      </c>
      <c r="T144" s="65" t="e">
        <f t="shared" si="29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8"/>
      <c r="R145" s="730"/>
      <c r="S145" s="65">
        <f t="shared" si="28"/>
        <v>0</v>
      </c>
      <c r="T145" s="65" t="e">
        <f t="shared" si="29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7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8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8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8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8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8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8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8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8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8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8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8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8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8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8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8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8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9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9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9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9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9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9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9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90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90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90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1"/>
      <c r="R173" s="503"/>
      <c r="S173" s="65">
        <f t="shared" ref="S173:S178" si="30">Q173+M173+K173</f>
        <v>0</v>
      </c>
      <c r="T173" s="65" t="e">
        <f t="shared" ref="T173:T181" si="31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2"/>
      <c r="R174" s="180"/>
      <c r="S174" s="65">
        <f t="shared" si="30"/>
        <v>0</v>
      </c>
      <c r="T174" s="65" t="e">
        <f t="shared" si="31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2"/>
      <c r="R175" s="180"/>
      <c r="S175" s="65">
        <f t="shared" si="30"/>
        <v>0</v>
      </c>
      <c r="T175" s="65" t="e">
        <f t="shared" si="31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2"/>
      <c r="R176" s="181"/>
      <c r="S176" s="65">
        <f t="shared" si="30"/>
        <v>0</v>
      </c>
      <c r="T176" s="65" t="e">
        <f t="shared" si="31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2"/>
      <c r="R177" s="181"/>
      <c r="S177" s="65">
        <f t="shared" si="30"/>
        <v>0</v>
      </c>
      <c r="T177" s="65" t="e">
        <f t="shared" si="31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0"/>
        <v>0</v>
      </c>
      <c r="T178" s="65" t="e">
        <f t="shared" si="31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2">Q179+M179+K179</f>
        <v>0</v>
      </c>
      <c r="T179" s="65" t="e">
        <f t="shared" si="31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2"/>
        <v>0</v>
      </c>
      <c r="T180" s="65" t="e">
        <f t="shared" si="31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2"/>
        <v>0</v>
      </c>
      <c r="T181" s="65" t="e">
        <f t="shared" si="31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2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3"/>
      <c r="R183" s="178"/>
      <c r="S183" s="65">
        <f t="shared" si="32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3"/>
      <c r="R184" s="171"/>
      <c r="S184" s="65">
        <f t="shared" si="32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2492</v>
      </c>
      <c r="H186" s="529">
        <f>SUM(H3:H185)</f>
        <v>482173.15000000008</v>
      </c>
      <c r="I186" s="737">
        <f>PIERNA!I37</f>
        <v>0</v>
      </c>
      <c r="J186" s="46"/>
      <c r="K186" s="174">
        <f>SUM(K5:K185)</f>
        <v>234290</v>
      </c>
      <c r="L186" s="643"/>
      <c r="M186" s="174">
        <f>SUM(M5:M185)</f>
        <v>573040</v>
      </c>
      <c r="N186" s="459"/>
      <c r="O186" s="587"/>
      <c r="P186" s="117"/>
      <c r="Q186" s="994">
        <f>SUM(Q5:Q185)</f>
        <v>11928157.622330001</v>
      </c>
      <c r="R186" s="155"/>
      <c r="S186" s="183">
        <f>Q186+M186+K186</f>
        <v>12735487.622330001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11">
    <mergeCell ref="Q1:Q2"/>
    <mergeCell ref="K1:K2"/>
    <mergeCell ref="M1:M2"/>
    <mergeCell ref="B101:B103"/>
    <mergeCell ref="O101:O103"/>
    <mergeCell ref="B109:B110"/>
    <mergeCell ref="O109:O110"/>
    <mergeCell ref="R101:R103"/>
    <mergeCell ref="R105:R106"/>
    <mergeCell ref="B105:B106"/>
    <mergeCell ref="O105:O106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42"/>
      <c r="B5" s="928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4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20" t="s">
        <v>21</v>
      </c>
      <c r="E31" s="1121"/>
      <c r="F31" s="144">
        <f>E4+E5-F29+E6</f>
        <v>0</v>
      </c>
    </row>
    <row r="32" spans="1:10" ht="15.75" thickBot="1" x14ac:dyDescent="0.3">
      <c r="A32" s="126"/>
      <c r="D32" s="925" t="s">
        <v>4</v>
      </c>
      <c r="E32" s="926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42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4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20" t="s">
        <v>21</v>
      </c>
      <c r="E31" s="1121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20" t="s">
        <v>21</v>
      </c>
      <c r="E31" s="1121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5" t="s">
        <v>99</v>
      </c>
      <c r="B1" s="1115"/>
      <c r="C1" s="1115"/>
      <c r="D1" s="1115"/>
      <c r="E1" s="1115"/>
      <c r="F1" s="1115"/>
      <c r="G1" s="1115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10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43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44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20" t="s">
        <v>21</v>
      </c>
      <c r="E32" s="1121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I1" zoomScaleNormal="100" workbookViewId="0">
      <pane ySplit="7" topLeftCell="A8" activePane="bottomLeft" state="frozen"/>
      <selection pane="bottomLeft" activeCell="J30" sqref="J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2" t="s">
        <v>266</v>
      </c>
      <c r="B1" s="1132"/>
      <c r="C1" s="1132"/>
      <c r="D1" s="1132"/>
      <c r="E1" s="1132"/>
      <c r="F1" s="1132"/>
      <c r="G1" s="1132"/>
      <c r="H1" s="11">
        <v>1</v>
      </c>
      <c r="K1" s="1126" t="s">
        <v>278</v>
      </c>
      <c r="L1" s="1126"/>
      <c r="M1" s="1126"/>
      <c r="N1" s="1126"/>
      <c r="O1" s="1126"/>
      <c r="P1" s="1126"/>
      <c r="Q1" s="112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92"/>
    </row>
    <row r="5" spans="1:19" ht="15.75" x14ac:dyDescent="0.25">
      <c r="A5" s="75" t="s">
        <v>73</v>
      </c>
      <c r="B5" s="867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  <c r="K5" s="75" t="s">
        <v>73</v>
      </c>
      <c r="L5" s="867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0</v>
      </c>
      <c r="R5" s="7">
        <f>O5-Q5+O4+O6</f>
        <v>90.8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/>
      <c r="N6" s="319"/>
      <c r="O6" s="282"/>
      <c r="P6" s="250"/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20</v>
      </c>
      <c r="M8" s="250"/>
      <c r="N8" s="271">
        <v>0</v>
      </c>
      <c r="O8" s="339"/>
      <c r="P8" s="105">
        <f t="shared" ref="P8:P25" si="1">N8</f>
        <v>0</v>
      </c>
      <c r="Q8" s="272" t="s">
        <v>101</v>
      </c>
      <c r="R8" s="273">
        <v>265</v>
      </c>
      <c r="S8" s="47">
        <f>O4+O5+O6-P8</f>
        <v>90.8</v>
      </c>
    </row>
    <row r="9" spans="1:19" x14ac:dyDescent="0.25">
      <c r="B9" s="650">
        <f>B8-C9</f>
        <v>15</v>
      </c>
      <c r="C9" s="250">
        <v>7</v>
      </c>
      <c r="D9" s="887">
        <v>31.78</v>
      </c>
      <c r="E9" s="890">
        <v>44543</v>
      </c>
      <c r="F9" s="891">
        <f t="shared" si="0"/>
        <v>31.78</v>
      </c>
      <c r="G9" s="648" t="s">
        <v>116</v>
      </c>
      <c r="H9" s="889">
        <v>265</v>
      </c>
      <c r="I9" s="269">
        <f>I8-F9</f>
        <v>68.099999999999994</v>
      </c>
      <c r="L9" s="650">
        <f>L8-M9</f>
        <v>20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90.8</v>
      </c>
    </row>
    <row r="10" spans="1:19" x14ac:dyDescent="0.25">
      <c r="B10" s="650">
        <f>B9-C10</f>
        <v>14</v>
      </c>
      <c r="C10" s="250">
        <v>1</v>
      </c>
      <c r="D10" s="887">
        <v>4.54</v>
      </c>
      <c r="E10" s="890">
        <v>44549</v>
      </c>
      <c r="F10" s="891">
        <f t="shared" si="0"/>
        <v>4.54</v>
      </c>
      <c r="G10" s="648" t="s">
        <v>135</v>
      </c>
      <c r="H10" s="889">
        <v>265</v>
      </c>
      <c r="I10" s="269">
        <f t="shared" ref="I10:I25" si="2">I9-F10</f>
        <v>63.559999999999995</v>
      </c>
      <c r="L10" s="650">
        <f>L9-M10</f>
        <v>20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90.8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7">
        <v>9.08</v>
      </c>
      <c r="E11" s="890">
        <v>44551</v>
      </c>
      <c r="F11" s="891">
        <f t="shared" si="0"/>
        <v>9.08</v>
      </c>
      <c r="G11" s="648" t="s">
        <v>139</v>
      </c>
      <c r="H11" s="889">
        <v>265</v>
      </c>
      <c r="I11" s="269">
        <f t="shared" si="2"/>
        <v>54.48</v>
      </c>
      <c r="K11" s="55" t="s">
        <v>33</v>
      </c>
      <c r="L11" s="650">
        <f t="shared" ref="L11:L13" si="5">L10-M11</f>
        <v>20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90.8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2">
        <v>44575</v>
      </c>
      <c r="F12" s="953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20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90.8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2">
        <v>44583</v>
      </c>
      <c r="F13" s="953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20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90.8</v>
      </c>
    </row>
    <row r="14" spans="1:19" x14ac:dyDescent="0.25">
      <c r="B14" s="650">
        <f>B13-C14</f>
        <v>5</v>
      </c>
      <c r="C14" s="250"/>
      <c r="D14" s="234">
        <f t="shared" si="6"/>
        <v>0</v>
      </c>
      <c r="E14" s="1023"/>
      <c r="F14" s="1019">
        <f t="shared" si="0"/>
        <v>0</v>
      </c>
      <c r="G14" s="437"/>
      <c r="H14" s="438"/>
      <c r="I14" s="269">
        <f t="shared" si="2"/>
        <v>22.7</v>
      </c>
      <c r="L14" s="650">
        <f>L13-M14</f>
        <v>20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90.8</v>
      </c>
    </row>
    <row r="15" spans="1:19" x14ac:dyDescent="0.25">
      <c r="B15" s="650">
        <f t="shared" ref="B15:B25" si="7">B14-C15</f>
        <v>5</v>
      </c>
      <c r="C15" s="250"/>
      <c r="D15" s="234">
        <f t="shared" si="6"/>
        <v>0</v>
      </c>
      <c r="E15" s="1023"/>
      <c r="F15" s="1019">
        <f t="shared" si="0"/>
        <v>0</v>
      </c>
      <c r="G15" s="437"/>
      <c r="H15" s="438"/>
      <c r="I15" s="269">
        <f t="shared" si="2"/>
        <v>22.7</v>
      </c>
      <c r="L15" s="650">
        <f t="shared" ref="L15:L25" si="8">L14-M15</f>
        <v>20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90.8</v>
      </c>
    </row>
    <row r="16" spans="1:19" x14ac:dyDescent="0.25">
      <c r="B16" s="650">
        <f t="shared" si="7"/>
        <v>5</v>
      </c>
      <c r="C16" s="250"/>
      <c r="D16" s="234">
        <f t="shared" si="6"/>
        <v>0</v>
      </c>
      <c r="E16" s="1023"/>
      <c r="F16" s="1019">
        <f t="shared" si="0"/>
        <v>0</v>
      </c>
      <c r="G16" s="437"/>
      <c r="H16" s="438"/>
      <c r="I16" s="269">
        <f t="shared" si="2"/>
        <v>22.7</v>
      </c>
      <c r="L16" s="650">
        <f t="shared" si="8"/>
        <v>20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90.8</v>
      </c>
    </row>
    <row r="17" spans="1:19" x14ac:dyDescent="0.25">
      <c r="B17" s="650">
        <f t="shared" si="7"/>
        <v>5</v>
      </c>
      <c r="C17" s="250"/>
      <c r="D17" s="234">
        <f t="shared" si="6"/>
        <v>0</v>
      </c>
      <c r="E17" s="1023"/>
      <c r="F17" s="1019">
        <f t="shared" si="0"/>
        <v>0</v>
      </c>
      <c r="G17" s="437"/>
      <c r="H17" s="438"/>
      <c r="I17" s="269">
        <f t="shared" si="2"/>
        <v>22.7</v>
      </c>
      <c r="L17" s="650">
        <f t="shared" si="8"/>
        <v>20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90.8</v>
      </c>
    </row>
    <row r="18" spans="1:19" x14ac:dyDescent="0.25">
      <c r="B18" s="650">
        <f t="shared" si="7"/>
        <v>5</v>
      </c>
      <c r="C18" s="250"/>
      <c r="D18" s="234">
        <f t="shared" si="6"/>
        <v>0</v>
      </c>
      <c r="E18" s="1023"/>
      <c r="F18" s="1019">
        <f t="shared" si="0"/>
        <v>0</v>
      </c>
      <c r="G18" s="437"/>
      <c r="H18" s="438"/>
      <c r="I18" s="269">
        <f t="shared" si="2"/>
        <v>22.7</v>
      </c>
      <c r="L18" s="650">
        <f t="shared" si="8"/>
        <v>20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90.8</v>
      </c>
    </row>
    <row r="19" spans="1:19" x14ac:dyDescent="0.25">
      <c r="B19" s="650">
        <f t="shared" si="7"/>
        <v>5</v>
      </c>
      <c r="C19" s="250"/>
      <c r="D19" s="234">
        <f t="shared" si="6"/>
        <v>0</v>
      </c>
      <c r="E19" s="1023"/>
      <c r="F19" s="1019">
        <f t="shared" si="0"/>
        <v>0</v>
      </c>
      <c r="G19" s="437"/>
      <c r="H19" s="438"/>
      <c r="I19" s="47">
        <f t="shared" si="2"/>
        <v>22.7</v>
      </c>
      <c r="L19" s="650">
        <f t="shared" si="8"/>
        <v>20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90.8</v>
      </c>
    </row>
    <row r="20" spans="1:19" x14ac:dyDescent="0.25">
      <c r="B20" s="650">
        <f t="shared" si="7"/>
        <v>5</v>
      </c>
      <c r="C20" s="250"/>
      <c r="D20" s="234">
        <f t="shared" si="6"/>
        <v>0</v>
      </c>
      <c r="E20" s="1023"/>
      <c r="F20" s="1019">
        <f t="shared" si="0"/>
        <v>0</v>
      </c>
      <c r="G20" s="437"/>
      <c r="H20" s="438"/>
      <c r="I20" s="47">
        <f t="shared" si="2"/>
        <v>22.7</v>
      </c>
      <c r="L20" s="650">
        <f t="shared" si="8"/>
        <v>20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90.8</v>
      </c>
    </row>
    <row r="21" spans="1:19" x14ac:dyDescent="0.25">
      <c r="B21" s="650">
        <f t="shared" si="7"/>
        <v>5</v>
      </c>
      <c r="C21" s="250"/>
      <c r="D21" s="487">
        <f t="shared" si="6"/>
        <v>0</v>
      </c>
      <c r="E21" s="952"/>
      <c r="F21" s="953">
        <f t="shared" si="0"/>
        <v>0</v>
      </c>
      <c r="G21" s="488"/>
      <c r="H21" s="555"/>
      <c r="I21" s="47">
        <f t="shared" si="2"/>
        <v>22.7</v>
      </c>
      <c r="L21" s="650">
        <f t="shared" si="8"/>
        <v>20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90.8</v>
      </c>
    </row>
    <row r="22" spans="1:19" x14ac:dyDescent="0.25">
      <c r="B22" s="650">
        <f t="shared" si="7"/>
        <v>5</v>
      </c>
      <c r="C22" s="270"/>
      <c r="D22" s="487">
        <f t="shared" si="6"/>
        <v>0</v>
      </c>
      <c r="E22" s="952"/>
      <c r="F22" s="953">
        <f t="shared" si="0"/>
        <v>0</v>
      </c>
      <c r="G22" s="488"/>
      <c r="H22" s="555"/>
      <c r="I22" s="47">
        <f t="shared" si="2"/>
        <v>22.7</v>
      </c>
      <c r="L22" s="650">
        <f t="shared" si="8"/>
        <v>20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90.8</v>
      </c>
    </row>
    <row r="23" spans="1:19" x14ac:dyDescent="0.25">
      <c r="B23" s="650">
        <f t="shared" si="7"/>
        <v>5</v>
      </c>
      <c r="C23" s="15"/>
      <c r="D23" s="487">
        <f t="shared" si="6"/>
        <v>0</v>
      </c>
      <c r="E23" s="952"/>
      <c r="F23" s="953">
        <f t="shared" si="0"/>
        <v>0</v>
      </c>
      <c r="G23" s="488"/>
      <c r="H23" s="555"/>
      <c r="I23" s="269">
        <f t="shared" si="2"/>
        <v>22.7</v>
      </c>
      <c r="L23" s="650">
        <f t="shared" si="8"/>
        <v>20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90.8</v>
      </c>
    </row>
    <row r="24" spans="1:19" x14ac:dyDescent="0.25">
      <c r="B24" s="650">
        <f t="shared" si="7"/>
        <v>5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22.7</v>
      </c>
      <c r="L24" s="650">
        <f t="shared" si="8"/>
        <v>20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90.8</v>
      </c>
    </row>
    <row r="25" spans="1:19" ht="15.75" thickBot="1" x14ac:dyDescent="0.3">
      <c r="A25" s="122"/>
      <c r="B25" s="650">
        <f t="shared" si="7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22.7</v>
      </c>
      <c r="K25" s="122"/>
      <c r="L25" s="650">
        <f t="shared" si="8"/>
        <v>20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90.8</v>
      </c>
    </row>
    <row r="26" spans="1:1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20" t="s">
        <v>21</v>
      </c>
      <c r="E28" s="1121"/>
      <c r="F28" s="144">
        <f>E4+E5-F26+E6</f>
        <v>22.699999999999989</v>
      </c>
      <c r="L28" s="5"/>
      <c r="N28" s="1120" t="s">
        <v>21</v>
      </c>
      <c r="O28" s="1121"/>
      <c r="P28" s="144">
        <f>O4+O5-P26+O6</f>
        <v>90.8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5</v>
      </c>
      <c r="K29" s="126"/>
      <c r="N29" s="1090" t="s">
        <v>4</v>
      </c>
      <c r="O29" s="1091"/>
      <c r="P29" s="49">
        <f>P4+P5-M26+P6</f>
        <v>20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0" t="s">
        <v>21</v>
      </c>
      <c r="E32" s="1121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2" t="s">
        <v>267</v>
      </c>
      <c r="B1" s="1132"/>
      <c r="C1" s="1132"/>
      <c r="D1" s="1132"/>
      <c r="E1" s="1132"/>
      <c r="F1" s="1132"/>
      <c r="G1" s="113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17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17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7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1">
        <v>20</v>
      </c>
      <c r="E11" s="954">
        <v>44583</v>
      </c>
      <c r="F11" s="953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5">
        <v>0</v>
      </c>
      <c r="E12" s="1024"/>
      <c r="F12" s="1019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5">
        <v>0</v>
      </c>
      <c r="E13" s="1024"/>
      <c r="F13" s="1019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5">
        <v>0</v>
      </c>
      <c r="E14" s="1024"/>
      <c r="F14" s="1019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5">
        <v>0</v>
      </c>
      <c r="E15" s="1024"/>
      <c r="F15" s="1019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5">
        <v>0</v>
      </c>
      <c r="E16" s="1024"/>
      <c r="F16" s="1019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5">
        <v>0</v>
      </c>
      <c r="E17" s="1024"/>
      <c r="F17" s="1019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5">
        <v>0</v>
      </c>
      <c r="E18" s="1024"/>
      <c r="F18" s="1019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5">
        <v>0</v>
      </c>
      <c r="E19" s="1024"/>
      <c r="F19" s="1019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5">
        <v>0</v>
      </c>
      <c r="E20" s="1024"/>
      <c r="F20" s="1019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5"/>
      <c r="F21" s="1026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5"/>
      <c r="F22" s="1026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20" t="s">
        <v>21</v>
      </c>
      <c r="E30" s="1121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5" t="s">
        <v>268</v>
      </c>
      <c r="B1" s="1145"/>
      <c r="C1" s="1145"/>
      <c r="D1" s="1145"/>
      <c r="E1" s="1145"/>
      <c r="F1" s="1145"/>
      <c r="G1" s="1145"/>
      <c r="H1" s="1145"/>
      <c r="I1" s="1145"/>
      <c r="J1" s="1145"/>
      <c r="K1" s="779">
        <v>1</v>
      </c>
      <c r="M1" s="1148" t="s">
        <v>293</v>
      </c>
      <c r="N1" s="1148"/>
      <c r="O1" s="1148"/>
      <c r="P1" s="1148"/>
      <c r="Q1" s="1148"/>
      <c r="R1" s="1148"/>
      <c r="S1" s="1148"/>
      <c r="T1" s="1148"/>
      <c r="U1" s="1148"/>
      <c r="V1" s="1148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46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46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47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47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47"/>
      <c r="B6" s="975" t="s">
        <v>173</v>
      </c>
      <c r="C6" s="164"/>
      <c r="D6" s="138"/>
      <c r="E6" s="78"/>
      <c r="F6" s="62"/>
      <c r="M6" s="1147"/>
      <c r="N6" s="975" t="s">
        <v>173</v>
      </c>
      <c r="O6" s="164"/>
      <c r="P6" s="138"/>
      <c r="Q6" s="78"/>
      <c r="R6" s="62"/>
    </row>
    <row r="7" spans="1:23" ht="15.75" customHeight="1" thickBot="1" x14ac:dyDescent="0.3">
      <c r="A7" s="935"/>
      <c r="B7" s="166"/>
      <c r="C7" s="971"/>
      <c r="D7" s="972"/>
      <c r="E7" s="973"/>
      <c r="F7" s="786"/>
      <c r="M7" s="935"/>
      <c r="N7" s="166"/>
      <c r="O7" s="971"/>
      <c r="P7" s="972"/>
      <c r="Q7" s="973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4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4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4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4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4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4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4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4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4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4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4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4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4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4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4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4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4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4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4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4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4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4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4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4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4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4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4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4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4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4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4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4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4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4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4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4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4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4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4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4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4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4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4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4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4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4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4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4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4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4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4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4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4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4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4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4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4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4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4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4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4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4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4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4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4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4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4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4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4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4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4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4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4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4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4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4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4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4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4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4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4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4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4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4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4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4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4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4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4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4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4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4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4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4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4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4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4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4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4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4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4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4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4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4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4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4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4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4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4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4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4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4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4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4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4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4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4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4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4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4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4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4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4"/>
      <c r="D70" s="234">
        <f t="shared" si="0"/>
        <v>0</v>
      </c>
      <c r="E70" s="337"/>
      <c r="F70" s="1015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4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4"/>
      <c r="D71" s="234">
        <f t="shared" si="0"/>
        <v>0</v>
      </c>
      <c r="E71" s="337"/>
      <c r="F71" s="1015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4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4"/>
      <c r="D72" s="234">
        <f t="shared" si="0"/>
        <v>0</v>
      </c>
      <c r="E72" s="337"/>
      <c r="F72" s="1015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4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4"/>
      <c r="D73" s="234">
        <f t="shared" ref="D73:D114" si="14">C73*B73</f>
        <v>0</v>
      </c>
      <c r="E73" s="337"/>
      <c r="F73" s="1015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4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4"/>
      <c r="D74" s="234">
        <f t="shared" si="14"/>
        <v>0</v>
      </c>
      <c r="E74" s="337"/>
      <c r="F74" s="1015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4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4"/>
      <c r="D75" s="234">
        <f t="shared" si="14"/>
        <v>0</v>
      </c>
      <c r="E75" s="337"/>
      <c r="F75" s="1015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4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4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4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4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4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4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4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4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4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4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4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4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4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4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4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4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4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4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4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4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4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4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4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4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4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4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4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4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4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4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4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4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4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4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4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4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4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4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4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4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4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4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4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4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4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4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4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4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4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4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4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4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4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4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4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4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4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4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4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4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4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28" t="s">
        <v>11</v>
      </c>
      <c r="D120" s="1129"/>
      <c r="E120" s="57">
        <f>E4+E5+E6-F115</f>
        <v>1687.6399999999994</v>
      </c>
      <c r="G120" s="47"/>
      <c r="H120" s="91"/>
      <c r="O120" s="1128" t="s">
        <v>11</v>
      </c>
      <c r="P120" s="1129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C27" sqref="C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17"/>
      <c r="B5" s="476" t="s">
        <v>76</v>
      </c>
      <c r="C5" s="256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" customHeight="1" x14ac:dyDescent="0.25">
      <c r="A6" s="1117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0</v>
      </c>
    </row>
    <row r="10" spans="1:10" x14ac:dyDescent="0.25">
      <c r="A10" s="77"/>
      <c r="B10" s="200">
        <f t="shared" ref="B10:B53" si="1">B9-C10</f>
        <v>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0</v>
      </c>
    </row>
    <row r="11" spans="1:10" x14ac:dyDescent="0.25">
      <c r="A11" s="12"/>
      <c r="B11" s="200">
        <f t="shared" si="1"/>
        <v>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0</v>
      </c>
    </row>
    <row r="12" spans="1:10" x14ac:dyDescent="0.25">
      <c r="A12" s="55" t="s">
        <v>33</v>
      </c>
      <c r="B12" s="200">
        <f t="shared" si="1"/>
        <v>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</row>
    <row r="13" spans="1:10" x14ac:dyDescent="0.25">
      <c r="A13" s="77"/>
      <c r="B13" s="200">
        <f t="shared" si="1"/>
        <v>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</row>
    <row r="14" spans="1:10" x14ac:dyDescent="0.25">
      <c r="A14" s="12"/>
      <c r="B14" s="200">
        <f t="shared" si="1"/>
        <v>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247"/>
    </row>
    <row r="15" spans="1:10" x14ac:dyDescent="0.25">
      <c r="B15" s="200">
        <f t="shared" si="1"/>
        <v>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247"/>
    </row>
    <row r="16" spans="1:10" x14ac:dyDescent="0.25">
      <c r="B16" s="200">
        <f t="shared" si="1"/>
        <v>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247"/>
    </row>
    <row r="17" spans="2:10" x14ac:dyDescent="0.25">
      <c r="B17" s="200">
        <f t="shared" si="1"/>
        <v>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247"/>
    </row>
    <row r="18" spans="2:10" x14ac:dyDescent="0.25">
      <c r="B18" s="200">
        <f t="shared" si="1"/>
        <v>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247"/>
    </row>
    <row r="19" spans="2:10" x14ac:dyDescent="0.25">
      <c r="B19" s="200">
        <f t="shared" si="1"/>
        <v>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247"/>
    </row>
    <row r="20" spans="2:10" x14ac:dyDescent="0.25">
      <c r="B20" s="200">
        <f t="shared" si="1"/>
        <v>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247"/>
    </row>
    <row r="21" spans="2:10" x14ac:dyDescent="0.25">
      <c r="B21" s="200">
        <f t="shared" si="1"/>
        <v>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247"/>
    </row>
    <row r="22" spans="2:10" x14ac:dyDescent="0.25">
      <c r="B22" s="200">
        <f t="shared" si="1"/>
        <v>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247"/>
    </row>
    <row r="23" spans="2:10" x14ac:dyDescent="0.25">
      <c r="B23" s="200">
        <f t="shared" si="1"/>
        <v>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247"/>
    </row>
    <row r="24" spans="2:10" x14ac:dyDescent="0.25">
      <c r="B24" s="200">
        <f t="shared" si="1"/>
        <v>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</row>
    <row r="25" spans="2:10" x14ac:dyDescent="0.25">
      <c r="B25" s="200">
        <f t="shared" si="1"/>
        <v>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0</v>
      </c>
    </row>
    <row r="26" spans="2:10" x14ac:dyDescent="0.25">
      <c r="B26" s="200">
        <f t="shared" si="1"/>
        <v>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0</v>
      </c>
    </row>
    <row r="27" spans="2:10" x14ac:dyDescent="0.25">
      <c r="B27" s="200">
        <f t="shared" si="1"/>
        <v>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0</v>
      </c>
    </row>
    <row r="28" spans="2:10" x14ac:dyDescent="0.25">
      <c r="B28" s="200">
        <f t="shared" si="1"/>
        <v>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0</v>
      </c>
    </row>
    <row r="29" spans="2:10" x14ac:dyDescent="0.25">
      <c r="B29" s="200">
        <f t="shared" si="1"/>
        <v>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0</v>
      </c>
    </row>
    <row r="30" spans="2:10" x14ac:dyDescent="0.25">
      <c r="B30" s="200">
        <f t="shared" si="1"/>
        <v>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0</v>
      </c>
    </row>
    <row r="31" spans="2:10" x14ac:dyDescent="0.25">
      <c r="B31" s="200">
        <f t="shared" si="1"/>
        <v>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0</v>
      </c>
    </row>
    <row r="32" spans="2:10" x14ac:dyDescent="0.25">
      <c r="B32" s="200">
        <f t="shared" si="1"/>
        <v>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0</v>
      </c>
    </row>
    <row r="33" spans="2:9" x14ac:dyDescent="0.25">
      <c r="B33" s="200">
        <f t="shared" si="1"/>
        <v>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0</v>
      </c>
    </row>
    <row r="34" spans="2:9" x14ac:dyDescent="0.25">
      <c r="B34" s="200">
        <f t="shared" si="1"/>
        <v>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0</v>
      </c>
    </row>
    <row r="35" spans="2:9" x14ac:dyDescent="0.25">
      <c r="B35" s="200">
        <f t="shared" si="1"/>
        <v>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0</v>
      </c>
    </row>
    <row r="36" spans="2:9" x14ac:dyDescent="0.25">
      <c r="B36" s="200">
        <f t="shared" si="1"/>
        <v>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0</v>
      </c>
    </row>
    <row r="37" spans="2:9" x14ac:dyDescent="0.25">
      <c r="B37" s="200">
        <f t="shared" si="1"/>
        <v>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0</v>
      </c>
    </row>
    <row r="38" spans="2:9" x14ac:dyDescent="0.25">
      <c r="B38" s="200">
        <f t="shared" si="1"/>
        <v>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0</v>
      </c>
    </row>
    <row r="39" spans="2:9" x14ac:dyDescent="0.25">
      <c r="B39" s="200">
        <f t="shared" si="1"/>
        <v>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0</v>
      </c>
    </row>
    <row r="40" spans="2:9" x14ac:dyDescent="0.25">
      <c r="B40" s="200">
        <f t="shared" si="1"/>
        <v>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0</v>
      </c>
    </row>
    <row r="41" spans="2:9" x14ac:dyDescent="0.25">
      <c r="B41" s="200">
        <f t="shared" si="1"/>
        <v>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0</v>
      </c>
    </row>
    <row r="42" spans="2:9" x14ac:dyDescent="0.25">
      <c r="B42" s="200">
        <f t="shared" si="1"/>
        <v>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0</v>
      </c>
    </row>
    <row r="43" spans="2:9" x14ac:dyDescent="0.25">
      <c r="B43" s="200">
        <f t="shared" si="1"/>
        <v>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0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0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0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0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0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0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0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0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0</v>
      </c>
    </row>
    <row r="52" spans="2:9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0</v>
      </c>
    </row>
    <row r="53" spans="2:9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0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28" t="s">
        <v>11</v>
      </c>
      <c r="D60" s="1129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6" t="s">
        <v>261</v>
      </c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17" t="s">
        <v>286</v>
      </c>
      <c r="B5" s="1149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299.17</v>
      </c>
    </row>
    <row r="6" spans="1:10" ht="15" customHeight="1" x14ac:dyDescent="0.25">
      <c r="A6" s="1117"/>
      <c r="B6" s="1149"/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13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299.17</v>
      </c>
    </row>
    <row r="10" spans="1:10" x14ac:dyDescent="0.25">
      <c r="A10" s="77"/>
      <c r="B10" s="200">
        <f t="shared" ref="B10:B53" si="1">B9-C10</f>
        <v>13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299.17</v>
      </c>
    </row>
    <row r="11" spans="1:10" x14ac:dyDescent="0.25">
      <c r="A11" s="12"/>
      <c r="B11" s="200">
        <f t="shared" si="1"/>
        <v>13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299.17</v>
      </c>
    </row>
    <row r="12" spans="1:10" x14ac:dyDescent="0.25">
      <c r="A12" s="55" t="s">
        <v>33</v>
      </c>
      <c r="B12" s="200">
        <f t="shared" si="1"/>
        <v>13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299.17</v>
      </c>
    </row>
    <row r="13" spans="1:10" x14ac:dyDescent="0.25">
      <c r="A13" s="77"/>
      <c r="B13" s="200">
        <f t="shared" si="1"/>
        <v>13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299.17</v>
      </c>
    </row>
    <row r="14" spans="1:10" x14ac:dyDescent="0.25">
      <c r="A14" s="12"/>
      <c r="B14" s="200">
        <f t="shared" si="1"/>
        <v>13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299.17</v>
      </c>
      <c r="J14" s="247"/>
    </row>
    <row r="15" spans="1:10" x14ac:dyDescent="0.25">
      <c r="B15" s="200">
        <f t="shared" si="1"/>
        <v>13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299.17</v>
      </c>
      <c r="J15" s="247"/>
    </row>
    <row r="16" spans="1:10" x14ac:dyDescent="0.25">
      <c r="B16" s="200">
        <f t="shared" si="1"/>
        <v>13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299.17</v>
      </c>
      <c r="J16" s="247"/>
    </row>
    <row r="17" spans="2:10" x14ac:dyDescent="0.25">
      <c r="B17" s="200">
        <f t="shared" si="1"/>
        <v>13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299.17</v>
      </c>
      <c r="J17" s="247"/>
    </row>
    <row r="18" spans="2:10" x14ac:dyDescent="0.25">
      <c r="B18" s="200">
        <f t="shared" si="1"/>
        <v>13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299.17</v>
      </c>
      <c r="J18" s="247"/>
    </row>
    <row r="19" spans="2:10" x14ac:dyDescent="0.25">
      <c r="B19" s="200">
        <f t="shared" si="1"/>
        <v>13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299.17</v>
      </c>
      <c r="J19" s="247"/>
    </row>
    <row r="20" spans="2:10" x14ac:dyDescent="0.25">
      <c r="B20" s="200">
        <f t="shared" si="1"/>
        <v>13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299.17</v>
      </c>
      <c r="J20" s="247"/>
    </row>
    <row r="21" spans="2:10" x14ac:dyDescent="0.25">
      <c r="B21" s="200">
        <f t="shared" si="1"/>
        <v>13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299.17</v>
      </c>
      <c r="J21" s="247"/>
    </row>
    <row r="22" spans="2:10" x14ac:dyDescent="0.25">
      <c r="B22" s="200">
        <f t="shared" si="1"/>
        <v>13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299.17</v>
      </c>
      <c r="J22" s="247"/>
    </row>
    <row r="23" spans="2:10" x14ac:dyDescent="0.25">
      <c r="B23" s="200">
        <f t="shared" si="1"/>
        <v>13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299.17</v>
      </c>
      <c r="J23" s="247"/>
    </row>
    <row r="24" spans="2:10" x14ac:dyDescent="0.25">
      <c r="B24" s="200">
        <f t="shared" si="1"/>
        <v>13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299.17</v>
      </c>
    </row>
    <row r="25" spans="2:10" x14ac:dyDescent="0.25">
      <c r="B25" s="200">
        <f t="shared" si="1"/>
        <v>13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299.17</v>
      </c>
    </row>
    <row r="26" spans="2:10" x14ac:dyDescent="0.25">
      <c r="B26" s="200">
        <f t="shared" si="1"/>
        <v>13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299.17</v>
      </c>
    </row>
    <row r="27" spans="2:10" x14ac:dyDescent="0.25">
      <c r="B27" s="200">
        <f t="shared" si="1"/>
        <v>13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299.17</v>
      </c>
    </row>
    <row r="28" spans="2:10" x14ac:dyDescent="0.25">
      <c r="B28" s="200">
        <f t="shared" si="1"/>
        <v>13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299.17</v>
      </c>
    </row>
    <row r="29" spans="2:10" x14ac:dyDescent="0.25">
      <c r="B29" s="200">
        <f t="shared" si="1"/>
        <v>13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299.17</v>
      </c>
    </row>
    <row r="30" spans="2:10" x14ac:dyDescent="0.25">
      <c r="B30" s="200">
        <f t="shared" si="1"/>
        <v>13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299.17</v>
      </c>
    </row>
    <row r="31" spans="2:10" x14ac:dyDescent="0.25">
      <c r="B31" s="200">
        <f t="shared" si="1"/>
        <v>13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299.17</v>
      </c>
    </row>
    <row r="32" spans="2:10" x14ac:dyDescent="0.25">
      <c r="B32" s="200">
        <f t="shared" si="1"/>
        <v>13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299.17</v>
      </c>
    </row>
    <row r="33" spans="2:9" x14ac:dyDescent="0.25">
      <c r="B33" s="200">
        <f t="shared" si="1"/>
        <v>13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299.17</v>
      </c>
    </row>
    <row r="34" spans="2:9" x14ac:dyDescent="0.25">
      <c r="B34" s="200">
        <f t="shared" si="1"/>
        <v>13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299.17</v>
      </c>
    </row>
    <row r="35" spans="2:9" x14ac:dyDescent="0.25">
      <c r="B35" s="200">
        <f t="shared" si="1"/>
        <v>13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299.17</v>
      </c>
    </row>
    <row r="36" spans="2:9" x14ac:dyDescent="0.25">
      <c r="B36" s="200">
        <f t="shared" si="1"/>
        <v>13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299.17</v>
      </c>
    </row>
    <row r="37" spans="2:9" x14ac:dyDescent="0.25">
      <c r="B37" s="200">
        <f t="shared" si="1"/>
        <v>13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299.17</v>
      </c>
    </row>
    <row r="38" spans="2:9" x14ac:dyDescent="0.25">
      <c r="B38" s="200">
        <f t="shared" si="1"/>
        <v>13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299.17</v>
      </c>
    </row>
    <row r="39" spans="2:9" x14ac:dyDescent="0.25">
      <c r="B39" s="200">
        <f t="shared" si="1"/>
        <v>13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299.17</v>
      </c>
    </row>
    <row r="40" spans="2:9" x14ac:dyDescent="0.25">
      <c r="B40" s="200">
        <f t="shared" si="1"/>
        <v>13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299.17</v>
      </c>
    </row>
    <row r="41" spans="2:9" x14ac:dyDescent="0.25">
      <c r="B41" s="200">
        <f t="shared" si="1"/>
        <v>13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299.17</v>
      </c>
    </row>
    <row r="42" spans="2:9" x14ac:dyDescent="0.25">
      <c r="B42" s="200">
        <f t="shared" si="1"/>
        <v>13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299.17</v>
      </c>
    </row>
    <row r="43" spans="2:9" x14ac:dyDescent="0.25">
      <c r="B43" s="200">
        <f t="shared" si="1"/>
        <v>13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299.17</v>
      </c>
    </row>
    <row r="44" spans="2:9" x14ac:dyDescent="0.25">
      <c r="B44" s="200">
        <f t="shared" si="1"/>
        <v>13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299.17</v>
      </c>
    </row>
    <row r="45" spans="2:9" x14ac:dyDescent="0.25">
      <c r="B45" s="200">
        <f t="shared" si="1"/>
        <v>13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299.17</v>
      </c>
    </row>
    <row r="46" spans="2:9" x14ac:dyDescent="0.25">
      <c r="B46" s="200">
        <f t="shared" si="1"/>
        <v>13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299.17</v>
      </c>
    </row>
    <row r="47" spans="2:9" x14ac:dyDescent="0.25">
      <c r="B47" s="200">
        <f t="shared" si="1"/>
        <v>13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299.17</v>
      </c>
    </row>
    <row r="48" spans="2:9" x14ac:dyDescent="0.25">
      <c r="B48" s="200">
        <f t="shared" si="1"/>
        <v>13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299.17</v>
      </c>
    </row>
    <row r="49" spans="2:9" x14ac:dyDescent="0.25">
      <c r="B49" s="200">
        <f t="shared" si="1"/>
        <v>13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299.17</v>
      </c>
    </row>
    <row r="50" spans="2:9" x14ac:dyDescent="0.25">
      <c r="B50" s="200">
        <f t="shared" si="1"/>
        <v>13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299.17</v>
      </c>
    </row>
    <row r="51" spans="2:9" x14ac:dyDescent="0.25">
      <c r="B51" s="200">
        <f t="shared" si="1"/>
        <v>13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299.17</v>
      </c>
    </row>
    <row r="52" spans="2:9" x14ac:dyDescent="0.25">
      <c r="B52" s="200">
        <f t="shared" si="1"/>
        <v>13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299.17</v>
      </c>
    </row>
    <row r="53" spans="2:9" x14ac:dyDescent="0.25">
      <c r="B53" s="200">
        <f t="shared" si="1"/>
        <v>13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299.17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299.17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6"/>
    </row>
    <row r="60" spans="2:9" ht="15.75" thickBot="1" x14ac:dyDescent="0.3">
      <c r="B60" s="91"/>
      <c r="C60" s="1128" t="s">
        <v>11</v>
      </c>
      <c r="D60" s="1129"/>
      <c r="E60" s="57">
        <f>E5-F55+E4+E6+E7</f>
        <v>299.17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T1" zoomScaleNormal="100" workbookViewId="0">
      <selection activeCell="HX5" sqref="HX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18" t="s">
        <v>260</v>
      </c>
      <c r="L1" s="1118"/>
      <c r="M1" s="1118"/>
      <c r="N1" s="1118"/>
      <c r="O1" s="1118"/>
      <c r="P1" s="1118"/>
      <c r="Q1" s="1118"/>
      <c r="R1" s="369">
        <f>I1+1</f>
        <v>1</v>
      </c>
      <c r="S1" s="369"/>
      <c r="U1" s="1115" t="s">
        <v>261</v>
      </c>
      <c r="V1" s="1115"/>
      <c r="W1" s="1115"/>
      <c r="X1" s="1115"/>
      <c r="Y1" s="1115"/>
      <c r="Z1" s="1115"/>
      <c r="AA1" s="1115"/>
      <c r="AB1" s="369">
        <f>R1+1</f>
        <v>2</v>
      </c>
      <c r="AC1" s="595"/>
      <c r="AE1" s="1115" t="str">
        <f>U1</f>
        <v>ENTRADA DEL MES DE FEBRERO  2022</v>
      </c>
      <c r="AF1" s="1115"/>
      <c r="AG1" s="1115"/>
      <c r="AH1" s="1115"/>
      <c r="AI1" s="1115"/>
      <c r="AJ1" s="1115"/>
      <c r="AK1" s="1115"/>
      <c r="AL1" s="369">
        <f>AB1+1</f>
        <v>3</v>
      </c>
      <c r="AM1" s="369"/>
      <c r="AO1" s="1115" t="str">
        <f>AE1</f>
        <v>ENTRADA DEL MES DE FEBRERO  2022</v>
      </c>
      <c r="AP1" s="1115"/>
      <c r="AQ1" s="1115"/>
      <c r="AR1" s="1115"/>
      <c r="AS1" s="1115"/>
      <c r="AT1" s="1115"/>
      <c r="AU1" s="1115"/>
      <c r="AV1" s="369">
        <f>AL1+1</f>
        <v>4</v>
      </c>
      <c r="AW1" s="595"/>
      <c r="AY1" s="1115" t="str">
        <f>AO1</f>
        <v>ENTRADA DEL MES DE FEBRERO  2022</v>
      </c>
      <c r="AZ1" s="1115"/>
      <c r="BA1" s="1115"/>
      <c r="BB1" s="1115"/>
      <c r="BC1" s="1115"/>
      <c r="BD1" s="1115"/>
      <c r="BE1" s="1115"/>
      <c r="BF1" s="369">
        <f>AV1+1</f>
        <v>5</v>
      </c>
      <c r="BG1" s="634"/>
      <c r="BI1" s="1115" t="str">
        <f>AY1</f>
        <v>ENTRADA DEL MES DE FEBRERO  2022</v>
      </c>
      <c r="BJ1" s="1115"/>
      <c r="BK1" s="1115"/>
      <c r="BL1" s="1115"/>
      <c r="BM1" s="1115"/>
      <c r="BN1" s="1115"/>
      <c r="BO1" s="1115"/>
      <c r="BP1" s="369">
        <f>BF1+1</f>
        <v>6</v>
      </c>
      <c r="BQ1" s="595"/>
      <c r="BS1" s="1115" t="str">
        <f>BI1</f>
        <v>ENTRADA DEL MES DE FEBRERO  2022</v>
      </c>
      <c r="BT1" s="1115"/>
      <c r="BU1" s="1115"/>
      <c r="BV1" s="1115"/>
      <c r="BW1" s="1115"/>
      <c r="BX1" s="1115"/>
      <c r="BY1" s="1115"/>
      <c r="BZ1" s="369">
        <f>BP1+1</f>
        <v>7</v>
      </c>
      <c r="CC1" s="1115" t="str">
        <f>BS1</f>
        <v>ENTRADA DEL MES DE FEBRERO  2022</v>
      </c>
      <c r="CD1" s="1115"/>
      <c r="CE1" s="1115"/>
      <c r="CF1" s="1115"/>
      <c r="CG1" s="1115"/>
      <c r="CH1" s="1115"/>
      <c r="CI1" s="1115"/>
      <c r="CJ1" s="369">
        <f>BZ1+1</f>
        <v>8</v>
      </c>
      <c r="CM1" s="1115" t="str">
        <f>CC1</f>
        <v>ENTRADA DEL MES DE FEBRERO  2022</v>
      </c>
      <c r="CN1" s="1115"/>
      <c r="CO1" s="1115"/>
      <c r="CP1" s="1115"/>
      <c r="CQ1" s="1115"/>
      <c r="CR1" s="1115"/>
      <c r="CS1" s="1115"/>
      <c r="CT1" s="369">
        <f>CJ1+1</f>
        <v>9</v>
      </c>
      <c r="CU1" s="595"/>
      <c r="CW1" s="1115" t="str">
        <f>CM1</f>
        <v>ENTRADA DEL MES DE FEBRERO  2022</v>
      </c>
      <c r="CX1" s="1115"/>
      <c r="CY1" s="1115"/>
      <c r="CZ1" s="1115"/>
      <c r="DA1" s="1115"/>
      <c r="DB1" s="1115"/>
      <c r="DC1" s="1115"/>
      <c r="DD1" s="369">
        <f>CT1+1</f>
        <v>10</v>
      </c>
      <c r="DE1" s="595"/>
      <c r="DG1" s="1115" t="str">
        <f>CW1</f>
        <v>ENTRADA DEL MES DE FEBRERO  2022</v>
      </c>
      <c r="DH1" s="1115"/>
      <c r="DI1" s="1115"/>
      <c r="DJ1" s="1115"/>
      <c r="DK1" s="1115"/>
      <c r="DL1" s="1115"/>
      <c r="DM1" s="1115"/>
      <c r="DN1" s="369">
        <f>DD1+1</f>
        <v>11</v>
      </c>
      <c r="DO1" s="595"/>
      <c r="DQ1" s="1115" t="str">
        <f>DG1</f>
        <v>ENTRADA DEL MES DE FEBRERO  2022</v>
      </c>
      <c r="DR1" s="1115"/>
      <c r="DS1" s="1115"/>
      <c r="DT1" s="1115"/>
      <c r="DU1" s="1115"/>
      <c r="DV1" s="1115"/>
      <c r="DW1" s="1115"/>
      <c r="DX1" s="369">
        <f>DN1+1</f>
        <v>12</v>
      </c>
      <c r="EA1" s="1115" t="str">
        <f>DQ1</f>
        <v>ENTRADA DEL MES DE FEBRERO  2022</v>
      </c>
      <c r="EB1" s="1115"/>
      <c r="EC1" s="1115"/>
      <c r="ED1" s="1115"/>
      <c r="EE1" s="1115"/>
      <c r="EF1" s="1115"/>
      <c r="EG1" s="1115"/>
      <c r="EH1" s="369">
        <f>DX1+1</f>
        <v>13</v>
      </c>
      <c r="EI1" s="595"/>
      <c r="EK1" s="1115" t="str">
        <f>EA1</f>
        <v>ENTRADA DEL MES DE FEBRERO  2022</v>
      </c>
      <c r="EL1" s="1115"/>
      <c r="EM1" s="1115"/>
      <c r="EN1" s="1115"/>
      <c r="EO1" s="1115"/>
      <c r="EP1" s="1115"/>
      <c r="EQ1" s="1115"/>
      <c r="ER1" s="369">
        <f>EH1+1</f>
        <v>14</v>
      </c>
      <c r="ES1" s="595"/>
      <c r="EU1" s="1115" t="str">
        <f>EK1</f>
        <v>ENTRADA DEL MES DE FEBRERO  2022</v>
      </c>
      <c r="EV1" s="1115"/>
      <c r="EW1" s="1115"/>
      <c r="EX1" s="1115"/>
      <c r="EY1" s="1115"/>
      <c r="EZ1" s="1115"/>
      <c r="FA1" s="1115"/>
      <c r="FB1" s="369">
        <f>ER1+1</f>
        <v>15</v>
      </c>
      <c r="FC1" s="595"/>
      <c r="FE1" s="1115" t="str">
        <f>EU1</f>
        <v>ENTRADA DEL MES DE FEBRERO  2022</v>
      </c>
      <c r="FF1" s="1115"/>
      <c r="FG1" s="1115"/>
      <c r="FH1" s="1115"/>
      <c r="FI1" s="1115"/>
      <c r="FJ1" s="1115"/>
      <c r="FK1" s="1115"/>
      <c r="FL1" s="369">
        <f>FB1+1</f>
        <v>16</v>
      </c>
      <c r="FM1" s="595"/>
      <c r="FO1" s="1115" t="str">
        <f>FE1</f>
        <v>ENTRADA DEL MES DE FEBRERO  2022</v>
      </c>
      <c r="FP1" s="1115"/>
      <c r="FQ1" s="1115"/>
      <c r="FR1" s="1115"/>
      <c r="FS1" s="1115"/>
      <c r="FT1" s="1115"/>
      <c r="FU1" s="1115"/>
      <c r="FV1" s="369">
        <f>FL1+1</f>
        <v>17</v>
      </c>
      <c r="FW1" s="595"/>
      <c r="FY1" s="1115" t="str">
        <f>FO1</f>
        <v>ENTRADA DEL MES DE FEBRERO  2022</v>
      </c>
      <c r="FZ1" s="1115"/>
      <c r="GA1" s="1115"/>
      <c r="GB1" s="1115"/>
      <c r="GC1" s="1115"/>
      <c r="GD1" s="1115"/>
      <c r="GE1" s="1115"/>
      <c r="GF1" s="369">
        <f>FV1+1</f>
        <v>18</v>
      </c>
      <c r="GG1" s="595"/>
      <c r="GH1" s="75" t="s">
        <v>37</v>
      </c>
      <c r="GI1" s="1115" t="str">
        <f>FY1</f>
        <v>ENTRADA DEL MES DE FEBRERO  2022</v>
      </c>
      <c r="GJ1" s="1115"/>
      <c r="GK1" s="1115"/>
      <c r="GL1" s="1115"/>
      <c r="GM1" s="1115"/>
      <c r="GN1" s="1115"/>
      <c r="GO1" s="1115"/>
      <c r="GP1" s="369">
        <f>GF1+1</f>
        <v>19</v>
      </c>
      <c r="GQ1" s="595"/>
      <c r="GS1" s="1115" t="str">
        <f>GI1</f>
        <v>ENTRADA DEL MES DE FEBRERO  2022</v>
      </c>
      <c r="GT1" s="1115"/>
      <c r="GU1" s="1115"/>
      <c r="GV1" s="1115"/>
      <c r="GW1" s="1115"/>
      <c r="GX1" s="1115"/>
      <c r="GY1" s="1115"/>
      <c r="GZ1" s="369">
        <f>GP1+1</f>
        <v>20</v>
      </c>
      <c r="HA1" s="595"/>
      <c r="HC1" s="1115" t="str">
        <f>GS1</f>
        <v>ENTRADA DEL MES DE FEBRERO  2022</v>
      </c>
      <c r="HD1" s="1115"/>
      <c r="HE1" s="1115"/>
      <c r="HF1" s="1115"/>
      <c r="HG1" s="1115"/>
      <c r="HH1" s="1115"/>
      <c r="HI1" s="1115"/>
      <c r="HJ1" s="369">
        <f>GZ1+1</f>
        <v>21</v>
      </c>
      <c r="HK1" s="595"/>
      <c r="HM1" s="1115" t="str">
        <f>HC1</f>
        <v>ENTRADA DEL MES DE FEBRERO  2022</v>
      </c>
      <c r="HN1" s="1115"/>
      <c r="HO1" s="1115"/>
      <c r="HP1" s="1115"/>
      <c r="HQ1" s="1115"/>
      <c r="HR1" s="1115"/>
      <c r="HS1" s="1115"/>
      <c r="HT1" s="369">
        <f>HJ1+1</f>
        <v>22</v>
      </c>
      <c r="HU1" s="595"/>
      <c r="HW1" s="1115" t="str">
        <f>HM1</f>
        <v>ENTRADA DEL MES DE FEBRERO  2022</v>
      </c>
      <c r="HX1" s="1115"/>
      <c r="HY1" s="1115"/>
      <c r="HZ1" s="1115"/>
      <c r="IA1" s="1115"/>
      <c r="IB1" s="1115"/>
      <c r="IC1" s="1115"/>
      <c r="ID1" s="369">
        <f>HT1+1</f>
        <v>23</v>
      </c>
      <c r="IE1" s="595"/>
      <c r="IG1" s="1115" t="str">
        <f>HW1</f>
        <v>ENTRADA DEL MES DE FEBRERO  2022</v>
      </c>
      <c r="IH1" s="1115"/>
      <c r="II1" s="1115"/>
      <c r="IJ1" s="1115"/>
      <c r="IK1" s="1115"/>
      <c r="IL1" s="1115"/>
      <c r="IM1" s="1115"/>
      <c r="IN1" s="369">
        <f>ID1+1</f>
        <v>24</v>
      </c>
      <c r="IO1" s="595"/>
      <c r="IQ1" s="1115" t="str">
        <f>IG1</f>
        <v>ENTRADA DEL MES DE FEBRERO  2022</v>
      </c>
      <c r="IR1" s="1115"/>
      <c r="IS1" s="1115"/>
      <c r="IT1" s="1115"/>
      <c r="IU1" s="1115"/>
      <c r="IV1" s="1115"/>
      <c r="IW1" s="1115"/>
      <c r="IX1" s="369">
        <f>IN1+1</f>
        <v>25</v>
      </c>
      <c r="IY1" s="595"/>
      <c r="JA1" s="1115" t="str">
        <f>IQ1</f>
        <v>ENTRADA DEL MES DE FEBRERO  2022</v>
      </c>
      <c r="JB1" s="1115"/>
      <c r="JC1" s="1115"/>
      <c r="JD1" s="1115"/>
      <c r="JE1" s="1115"/>
      <c r="JF1" s="1115"/>
      <c r="JG1" s="1115"/>
      <c r="JH1" s="369">
        <f>IX1+1</f>
        <v>26</v>
      </c>
      <c r="JI1" s="595"/>
      <c r="JK1" s="1125" t="str">
        <f>JA1</f>
        <v>ENTRADA DEL MES DE FEBRERO  2022</v>
      </c>
      <c r="JL1" s="1125"/>
      <c r="JM1" s="1125"/>
      <c r="JN1" s="1125"/>
      <c r="JO1" s="1125"/>
      <c r="JP1" s="1125"/>
      <c r="JQ1" s="1125"/>
      <c r="JR1" s="369">
        <f>JH1+1</f>
        <v>27</v>
      </c>
      <c r="JS1" s="595"/>
      <c r="JU1" s="1115" t="str">
        <f>JK1</f>
        <v>ENTRADA DEL MES DE FEBRERO  2022</v>
      </c>
      <c r="JV1" s="1115"/>
      <c r="JW1" s="1115"/>
      <c r="JX1" s="1115"/>
      <c r="JY1" s="1115"/>
      <c r="JZ1" s="1115"/>
      <c r="KA1" s="1115"/>
      <c r="KB1" s="369">
        <f>JR1+1</f>
        <v>28</v>
      </c>
      <c r="KC1" s="595"/>
      <c r="KE1" s="1115" t="str">
        <f>JU1</f>
        <v>ENTRADA DEL MES DE FEBRERO  2022</v>
      </c>
      <c r="KF1" s="1115"/>
      <c r="KG1" s="1115"/>
      <c r="KH1" s="1115"/>
      <c r="KI1" s="1115"/>
      <c r="KJ1" s="1115"/>
      <c r="KK1" s="1115"/>
      <c r="KL1" s="369">
        <f>KB1+1</f>
        <v>29</v>
      </c>
      <c r="KM1" s="595"/>
      <c r="KO1" s="1115" t="str">
        <f>KE1</f>
        <v>ENTRADA DEL MES DE FEBRERO  2022</v>
      </c>
      <c r="KP1" s="1115"/>
      <c r="KQ1" s="1115"/>
      <c r="KR1" s="1115"/>
      <c r="KS1" s="1115"/>
      <c r="KT1" s="1115"/>
      <c r="KU1" s="1115"/>
      <c r="KV1" s="369">
        <f>KL1+1</f>
        <v>30</v>
      </c>
      <c r="KW1" s="595"/>
      <c r="KY1" s="1115" t="str">
        <f>KO1</f>
        <v>ENTRADA DEL MES DE FEBRERO  2022</v>
      </c>
      <c r="KZ1" s="1115"/>
      <c r="LA1" s="1115"/>
      <c r="LB1" s="1115"/>
      <c r="LC1" s="1115"/>
      <c r="LD1" s="1115"/>
      <c r="LE1" s="1115"/>
      <c r="LF1" s="369">
        <f>KV1+1</f>
        <v>31</v>
      </c>
      <c r="LG1" s="595"/>
      <c r="LI1" s="1115" t="str">
        <f>KY1</f>
        <v>ENTRADA DEL MES DE FEBRERO  2022</v>
      </c>
      <c r="LJ1" s="1115"/>
      <c r="LK1" s="1115"/>
      <c r="LL1" s="1115"/>
      <c r="LM1" s="1115"/>
      <c r="LN1" s="1115"/>
      <c r="LO1" s="1115"/>
      <c r="LP1" s="369">
        <f>LF1+1</f>
        <v>32</v>
      </c>
      <c r="LQ1" s="595"/>
      <c r="LS1" s="1115" t="str">
        <f>LI1</f>
        <v>ENTRADA DEL MES DE FEBRERO  2022</v>
      </c>
      <c r="LT1" s="1115"/>
      <c r="LU1" s="1115"/>
      <c r="LV1" s="1115"/>
      <c r="LW1" s="1115"/>
      <c r="LX1" s="1115"/>
      <c r="LY1" s="1115"/>
      <c r="LZ1" s="369">
        <f>LP1+1</f>
        <v>33</v>
      </c>
      <c r="MC1" s="1115" t="str">
        <f>LS1</f>
        <v>ENTRADA DEL MES DE FEBRERO  2022</v>
      </c>
      <c r="MD1" s="1115"/>
      <c r="ME1" s="1115"/>
      <c r="MF1" s="1115"/>
      <c r="MG1" s="1115"/>
      <c r="MH1" s="1115"/>
      <c r="MI1" s="1115"/>
      <c r="MJ1" s="369">
        <f>LZ1+1</f>
        <v>34</v>
      </c>
      <c r="MK1" s="369"/>
      <c r="MM1" s="1115" t="str">
        <f>MC1</f>
        <v>ENTRADA DEL MES DE FEBRERO  2022</v>
      </c>
      <c r="MN1" s="1115"/>
      <c r="MO1" s="1115"/>
      <c r="MP1" s="1115"/>
      <c r="MQ1" s="1115"/>
      <c r="MR1" s="1115"/>
      <c r="MS1" s="1115"/>
      <c r="MT1" s="369">
        <f>MJ1+1</f>
        <v>35</v>
      </c>
      <c r="MU1" s="369"/>
      <c r="MW1" s="1115" t="str">
        <f>MM1</f>
        <v>ENTRADA DEL MES DE FEBRERO  2022</v>
      </c>
      <c r="MX1" s="1115"/>
      <c r="MY1" s="1115"/>
      <c r="MZ1" s="1115"/>
      <c r="NA1" s="1115"/>
      <c r="NB1" s="1115"/>
      <c r="NC1" s="1115"/>
      <c r="ND1" s="369">
        <f>MT1+1</f>
        <v>36</v>
      </c>
      <c r="NE1" s="369"/>
      <c r="NG1" s="1115" t="str">
        <f>MW1</f>
        <v>ENTRADA DEL MES DE FEBRERO  2022</v>
      </c>
      <c r="NH1" s="1115"/>
      <c r="NI1" s="1115"/>
      <c r="NJ1" s="1115"/>
      <c r="NK1" s="1115"/>
      <c r="NL1" s="1115"/>
      <c r="NM1" s="1115"/>
      <c r="NN1" s="369">
        <f>ND1+1</f>
        <v>37</v>
      </c>
      <c r="NO1" s="369"/>
      <c r="NQ1" s="1115" t="str">
        <f>NG1</f>
        <v>ENTRADA DEL MES DE FEBRERO  2022</v>
      </c>
      <c r="NR1" s="1115"/>
      <c r="NS1" s="1115"/>
      <c r="NT1" s="1115"/>
      <c r="NU1" s="1115"/>
      <c r="NV1" s="1115"/>
      <c r="NW1" s="1115"/>
      <c r="NX1" s="369">
        <f>NN1+1</f>
        <v>38</v>
      </c>
      <c r="NY1" s="369"/>
      <c r="OA1" s="1115" t="str">
        <f>NQ1</f>
        <v>ENTRADA DEL MES DE FEBRERO  2022</v>
      </c>
      <c r="OB1" s="1115"/>
      <c r="OC1" s="1115"/>
      <c r="OD1" s="1115"/>
      <c r="OE1" s="1115"/>
      <c r="OF1" s="1115"/>
      <c r="OG1" s="1115"/>
      <c r="OH1" s="369">
        <f>NX1+1</f>
        <v>39</v>
      </c>
      <c r="OI1" s="369"/>
      <c r="OK1" s="1115" t="str">
        <f>OA1</f>
        <v>ENTRADA DEL MES DE FEBRERO  2022</v>
      </c>
      <c r="OL1" s="1115"/>
      <c r="OM1" s="1115"/>
      <c r="ON1" s="1115"/>
      <c r="OO1" s="1115"/>
      <c r="OP1" s="1115"/>
      <c r="OQ1" s="1115"/>
      <c r="OR1" s="369">
        <f>OH1+1</f>
        <v>40</v>
      </c>
      <c r="OS1" s="369"/>
      <c r="OU1" s="1115" t="str">
        <f>OK1</f>
        <v>ENTRADA DEL MES DE FEBRERO  2022</v>
      </c>
      <c r="OV1" s="1115"/>
      <c r="OW1" s="1115"/>
      <c r="OX1" s="1115"/>
      <c r="OY1" s="1115"/>
      <c r="OZ1" s="1115"/>
      <c r="PA1" s="1115"/>
      <c r="PB1" s="369">
        <f>OR1+1</f>
        <v>41</v>
      </c>
      <c r="PC1" s="369"/>
      <c r="PE1" s="1115" t="str">
        <f>OU1</f>
        <v>ENTRADA DEL MES DE FEBRERO  2022</v>
      </c>
      <c r="PF1" s="1115"/>
      <c r="PG1" s="1115"/>
      <c r="PH1" s="1115"/>
      <c r="PI1" s="1115"/>
      <c r="PJ1" s="1115"/>
      <c r="PK1" s="1115"/>
      <c r="PL1" s="369">
        <f>PB1+1</f>
        <v>42</v>
      </c>
      <c r="PM1" s="369"/>
      <c r="PO1" s="1115" t="str">
        <f>PE1</f>
        <v>ENTRADA DEL MES DE FEBRERO  2022</v>
      </c>
      <c r="PP1" s="1115"/>
      <c r="PQ1" s="1115"/>
      <c r="PR1" s="1115"/>
      <c r="PS1" s="1115"/>
      <c r="PT1" s="1115"/>
      <c r="PU1" s="1115"/>
      <c r="PV1" s="369">
        <f>PL1+1</f>
        <v>43</v>
      </c>
      <c r="PX1" s="1115" t="str">
        <f>PO1</f>
        <v>ENTRADA DEL MES DE FEBRERO  2022</v>
      </c>
      <c r="PY1" s="1115"/>
      <c r="PZ1" s="1115"/>
      <c r="QA1" s="1115"/>
      <c r="QB1" s="1115"/>
      <c r="QC1" s="1115"/>
      <c r="QD1" s="1115"/>
      <c r="QE1" s="369">
        <f>PV1+1</f>
        <v>44</v>
      </c>
      <c r="QG1" s="1115" t="str">
        <f>PX1</f>
        <v>ENTRADA DEL MES DE FEBRERO  2022</v>
      </c>
      <c r="QH1" s="1115"/>
      <c r="QI1" s="1115"/>
      <c r="QJ1" s="1115"/>
      <c r="QK1" s="1115"/>
      <c r="QL1" s="1115"/>
      <c r="QM1" s="1115"/>
      <c r="QN1" s="369">
        <f>QE1+1</f>
        <v>45</v>
      </c>
      <c r="QP1" s="1115" t="str">
        <f>QG1</f>
        <v>ENTRADA DEL MES DE FEBRERO  2022</v>
      </c>
      <c r="QQ1" s="1115"/>
      <c r="QR1" s="1115"/>
      <c r="QS1" s="1115"/>
      <c r="QT1" s="1115"/>
      <c r="QU1" s="1115"/>
      <c r="QV1" s="1115"/>
      <c r="QW1" s="369">
        <f>QN1+1</f>
        <v>46</v>
      </c>
      <c r="QY1" s="1115" t="str">
        <f>QP1</f>
        <v>ENTRADA DEL MES DE FEBRERO  2022</v>
      </c>
      <c r="QZ1" s="1115"/>
      <c r="RA1" s="1115"/>
      <c r="RB1" s="1115"/>
      <c r="RC1" s="1115"/>
      <c r="RD1" s="1115"/>
      <c r="RE1" s="1115"/>
      <c r="RF1" s="369">
        <f>QW1+1</f>
        <v>47</v>
      </c>
      <c r="RH1" s="1115" t="str">
        <f>QY1</f>
        <v>ENTRADA DEL MES DE FEBRERO  2022</v>
      </c>
      <c r="RI1" s="1115"/>
      <c r="RJ1" s="1115"/>
      <c r="RK1" s="1115"/>
      <c r="RL1" s="1115"/>
      <c r="RM1" s="1115"/>
      <c r="RN1" s="1115"/>
      <c r="RO1" s="369">
        <f>RF1+1</f>
        <v>48</v>
      </c>
      <c r="RQ1" s="1115" t="str">
        <f>RH1</f>
        <v>ENTRADA DEL MES DE FEBRERO  2022</v>
      </c>
      <c r="RR1" s="1115"/>
      <c r="RS1" s="1115"/>
      <c r="RT1" s="1115"/>
      <c r="RU1" s="1115"/>
      <c r="RV1" s="1115"/>
      <c r="RW1" s="1115"/>
      <c r="RX1" s="369">
        <f>RO1+1</f>
        <v>49</v>
      </c>
      <c r="RZ1" s="1115" t="str">
        <f>RQ1</f>
        <v>ENTRADA DEL MES DE FEBRERO  2022</v>
      </c>
      <c r="SA1" s="1115"/>
      <c r="SB1" s="1115"/>
      <c r="SC1" s="1115"/>
      <c r="SD1" s="1115"/>
      <c r="SE1" s="1115"/>
      <c r="SF1" s="1115"/>
      <c r="SG1" s="369">
        <f>RX1+1</f>
        <v>50</v>
      </c>
      <c r="SI1" s="1115" t="str">
        <f>RZ1</f>
        <v>ENTRADA DEL MES DE FEBRERO  2022</v>
      </c>
      <c r="SJ1" s="1115"/>
      <c r="SK1" s="1115"/>
      <c r="SL1" s="1115"/>
      <c r="SM1" s="1115"/>
      <c r="SN1" s="1115"/>
      <c r="SO1" s="1115"/>
      <c r="SP1" s="369">
        <f>SG1+1</f>
        <v>51</v>
      </c>
      <c r="SR1" s="1115" t="str">
        <f>SI1</f>
        <v>ENTRADA DEL MES DE FEBRERO  2022</v>
      </c>
      <c r="SS1" s="1115"/>
      <c r="ST1" s="1115"/>
      <c r="SU1" s="1115"/>
      <c r="SV1" s="1115"/>
      <c r="SW1" s="1115"/>
      <c r="SX1" s="1115"/>
      <c r="SY1" s="369">
        <f>SP1+1</f>
        <v>52</v>
      </c>
      <c r="TA1" s="1115" t="str">
        <f>SR1</f>
        <v>ENTRADA DEL MES DE FEBRERO  2022</v>
      </c>
      <c r="TB1" s="1115"/>
      <c r="TC1" s="1115"/>
      <c r="TD1" s="1115"/>
      <c r="TE1" s="1115"/>
      <c r="TF1" s="1115"/>
      <c r="TG1" s="1115"/>
      <c r="TH1" s="369">
        <f>SY1+1</f>
        <v>53</v>
      </c>
      <c r="TJ1" s="1115" t="str">
        <f>TA1</f>
        <v>ENTRADA DEL MES DE FEBRERO  2022</v>
      </c>
      <c r="TK1" s="1115"/>
      <c r="TL1" s="1115"/>
      <c r="TM1" s="1115"/>
      <c r="TN1" s="1115"/>
      <c r="TO1" s="1115"/>
      <c r="TP1" s="1115"/>
      <c r="TQ1" s="369">
        <f>TH1+1</f>
        <v>54</v>
      </c>
      <c r="TS1" s="1115" t="str">
        <f>TJ1</f>
        <v>ENTRADA DEL MES DE FEBRERO  2022</v>
      </c>
      <c r="TT1" s="1115"/>
      <c r="TU1" s="1115"/>
      <c r="TV1" s="1115"/>
      <c r="TW1" s="1115"/>
      <c r="TX1" s="1115"/>
      <c r="TY1" s="1115"/>
      <c r="TZ1" s="369">
        <f>TQ1+1</f>
        <v>55</v>
      </c>
      <c r="UB1" s="1115" t="str">
        <f>TS1</f>
        <v>ENTRADA DEL MES DE FEBRERO  2022</v>
      </c>
      <c r="UC1" s="1115"/>
      <c r="UD1" s="1115"/>
      <c r="UE1" s="1115"/>
      <c r="UF1" s="1115"/>
      <c r="UG1" s="1115"/>
      <c r="UH1" s="1115"/>
      <c r="UI1" s="369">
        <f>TZ1+1</f>
        <v>56</v>
      </c>
      <c r="UK1" s="1115" t="str">
        <f>UB1</f>
        <v>ENTRADA DEL MES DE FEBRERO  2022</v>
      </c>
      <c r="UL1" s="1115"/>
      <c r="UM1" s="1115"/>
      <c r="UN1" s="1115"/>
      <c r="UO1" s="1115"/>
      <c r="UP1" s="1115"/>
      <c r="UQ1" s="1115"/>
      <c r="UR1" s="369">
        <f>UI1+1</f>
        <v>57</v>
      </c>
      <c r="UT1" s="1115" t="str">
        <f>UK1</f>
        <v>ENTRADA DEL MES DE FEBRERO  2022</v>
      </c>
      <c r="UU1" s="1115"/>
      <c r="UV1" s="1115"/>
      <c r="UW1" s="1115"/>
      <c r="UX1" s="1115"/>
      <c r="UY1" s="1115"/>
      <c r="UZ1" s="1115"/>
      <c r="VA1" s="369">
        <f>UR1+1</f>
        <v>58</v>
      </c>
      <c r="VC1" s="1115" t="str">
        <f>UT1</f>
        <v>ENTRADA DEL MES DE FEBRERO  2022</v>
      </c>
      <c r="VD1" s="1115"/>
      <c r="VE1" s="1115"/>
      <c r="VF1" s="1115"/>
      <c r="VG1" s="1115"/>
      <c r="VH1" s="1115"/>
      <c r="VI1" s="1115"/>
      <c r="VJ1" s="369">
        <f>VA1+1</f>
        <v>59</v>
      </c>
      <c r="VL1" s="1115" t="str">
        <f>VC1</f>
        <v>ENTRADA DEL MES DE FEBRERO  2022</v>
      </c>
      <c r="VM1" s="1115"/>
      <c r="VN1" s="1115"/>
      <c r="VO1" s="1115"/>
      <c r="VP1" s="1115"/>
      <c r="VQ1" s="1115"/>
      <c r="VR1" s="1115"/>
      <c r="VS1" s="369">
        <f>VJ1+1</f>
        <v>60</v>
      </c>
      <c r="VU1" s="1115" t="str">
        <f>VL1</f>
        <v>ENTRADA DEL MES DE FEBRERO  2022</v>
      </c>
      <c r="VV1" s="1115"/>
      <c r="VW1" s="1115"/>
      <c r="VX1" s="1115"/>
      <c r="VY1" s="1115"/>
      <c r="VZ1" s="1115"/>
      <c r="WA1" s="1115"/>
      <c r="WB1" s="369">
        <f>VS1+1</f>
        <v>61</v>
      </c>
      <c r="WD1" s="1115" t="str">
        <f>VU1</f>
        <v>ENTRADA DEL MES DE FEBRERO  2022</v>
      </c>
      <c r="WE1" s="1115"/>
      <c r="WF1" s="1115"/>
      <c r="WG1" s="1115"/>
      <c r="WH1" s="1115"/>
      <c r="WI1" s="1115"/>
      <c r="WJ1" s="1115"/>
      <c r="WK1" s="369">
        <f>WB1+1</f>
        <v>62</v>
      </c>
      <c r="WM1" s="1115" t="str">
        <f>WD1</f>
        <v>ENTRADA DEL MES DE FEBRERO  2022</v>
      </c>
      <c r="WN1" s="1115"/>
      <c r="WO1" s="1115"/>
      <c r="WP1" s="1115"/>
      <c r="WQ1" s="1115"/>
      <c r="WR1" s="1115"/>
      <c r="WS1" s="1115"/>
      <c r="WT1" s="369">
        <f>WK1+1</f>
        <v>63</v>
      </c>
      <c r="WV1" s="1115" t="str">
        <f>WM1</f>
        <v>ENTRADA DEL MES DE FEBRERO  2022</v>
      </c>
      <c r="WW1" s="1115"/>
      <c r="WX1" s="1115"/>
      <c r="WY1" s="1115"/>
      <c r="WZ1" s="1115"/>
      <c r="XA1" s="1115"/>
      <c r="XB1" s="1115"/>
      <c r="XC1" s="369">
        <f>WT1+1</f>
        <v>64</v>
      </c>
      <c r="XE1" s="1115" t="str">
        <f>WV1</f>
        <v>ENTRADA DEL MES DE FEBRERO  2022</v>
      </c>
      <c r="XF1" s="1115"/>
      <c r="XG1" s="1115"/>
      <c r="XH1" s="1115"/>
      <c r="XI1" s="1115"/>
      <c r="XJ1" s="1115"/>
      <c r="XK1" s="1115"/>
      <c r="XL1" s="369">
        <f>XC1+1</f>
        <v>65</v>
      </c>
      <c r="XN1" s="1115" t="str">
        <f>XE1</f>
        <v>ENTRADA DEL MES DE FEBRERO  2022</v>
      </c>
      <c r="XO1" s="1115"/>
      <c r="XP1" s="1115"/>
      <c r="XQ1" s="1115"/>
      <c r="XR1" s="1115"/>
      <c r="XS1" s="1115"/>
      <c r="XT1" s="1115"/>
      <c r="XU1" s="369">
        <f>XL1+1</f>
        <v>66</v>
      </c>
      <c r="XW1" s="1115" t="str">
        <f>XN1</f>
        <v>ENTRADA DEL MES DE FEBRERO  2022</v>
      </c>
      <c r="XX1" s="1115"/>
      <c r="XY1" s="1115"/>
      <c r="XZ1" s="1115"/>
      <c r="YA1" s="1115"/>
      <c r="YB1" s="1115"/>
      <c r="YC1" s="1115"/>
      <c r="YD1" s="369">
        <f>XU1+1</f>
        <v>67</v>
      </c>
      <c r="YF1" s="1115" t="str">
        <f>XW1</f>
        <v>ENTRADA DEL MES DE FEBRERO  2022</v>
      </c>
      <c r="YG1" s="1115"/>
      <c r="YH1" s="1115"/>
      <c r="YI1" s="1115"/>
      <c r="YJ1" s="1115"/>
      <c r="YK1" s="1115"/>
      <c r="YL1" s="1115"/>
      <c r="YM1" s="369">
        <f>YD1+1</f>
        <v>68</v>
      </c>
      <c r="YO1" s="1115" t="str">
        <f>YF1</f>
        <v>ENTRADA DEL MES DE FEBRERO  2022</v>
      </c>
      <c r="YP1" s="1115"/>
      <c r="YQ1" s="1115"/>
      <c r="YR1" s="1115"/>
      <c r="YS1" s="1115"/>
      <c r="YT1" s="1115"/>
      <c r="YU1" s="1115"/>
      <c r="YV1" s="369">
        <f>YM1+1</f>
        <v>69</v>
      </c>
      <c r="YX1" s="1115" t="str">
        <f>YO1</f>
        <v>ENTRADA DEL MES DE FEBRERO  2022</v>
      </c>
      <c r="YY1" s="1115"/>
      <c r="YZ1" s="1115"/>
      <c r="ZA1" s="1115"/>
      <c r="ZB1" s="1115"/>
      <c r="ZC1" s="1115"/>
      <c r="ZD1" s="1115"/>
      <c r="ZE1" s="369">
        <f>YV1+1</f>
        <v>70</v>
      </c>
      <c r="ZG1" s="1115" t="str">
        <f>YX1</f>
        <v>ENTRADA DEL MES DE FEBRERO  2022</v>
      </c>
      <c r="ZH1" s="1115"/>
      <c r="ZI1" s="1115"/>
      <c r="ZJ1" s="1115"/>
      <c r="ZK1" s="1115"/>
      <c r="ZL1" s="1115"/>
      <c r="ZM1" s="1115"/>
      <c r="ZN1" s="369">
        <f>ZE1+1</f>
        <v>71</v>
      </c>
      <c r="ZP1" s="1115" t="str">
        <f>ZG1</f>
        <v>ENTRADA DEL MES DE FEBRERO  2022</v>
      </c>
      <c r="ZQ1" s="1115"/>
      <c r="ZR1" s="1115"/>
      <c r="ZS1" s="1115"/>
      <c r="ZT1" s="1115"/>
      <c r="ZU1" s="1115"/>
      <c r="ZV1" s="1115"/>
      <c r="ZW1" s="369">
        <f>ZN1+1</f>
        <v>72</v>
      </c>
      <c r="ZY1" s="1115" t="str">
        <f>ZP1</f>
        <v>ENTRADA DEL MES DE FEBRERO  2022</v>
      </c>
      <c r="ZZ1" s="1115"/>
      <c r="AAA1" s="1115"/>
      <c r="AAB1" s="1115"/>
      <c r="AAC1" s="1115"/>
      <c r="AAD1" s="1115"/>
      <c r="AAE1" s="1115"/>
      <c r="AAF1" s="369">
        <f>ZW1+1</f>
        <v>73</v>
      </c>
      <c r="AAH1" s="1115" t="str">
        <f>ZY1</f>
        <v>ENTRADA DEL MES DE FEBRERO  2022</v>
      </c>
      <c r="AAI1" s="1115"/>
      <c r="AAJ1" s="1115"/>
      <c r="AAK1" s="1115"/>
      <c r="AAL1" s="1115"/>
      <c r="AAM1" s="1115"/>
      <c r="AAN1" s="1115"/>
      <c r="AAO1" s="369">
        <f>AAF1+1</f>
        <v>74</v>
      </c>
      <c r="AAQ1" s="1115" t="str">
        <f>AAH1</f>
        <v>ENTRADA DEL MES DE FEBRERO  2022</v>
      </c>
      <c r="AAR1" s="1115"/>
      <c r="AAS1" s="1115"/>
      <c r="AAT1" s="1115"/>
      <c r="AAU1" s="1115"/>
      <c r="AAV1" s="1115"/>
      <c r="AAW1" s="1115"/>
      <c r="AAX1" s="369">
        <f>AAO1+1</f>
        <v>75</v>
      </c>
      <c r="AAZ1" s="1115" t="str">
        <f>AAQ1</f>
        <v>ENTRADA DEL MES DE FEBRERO  2022</v>
      </c>
      <c r="ABA1" s="1115"/>
      <c r="ABB1" s="1115"/>
      <c r="ABC1" s="1115"/>
      <c r="ABD1" s="1115"/>
      <c r="ABE1" s="1115"/>
      <c r="ABF1" s="1115"/>
      <c r="ABG1" s="369">
        <f>AAX1+1</f>
        <v>76</v>
      </c>
      <c r="ABI1" s="1115" t="str">
        <f>AAZ1</f>
        <v>ENTRADA DEL MES DE FEBRERO  2022</v>
      </c>
      <c r="ABJ1" s="1115"/>
      <c r="ABK1" s="1115"/>
      <c r="ABL1" s="1115"/>
      <c r="ABM1" s="1115"/>
      <c r="ABN1" s="1115"/>
      <c r="ABO1" s="1115"/>
      <c r="ABP1" s="369">
        <f>ABG1+1</f>
        <v>77</v>
      </c>
      <c r="ABR1" s="1115" t="str">
        <f>ABI1</f>
        <v>ENTRADA DEL MES DE FEBRERO  2022</v>
      </c>
      <c r="ABS1" s="1115"/>
      <c r="ABT1" s="1115"/>
      <c r="ABU1" s="1115"/>
      <c r="ABV1" s="1115"/>
      <c r="ABW1" s="1115"/>
      <c r="ABX1" s="1115"/>
      <c r="ABY1" s="369">
        <f>ABP1+1</f>
        <v>78</v>
      </c>
      <c r="ACA1" s="1115" t="str">
        <f>ABR1</f>
        <v>ENTRADA DEL MES DE FEBRERO  2022</v>
      </c>
      <c r="ACB1" s="1115"/>
      <c r="ACC1" s="1115"/>
      <c r="ACD1" s="1115"/>
      <c r="ACE1" s="1115"/>
      <c r="ACF1" s="1115"/>
      <c r="ACG1" s="1115"/>
      <c r="ACH1" s="369">
        <f>ABY1+1</f>
        <v>79</v>
      </c>
      <c r="ACJ1" s="1115" t="str">
        <f>ACA1</f>
        <v>ENTRADA DEL MES DE FEBRERO  2022</v>
      </c>
      <c r="ACK1" s="1115"/>
      <c r="ACL1" s="1115"/>
      <c r="ACM1" s="1115"/>
      <c r="ACN1" s="1115"/>
      <c r="ACO1" s="1115"/>
      <c r="ACP1" s="1115"/>
      <c r="ACQ1" s="369">
        <f>ACH1+1</f>
        <v>80</v>
      </c>
      <c r="ACS1" s="1115" t="str">
        <f>ACJ1</f>
        <v>ENTRADA DEL MES DE FEBRERO  2022</v>
      </c>
      <c r="ACT1" s="1115"/>
      <c r="ACU1" s="1115"/>
      <c r="ACV1" s="1115"/>
      <c r="ACW1" s="1115"/>
      <c r="ACX1" s="1115"/>
      <c r="ACY1" s="1115"/>
      <c r="ACZ1" s="369">
        <f>ACQ1+1</f>
        <v>81</v>
      </c>
      <c r="ADB1" s="1115" t="str">
        <f>ACS1</f>
        <v>ENTRADA DEL MES DE FEBRERO  2022</v>
      </c>
      <c r="ADC1" s="1115"/>
      <c r="ADD1" s="1115"/>
      <c r="ADE1" s="1115"/>
      <c r="ADF1" s="1115"/>
      <c r="ADG1" s="1115"/>
      <c r="ADH1" s="1115"/>
      <c r="ADI1" s="369">
        <f>ACZ1+1</f>
        <v>82</v>
      </c>
      <c r="ADK1" s="1115" t="str">
        <f>ADB1</f>
        <v>ENTRADA DEL MES DE FEBRERO  2022</v>
      </c>
      <c r="ADL1" s="1115"/>
      <c r="ADM1" s="1115"/>
      <c r="ADN1" s="1115"/>
      <c r="ADO1" s="1115"/>
      <c r="ADP1" s="1115"/>
      <c r="ADQ1" s="1115"/>
      <c r="ADR1" s="369">
        <f>ADI1+1</f>
        <v>83</v>
      </c>
      <c r="ADT1" s="1115" t="str">
        <f>ADK1</f>
        <v>ENTRADA DEL MES DE FEBRERO  2022</v>
      </c>
      <c r="ADU1" s="1115"/>
      <c r="ADV1" s="1115"/>
      <c r="ADW1" s="1115"/>
      <c r="ADX1" s="1115"/>
      <c r="ADY1" s="1115"/>
      <c r="ADZ1" s="1115"/>
      <c r="AEA1" s="369">
        <f>ADR1+1</f>
        <v>84</v>
      </c>
      <c r="AEC1" s="1115" t="str">
        <f>ADT1</f>
        <v>ENTRADA DEL MES DE FEBRERO  2022</v>
      </c>
      <c r="AED1" s="1115"/>
      <c r="AEE1" s="1115"/>
      <c r="AEF1" s="1115"/>
      <c r="AEG1" s="1115"/>
      <c r="AEH1" s="1115"/>
      <c r="AEI1" s="1115"/>
      <c r="AEJ1" s="369">
        <f>AEA1+1</f>
        <v>85</v>
      </c>
      <c r="AEL1" s="1115" t="str">
        <f>AEC1</f>
        <v>ENTRADA DEL MES DE FEBRERO  2022</v>
      </c>
      <c r="AEM1" s="1115"/>
      <c r="AEN1" s="1115"/>
      <c r="AEO1" s="1115"/>
      <c r="AEP1" s="1115"/>
      <c r="AEQ1" s="1115"/>
      <c r="AER1" s="1115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17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6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16" t="s">
        <v>104</v>
      </c>
      <c r="AZ5" s="106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16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16" t="s">
        <v>300</v>
      </c>
      <c r="CN5" s="106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17" t="s">
        <v>302</v>
      </c>
      <c r="CX5" s="106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19" t="s">
        <v>85</v>
      </c>
      <c r="DR5" s="106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6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16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60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248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16" t="s">
        <v>302</v>
      </c>
      <c r="GT5" s="1060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24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16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249"/>
      <c r="IH5" s="250"/>
      <c r="II5" s="254"/>
      <c r="IJ5" s="255"/>
      <c r="IK5" s="253"/>
      <c r="IL5" s="250"/>
      <c r="IM5" s="248"/>
      <c r="IN5" s="141">
        <f>IK5-IM5</f>
        <v>0</v>
      </c>
      <c r="IO5" s="597"/>
      <c r="IP5" s="249"/>
      <c r="IQ5" s="1116"/>
      <c r="IR5" s="1010"/>
      <c r="IS5" s="256"/>
      <c r="IT5" s="252"/>
      <c r="IU5" s="253"/>
      <c r="IV5" s="250"/>
      <c r="IW5" s="248"/>
      <c r="IX5" s="141">
        <f>IU5-IW5</f>
        <v>0</v>
      </c>
      <c r="IY5" s="597"/>
      <c r="IZ5" s="249"/>
      <c r="JA5" s="249"/>
      <c r="JB5" s="250"/>
      <c r="JC5" s="256"/>
      <c r="JD5" s="255"/>
      <c r="JE5" s="253"/>
      <c r="JF5" s="250"/>
      <c r="JG5" s="248"/>
      <c r="JH5" s="141">
        <f>JE5-JG5</f>
        <v>0</v>
      </c>
      <c r="JI5" s="597"/>
      <c r="JJ5" s="249"/>
      <c r="JK5" s="1011"/>
      <c r="JL5" s="522"/>
      <c r="JM5" s="254"/>
      <c r="JN5" s="255"/>
      <c r="JO5" s="253"/>
      <c r="JP5" s="250"/>
      <c r="JQ5" s="277"/>
      <c r="JR5" s="141">
        <f>JO5-JQ5</f>
        <v>0</v>
      </c>
      <c r="JS5" s="597"/>
      <c r="JT5" s="249"/>
      <c r="JU5" s="257"/>
      <c r="JV5" s="250"/>
      <c r="JW5" s="256"/>
      <c r="JX5" s="255"/>
      <c r="JY5" s="253"/>
      <c r="JZ5" s="250"/>
      <c r="KA5" s="248"/>
      <c r="KB5" s="141">
        <f>JY5-KA5</f>
        <v>0</v>
      </c>
      <c r="KC5" s="597"/>
      <c r="KD5" s="249"/>
      <c r="KE5" s="1117"/>
      <c r="KF5" s="250"/>
      <c r="KG5" s="256"/>
      <c r="KH5" s="255"/>
      <c r="KI5" s="253"/>
      <c r="KJ5" s="250"/>
      <c r="KK5" s="248"/>
      <c r="KL5" s="141">
        <f>KI5-KK5</f>
        <v>0</v>
      </c>
      <c r="KM5" s="597"/>
      <c r="KN5" s="249"/>
      <c r="KO5" s="257"/>
      <c r="KP5" s="250"/>
      <c r="KQ5" s="256"/>
      <c r="KR5" s="255"/>
      <c r="KS5" s="253"/>
      <c r="KT5" s="250"/>
      <c r="KU5" s="248"/>
      <c r="KV5" s="141">
        <f>KS5-KU5</f>
        <v>0</v>
      </c>
      <c r="KW5" s="597"/>
      <c r="KX5" s="249"/>
      <c r="KY5" s="257"/>
      <c r="KZ5" s="250"/>
      <c r="LA5" s="256"/>
      <c r="LB5" s="252"/>
      <c r="LC5" s="253"/>
      <c r="LD5" s="250"/>
      <c r="LE5" s="248"/>
      <c r="LF5" s="141">
        <f>LC5-LE5</f>
        <v>0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17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16"/>
      <c r="AZ6" s="355"/>
      <c r="BA6" s="249"/>
      <c r="BB6" s="249"/>
      <c r="BC6" s="249"/>
      <c r="BD6" s="249"/>
      <c r="BE6" s="250"/>
      <c r="BF6" s="249"/>
      <c r="BG6" s="331"/>
      <c r="BH6" s="249"/>
      <c r="BI6" s="1116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16"/>
      <c r="CN6" s="652"/>
      <c r="CO6" s="249"/>
      <c r="CP6" s="249"/>
      <c r="CQ6" s="249"/>
      <c r="CR6" s="249"/>
      <c r="CS6" s="250"/>
      <c r="CT6" s="249"/>
      <c r="CU6" s="331"/>
      <c r="CV6" s="249"/>
      <c r="CW6" s="1117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19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16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16"/>
      <c r="GT6" s="258"/>
      <c r="GU6" s="249"/>
      <c r="GV6" s="249"/>
      <c r="GW6" s="249"/>
      <c r="GX6" s="249"/>
      <c r="GY6" s="250"/>
      <c r="GZ6" s="249"/>
      <c r="HA6" s="331"/>
      <c r="HB6" s="249"/>
      <c r="HC6" s="1124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16"/>
      <c r="HX6" s="249"/>
      <c r="HY6" s="249"/>
      <c r="HZ6" s="249"/>
      <c r="IA6" s="249"/>
      <c r="IB6" s="249"/>
      <c r="IC6" s="250"/>
      <c r="ID6" s="249"/>
      <c r="IE6" s="331"/>
      <c r="IF6" s="249"/>
      <c r="IG6" s="249"/>
      <c r="IH6" s="249"/>
      <c r="II6" s="249"/>
      <c r="IJ6" s="249"/>
      <c r="IK6" s="249"/>
      <c r="IL6" s="249"/>
      <c r="IM6" s="250"/>
      <c r="IN6" s="249"/>
      <c r="IO6" s="331"/>
      <c r="IP6" s="249"/>
      <c r="IQ6" s="1116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2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17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2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>
        <v>923.1</v>
      </c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/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/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/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/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/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/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/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/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>
        <v>929</v>
      </c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/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/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/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/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/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/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/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/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>
        <v>901.3</v>
      </c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/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/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/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/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/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/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/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/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4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>
        <v>889.9</v>
      </c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/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/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/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/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/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/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/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/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>
        <v>888.6</v>
      </c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/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/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/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/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/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/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/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/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>
        <v>911.7</v>
      </c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/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/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/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/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/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/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/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/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>
        <v>891.3</v>
      </c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/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/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/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/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/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/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/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/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>
        <v>902.2</v>
      </c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/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/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/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/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/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/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/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/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>
        <v>893.1</v>
      </c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/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/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/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/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/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/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/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/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>
        <v>874.1</v>
      </c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/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/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/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/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/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/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/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/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>
        <v>924</v>
      </c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/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/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/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/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/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/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/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/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>
        <v>905.4</v>
      </c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/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/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/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/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/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/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/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/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>
        <v>892.7</v>
      </c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/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/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/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/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/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/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/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/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>
        <v>878.2</v>
      </c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/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/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/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/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/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/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/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/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>
        <v>889</v>
      </c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/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/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/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/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/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/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/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/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>
        <v>879.1</v>
      </c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/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/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/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/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/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/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/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/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>
        <v>877.7</v>
      </c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/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/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/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/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/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/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/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/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>
        <v>920.8</v>
      </c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/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/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/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/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/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/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/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/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>
        <v>893.6</v>
      </c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/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/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/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/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/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/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/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/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7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>
        <v>907.2</v>
      </c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/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/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/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/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/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/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/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/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/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/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/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/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/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/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0</v>
      </c>
      <c r="GL32" s="105">
        <f>SUM(GL8:GL31)</f>
        <v>18898.2</v>
      </c>
      <c r="GN32" s="105">
        <f>SUM(GN8:GN31)</f>
        <v>0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6" t="s">
        <v>21</v>
      </c>
      <c r="O33" s="1007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19223.61</v>
      </c>
      <c r="GL33" s="359" t="s">
        <v>21</v>
      </c>
      <c r="GM33" s="360"/>
      <c r="GN33" s="144">
        <f>GL32-GN32</f>
        <v>18898.2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6" t="s">
        <v>21</v>
      </c>
      <c r="NA33" s="917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20" t="s">
        <v>21</v>
      </c>
      <c r="RU33" s="1121"/>
      <c r="RV33" s="144">
        <f>SUM(RW5-RV32)</f>
        <v>0</v>
      </c>
      <c r="SC33" s="1120" t="s">
        <v>21</v>
      </c>
      <c r="SD33" s="1121"/>
      <c r="SE33" s="144">
        <f>SUM(SF5-SE32)</f>
        <v>0</v>
      </c>
      <c r="SL33" s="1120" t="s">
        <v>21</v>
      </c>
      <c r="SM33" s="1121"/>
      <c r="SN33" s="239">
        <f>SUM(SO5-SN32)</f>
        <v>0</v>
      </c>
      <c r="SU33" s="1120" t="s">
        <v>21</v>
      </c>
      <c r="SV33" s="1121"/>
      <c r="SW33" s="144">
        <f>SUM(SX5-SW32)</f>
        <v>0</v>
      </c>
      <c r="TD33" s="1120" t="s">
        <v>21</v>
      </c>
      <c r="TE33" s="1121"/>
      <c r="TF33" s="144">
        <f>SUM(TG5-TF32)</f>
        <v>0</v>
      </c>
      <c r="TM33" s="1120" t="s">
        <v>21</v>
      </c>
      <c r="TN33" s="1121"/>
      <c r="TO33" s="144">
        <f>SUM(TP5-TO32)</f>
        <v>0</v>
      </c>
      <c r="TV33" s="1120" t="s">
        <v>21</v>
      </c>
      <c r="TW33" s="1121"/>
      <c r="TX33" s="144">
        <f>SUM(TY5-TX32)</f>
        <v>0</v>
      </c>
      <c r="UE33" s="1120" t="s">
        <v>21</v>
      </c>
      <c r="UF33" s="1121"/>
      <c r="UG33" s="144">
        <f>SUM(UH5-UG32)</f>
        <v>0</v>
      </c>
      <c r="UN33" s="1120" t="s">
        <v>21</v>
      </c>
      <c r="UO33" s="1121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20" t="s">
        <v>21</v>
      </c>
      <c r="VP33" s="1121"/>
      <c r="VQ33" s="144">
        <f>VR5-VQ32</f>
        <v>-22</v>
      </c>
      <c r="VX33" s="1120" t="s">
        <v>21</v>
      </c>
      <c r="VY33" s="1121"/>
      <c r="VZ33" s="144">
        <f>WA5-VZ32</f>
        <v>-22</v>
      </c>
      <c r="WG33" s="1120" t="s">
        <v>21</v>
      </c>
      <c r="WH33" s="1121"/>
      <c r="WI33" s="144">
        <f>WJ5-WI32</f>
        <v>-22</v>
      </c>
      <c r="WP33" s="1120" t="s">
        <v>21</v>
      </c>
      <c r="WQ33" s="1121"/>
      <c r="WR33" s="144">
        <f>WS5-WR32</f>
        <v>-22</v>
      </c>
      <c r="WY33" s="1120" t="s">
        <v>21</v>
      </c>
      <c r="WZ33" s="1121"/>
      <c r="XA33" s="144">
        <f>XB5-XA32</f>
        <v>-22</v>
      </c>
      <c r="XH33" s="1120" t="s">
        <v>21</v>
      </c>
      <c r="XI33" s="1121"/>
      <c r="XJ33" s="144">
        <f>XK5-XJ32</f>
        <v>-22</v>
      </c>
      <c r="XQ33" s="1120" t="s">
        <v>21</v>
      </c>
      <c r="XR33" s="1121"/>
      <c r="XS33" s="144">
        <f>XT5-XS32</f>
        <v>-22</v>
      </c>
      <c r="XZ33" s="1120" t="s">
        <v>21</v>
      </c>
      <c r="YA33" s="1121"/>
      <c r="YB33" s="144">
        <f>YC5-YB32</f>
        <v>-22</v>
      </c>
      <c r="YI33" s="1120" t="s">
        <v>21</v>
      </c>
      <c r="YJ33" s="1121"/>
      <c r="YK33" s="144">
        <f>YL5-YK32</f>
        <v>-22</v>
      </c>
      <c r="YR33" s="1120" t="s">
        <v>21</v>
      </c>
      <c r="YS33" s="1121"/>
      <c r="YT33" s="144">
        <f>YU5-YT32</f>
        <v>-22</v>
      </c>
      <c r="ZA33" s="1120" t="s">
        <v>21</v>
      </c>
      <c r="ZB33" s="1121"/>
      <c r="ZC33" s="144">
        <f>ZD5-ZC32</f>
        <v>-22</v>
      </c>
      <c r="ZJ33" s="1120" t="s">
        <v>21</v>
      </c>
      <c r="ZK33" s="1121"/>
      <c r="ZL33" s="144">
        <f>ZM5-ZL32</f>
        <v>-22</v>
      </c>
      <c r="ZS33" s="1120" t="s">
        <v>21</v>
      </c>
      <c r="ZT33" s="1121"/>
      <c r="ZU33" s="144">
        <f>ZV5-ZU32</f>
        <v>-22</v>
      </c>
      <c r="AAB33" s="1120" t="s">
        <v>21</v>
      </c>
      <c r="AAC33" s="1121"/>
      <c r="AAD33" s="144">
        <f>AAE5-AAD32</f>
        <v>-22</v>
      </c>
      <c r="AAK33" s="1120" t="s">
        <v>21</v>
      </c>
      <c r="AAL33" s="1121"/>
      <c r="AAM33" s="144">
        <f>AAN5-AAM32</f>
        <v>-22</v>
      </c>
      <c r="AAT33" s="1120" t="s">
        <v>21</v>
      </c>
      <c r="AAU33" s="1121"/>
      <c r="AAV33" s="144">
        <f>AAV32-AAT32</f>
        <v>22</v>
      </c>
      <c r="ABC33" s="1120" t="s">
        <v>21</v>
      </c>
      <c r="ABD33" s="1121"/>
      <c r="ABE33" s="144">
        <f>ABF5-ABE32</f>
        <v>-22</v>
      </c>
      <c r="ABL33" s="1120" t="s">
        <v>21</v>
      </c>
      <c r="ABM33" s="1121"/>
      <c r="ABN33" s="144">
        <f>ABO5-ABN32</f>
        <v>-22</v>
      </c>
      <c r="ABU33" s="1120" t="s">
        <v>21</v>
      </c>
      <c r="ABV33" s="1121"/>
      <c r="ABW33" s="144">
        <f>ABX5-ABW32</f>
        <v>-22</v>
      </c>
      <c r="ACD33" s="1120" t="s">
        <v>21</v>
      </c>
      <c r="ACE33" s="1121"/>
      <c r="ACF33" s="144">
        <f>ACG5-ACF32</f>
        <v>-22</v>
      </c>
      <c r="ACM33" s="1120" t="s">
        <v>21</v>
      </c>
      <c r="ACN33" s="1121"/>
      <c r="ACO33" s="144">
        <f>ACP5-ACO32</f>
        <v>-22</v>
      </c>
      <c r="ACV33" s="1120" t="s">
        <v>21</v>
      </c>
      <c r="ACW33" s="1121"/>
      <c r="ACX33" s="144">
        <f>ACY5-ACX32</f>
        <v>-22</v>
      </c>
      <c r="ADE33" s="1120" t="s">
        <v>21</v>
      </c>
      <c r="ADF33" s="1121"/>
      <c r="ADG33" s="144">
        <f>ADH5-ADG32</f>
        <v>-22</v>
      </c>
      <c r="ADN33" s="1120" t="s">
        <v>21</v>
      </c>
      <c r="ADO33" s="1121"/>
      <c r="ADP33" s="144">
        <f>ADQ5-ADP32</f>
        <v>-22</v>
      </c>
      <c r="ADW33" s="1120" t="s">
        <v>21</v>
      </c>
      <c r="ADX33" s="1121"/>
      <c r="ADY33" s="144">
        <f>ADZ5-ADY32</f>
        <v>-22</v>
      </c>
      <c r="AEF33" s="1120" t="s">
        <v>21</v>
      </c>
      <c r="AEG33" s="1121"/>
      <c r="AEH33" s="144">
        <f>AEI5-AEH32</f>
        <v>-22</v>
      </c>
      <c r="AEO33" s="1120" t="s">
        <v>21</v>
      </c>
      <c r="AEP33" s="1121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8" t="s">
        <v>4</v>
      </c>
      <c r="O34" s="1009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8" t="s">
        <v>4</v>
      </c>
      <c r="NA34" s="919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22" t="s">
        <v>4</v>
      </c>
      <c r="RU34" s="1123"/>
      <c r="RV34" s="49"/>
      <c r="SC34" s="1122" t="s">
        <v>4</v>
      </c>
      <c r="SD34" s="1123"/>
      <c r="SE34" s="49"/>
      <c r="SL34" s="1122" t="s">
        <v>4</v>
      </c>
      <c r="SM34" s="1123"/>
      <c r="SN34" s="49"/>
      <c r="SU34" s="1122" t="s">
        <v>4</v>
      </c>
      <c r="SV34" s="1123"/>
      <c r="SW34" s="49"/>
      <c r="TD34" s="1122" t="s">
        <v>4</v>
      </c>
      <c r="TE34" s="1123"/>
      <c r="TF34" s="49"/>
      <c r="TM34" s="1122" t="s">
        <v>4</v>
      </c>
      <c r="TN34" s="1123"/>
      <c r="TO34" s="49"/>
      <c r="TV34" s="1122" t="s">
        <v>4</v>
      </c>
      <c r="TW34" s="1123"/>
      <c r="TX34" s="49"/>
      <c r="UE34" s="1122" t="s">
        <v>4</v>
      </c>
      <c r="UF34" s="1123"/>
      <c r="UG34" s="49"/>
      <c r="UN34" s="1122" t="s">
        <v>4</v>
      </c>
      <c r="UO34" s="1123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22" t="s">
        <v>4</v>
      </c>
      <c r="VP34" s="1123"/>
      <c r="VQ34" s="49"/>
      <c r="VX34" s="1122" t="s">
        <v>4</v>
      </c>
      <c r="VY34" s="1123"/>
      <c r="VZ34" s="49"/>
      <c r="WG34" s="1122" t="s">
        <v>4</v>
      </c>
      <c r="WH34" s="1123"/>
      <c r="WI34" s="49"/>
      <c r="WP34" s="1122" t="s">
        <v>4</v>
      </c>
      <c r="WQ34" s="1123"/>
      <c r="WR34" s="49"/>
      <c r="WY34" s="1122" t="s">
        <v>4</v>
      </c>
      <c r="WZ34" s="1123"/>
      <c r="XA34" s="49"/>
      <c r="XH34" s="1122" t="s">
        <v>4</v>
      </c>
      <c r="XI34" s="1123"/>
      <c r="XJ34" s="49"/>
      <c r="XQ34" s="1122" t="s">
        <v>4</v>
      </c>
      <c r="XR34" s="1123"/>
      <c r="XS34" s="49"/>
      <c r="XZ34" s="1122" t="s">
        <v>4</v>
      </c>
      <c r="YA34" s="1123"/>
      <c r="YB34" s="49"/>
      <c r="YI34" s="1122" t="s">
        <v>4</v>
      </c>
      <c r="YJ34" s="1123"/>
      <c r="YK34" s="49"/>
      <c r="YR34" s="1122" t="s">
        <v>4</v>
      </c>
      <c r="YS34" s="1123"/>
      <c r="YT34" s="49"/>
      <c r="ZA34" s="1122" t="s">
        <v>4</v>
      </c>
      <c r="ZB34" s="1123"/>
      <c r="ZC34" s="49"/>
      <c r="ZJ34" s="1122" t="s">
        <v>4</v>
      </c>
      <c r="ZK34" s="1123"/>
      <c r="ZL34" s="49"/>
      <c r="ZS34" s="1122" t="s">
        <v>4</v>
      </c>
      <c r="ZT34" s="1123"/>
      <c r="ZU34" s="49"/>
      <c r="AAB34" s="1122" t="s">
        <v>4</v>
      </c>
      <c r="AAC34" s="1123"/>
      <c r="AAD34" s="49"/>
      <c r="AAK34" s="1122" t="s">
        <v>4</v>
      </c>
      <c r="AAL34" s="1123"/>
      <c r="AAM34" s="49"/>
      <c r="AAT34" s="1122" t="s">
        <v>4</v>
      </c>
      <c r="AAU34" s="1123"/>
      <c r="AAV34" s="49"/>
      <c r="ABC34" s="1122" t="s">
        <v>4</v>
      </c>
      <c r="ABD34" s="1123"/>
      <c r="ABE34" s="49"/>
      <c r="ABL34" s="1122" t="s">
        <v>4</v>
      </c>
      <c r="ABM34" s="1123"/>
      <c r="ABN34" s="49"/>
      <c r="ABU34" s="1122" t="s">
        <v>4</v>
      </c>
      <c r="ABV34" s="1123"/>
      <c r="ABW34" s="49"/>
      <c r="ACD34" s="1122" t="s">
        <v>4</v>
      </c>
      <c r="ACE34" s="1123"/>
      <c r="ACF34" s="49"/>
      <c r="ACM34" s="1122" t="s">
        <v>4</v>
      </c>
      <c r="ACN34" s="1123"/>
      <c r="ACO34" s="49"/>
      <c r="ACV34" s="1122" t="s">
        <v>4</v>
      </c>
      <c r="ACW34" s="1123"/>
      <c r="ACX34" s="49"/>
      <c r="ADE34" s="1122" t="s">
        <v>4</v>
      </c>
      <c r="ADF34" s="1123"/>
      <c r="ADG34" s="49"/>
      <c r="ADN34" s="1122" t="s">
        <v>4</v>
      </c>
      <c r="ADO34" s="1123"/>
      <c r="ADP34" s="49"/>
      <c r="ADW34" s="1122" t="s">
        <v>4</v>
      </c>
      <c r="ADX34" s="1123"/>
      <c r="ADY34" s="49"/>
      <c r="AEF34" s="1122" t="s">
        <v>4</v>
      </c>
      <c r="AEG34" s="1123"/>
      <c r="AEH34" s="49"/>
      <c r="AEO34" s="1122" t="s">
        <v>4</v>
      </c>
      <c r="AEP34" s="1123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2" t="s">
        <v>269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17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17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6">
        <v>44565</v>
      </c>
      <c r="F8" s="951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7"/>
      <c r="F11" s="1015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5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7"/>
      <c r="F14" s="1015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5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5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5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5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5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28" t="s">
        <v>11</v>
      </c>
      <c r="D58" s="112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50"/>
      <c r="B5" s="1152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51"/>
      <c r="B6" s="1153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54" t="s">
        <v>11</v>
      </c>
      <c r="D56" s="1155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56"/>
      <c r="C4" s="468"/>
      <c r="D4" s="269"/>
      <c r="E4" s="349"/>
      <c r="F4" s="321"/>
      <c r="G4" s="247"/>
    </row>
    <row r="5" spans="1:10" ht="15" customHeight="1" x14ac:dyDescent="0.25">
      <c r="A5" s="1150"/>
      <c r="B5" s="1157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51"/>
      <c r="B6" s="1158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1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1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2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54" t="s">
        <v>11</v>
      </c>
      <c r="D55" s="1155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U1" zoomScaleNormal="100" workbookViewId="0">
      <pane ySplit="8" topLeftCell="A9" activePane="bottomLeft" state="frozen"/>
      <selection pane="bottomLeft" activeCell="AE5" sqref="AE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32" t="s">
        <v>270</v>
      </c>
      <c r="B1" s="1132"/>
      <c r="C1" s="1132"/>
      <c r="D1" s="1132"/>
      <c r="E1" s="1132"/>
      <c r="F1" s="1132"/>
      <c r="G1" s="1132"/>
      <c r="H1" s="11">
        <v>1</v>
      </c>
      <c r="I1" s="133"/>
      <c r="J1" s="73"/>
      <c r="M1" s="1132" t="s">
        <v>268</v>
      </c>
      <c r="N1" s="1132"/>
      <c r="O1" s="1132"/>
      <c r="P1" s="1132"/>
      <c r="Q1" s="1132"/>
      <c r="R1" s="1132"/>
      <c r="S1" s="1132"/>
      <c r="T1" s="11">
        <v>2</v>
      </c>
      <c r="U1" s="133"/>
      <c r="V1" s="73"/>
      <c r="Y1" s="1126" t="s">
        <v>261</v>
      </c>
      <c r="Z1" s="1126"/>
      <c r="AA1" s="1126"/>
      <c r="AB1" s="1126"/>
      <c r="AC1" s="1126"/>
      <c r="AD1" s="1126"/>
      <c r="AE1" s="112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159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59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  <c r="Y5" s="73" t="s">
        <v>59</v>
      </c>
      <c r="Z5" s="1159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1003.34</v>
      </c>
      <c r="AG5" s="208"/>
      <c r="AH5" s="73"/>
    </row>
    <row r="6" spans="1:35" x14ac:dyDescent="0.25">
      <c r="B6" s="1159"/>
      <c r="C6" s="217"/>
      <c r="D6" s="157"/>
      <c r="E6" s="105">
        <v>13.62</v>
      </c>
      <c r="F6" s="73">
        <v>3</v>
      </c>
      <c r="I6" s="209"/>
      <c r="J6" s="73"/>
      <c r="N6" s="1159"/>
      <c r="O6" s="217"/>
      <c r="P6" s="157"/>
      <c r="Q6" s="105"/>
      <c r="R6" s="73"/>
      <c r="U6" s="209"/>
      <c r="V6" s="73"/>
      <c r="Z6" s="1159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1003.34</v>
      </c>
      <c r="AH9" s="73">
        <f>AD5-AA9+AD6+AD4+AD7</f>
        <v>221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1003.34</v>
      </c>
      <c r="AH10" s="73">
        <f>AH9-AA10</f>
        <v>221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9">I10-F11</f>
        <v>1766.06</v>
      </c>
      <c r="J11" s="250">
        <f t="shared" ref="J11:J68" si="10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11">U10-R11</f>
        <v>1502.74</v>
      </c>
      <c r="V11" s="250">
        <f t="shared" ref="V11:V68" si="12">V10-O11</f>
        <v>331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3">AG10-AD11</f>
        <v>1003.34</v>
      </c>
      <c r="AH11" s="250">
        <f t="shared" ref="AH11:AH68" si="14">AH10-AA11</f>
        <v>221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9"/>
        <v>1629.86</v>
      </c>
      <c r="J12" s="250">
        <f t="shared" si="10"/>
        <v>359</v>
      </c>
      <c r="K12" s="60">
        <f t="shared" si="6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11"/>
        <v>1502.74</v>
      </c>
      <c r="V12" s="250">
        <f t="shared" si="12"/>
        <v>331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3"/>
        <v>1003.34</v>
      </c>
      <c r="AH12" s="250">
        <f t="shared" si="14"/>
        <v>221</v>
      </c>
      <c r="AI12" s="60">
        <f t="shared" si="8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9"/>
        <v>1616.24</v>
      </c>
      <c r="J13" s="250">
        <f t="shared" si="10"/>
        <v>356</v>
      </c>
      <c r="K13" s="60">
        <f t="shared" si="6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11"/>
        <v>1502.74</v>
      </c>
      <c r="V13" s="250">
        <f t="shared" si="12"/>
        <v>331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3"/>
        <v>1003.34</v>
      </c>
      <c r="AH13" s="250">
        <f t="shared" si="14"/>
        <v>221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9"/>
        <v>1548.14</v>
      </c>
      <c r="J14" s="250">
        <f t="shared" si="10"/>
        <v>341</v>
      </c>
      <c r="K14" s="60">
        <f t="shared" si="6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11"/>
        <v>1502.74</v>
      </c>
      <c r="V14" s="250">
        <f t="shared" si="12"/>
        <v>331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3"/>
        <v>1003.34</v>
      </c>
      <c r="AH14" s="250">
        <f t="shared" si="14"/>
        <v>221</v>
      </c>
      <c r="AI14" s="60">
        <f t="shared" si="8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9"/>
        <v>1534.5200000000002</v>
      </c>
      <c r="J15" s="250">
        <f t="shared" si="10"/>
        <v>338</v>
      </c>
      <c r="K15" s="60">
        <f t="shared" si="6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11"/>
        <v>1502.74</v>
      </c>
      <c r="V15" s="250">
        <f t="shared" si="12"/>
        <v>331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3"/>
        <v>1003.34</v>
      </c>
      <c r="AH15" s="250">
        <f t="shared" si="14"/>
        <v>221</v>
      </c>
      <c r="AI15" s="60">
        <f t="shared" si="8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9"/>
        <v>1498.2000000000003</v>
      </c>
      <c r="J16" s="250">
        <f t="shared" si="10"/>
        <v>330</v>
      </c>
      <c r="K16" s="60">
        <f t="shared" si="6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11"/>
        <v>1502.74</v>
      </c>
      <c r="V16" s="250">
        <f t="shared" si="12"/>
        <v>331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3"/>
        <v>1003.34</v>
      </c>
      <c r="AH16" s="250">
        <f t="shared" si="14"/>
        <v>221</v>
      </c>
      <c r="AI16" s="60">
        <f t="shared" si="8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9"/>
        <v>1316.6000000000004</v>
      </c>
      <c r="J17" s="250">
        <f t="shared" si="10"/>
        <v>290</v>
      </c>
      <c r="K17" s="60">
        <f t="shared" si="6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11"/>
        <v>1502.74</v>
      </c>
      <c r="V17" s="250">
        <f t="shared" si="12"/>
        <v>331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3"/>
        <v>1003.34</v>
      </c>
      <c r="AH17" s="250">
        <f t="shared" si="14"/>
        <v>221</v>
      </c>
      <c r="AI17" s="60">
        <f t="shared" si="8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9"/>
        <v>1312.0600000000004</v>
      </c>
      <c r="J18" s="250">
        <f t="shared" si="10"/>
        <v>289</v>
      </c>
      <c r="K18" s="60">
        <f t="shared" si="6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11"/>
        <v>1502.74</v>
      </c>
      <c r="V18" s="250">
        <f t="shared" si="12"/>
        <v>331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3"/>
        <v>1003.34</v>
      </c>
      <c r="AH18" s="250">
        <f t="shared" si="14"/>
        <v>221</v>
      </c>
      <c r="AI18" s="60">
        <f t="shared" si="8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9"/>
        <v>1221.2600000000004</v>
      </c>
      <c r="J19" s="250">
        <f t="shared" si="10"/>
        <v>269</v>
      </c>
      <c r="K19" s="60">
        <f t="shared" si="6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11"/>
        <v>1502.74</v>
      </c>
      <c r="V19" s="250">
        <f t="shared" si="12"/>
        <v>331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3"/>
        <v>1003.34</v>
      </c>
      <c r="AH19" s="250">
        <f t="shared" si="14"/>
        <v>221</v>
      </c>
      <c r="AI19" s="60">
        <f t="shared" si="8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9"/>
        <v>1203.1000000000004</v>
      </c>
      <c r="J20" s="73">
        <f t="shared" si="10"/>
        <v>265</v>
      </c>
      <c r="K20" s="60">
        <f t="shared" si="6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11"/>
        <v>1502.74</v>
      </c>
      <c r="V20" s="73">
        <f t="shared" si="12"/>
        <v>331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3"/>
        <v>1003.34</v>
      </c>
      <c r="AH20" s="73">
        <f t="shared" si="14"/>
        <v>221</v>
      </c>
      <c r="AI20" s="60">
        <f t="shared" si="8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9"/>
        <v>1112.3000000000004</v>
      </c>
      <c r="J21" s="73">
        <f t="shared" si="10"/>
        <v>245</v>
      </c>
      <c r="K21" s="60">
        <f t="shared" si="6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11"/>
        <v>1502.74</v>
      </c>
      <c r="V21" s="73">
        <f t="shared" si="12"/>
        <v>331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3"/>
        <v>1003.34</v>
      </c>
      <c r="AH21" s="73">
        <f t="shared" si="14"/>
        <v>221</v>
      </c>
      <c r="AI21" s="60">
        <f t="shared" si="8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9"/>
        <v>1094.1400000000003</v>
      </c>
      <c r="J22" s="73">
        <f t="shared" si="10"/>
        <v>241</v>
      </c>
      <c r="K22" s="60">
        <f t="shared" si="6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11"/>
        <v>1502.74</v>
      </c>
      <c r="V22" s="73">
        <f t="shared" si="12"/>
        <v>331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3"/>
        <v>1003.34</v>
      </c>
      <c r="AH22" s="73">
        <f t="shared" si="14"/>
        <v>221</v>
      </c>
      <c r="AI22" s="60">
        <f t="shared" si="8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9"/>
        <v>1003.3400000000004</v>
      </c>
      <c r="J23" s="73">
        <f t="shared" si="10"/>
        <v>221</v>
      </c>
      <c r="K23" s="60">
        <f t="shared" si="6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11"/>
        <v>1502.74</v>
      </c>
      <c r="V23" s="73">
        <f t="shared" si="12"/>
        <v>331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3"/>
        <v>1003.34</v>
      </c>
      <c r="AH23" s="73">
        <f t="shared" si="14"/>
        <v>221</v>
      </c>
      <c r="AI23" s="60">
        <f t="shared" si="8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9"/>
        <v>912.54000000000042</v>
      </c>
      <c r="J24" s="73">
        <f t="shared" si="10"/>
        <v>201</v>
      </c>
      <c r="K24" s="60">
        <f t="shared" si="6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11"/>
        <v>1502.74</v>
      </c>
      <c r="V24" s="73">
        <f t="shared" si="12"/>
        <v>331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3"/>
        <v>1003.34</v>
      </c>
      <c r="AH24" s="73">
        <f t="shared" si="14"/>
        <v>221</v>
      </c>
      <c r="AI24" s="60">
        <f t="shared" si="8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9"/>
        <v>821.74000000000046</v>
      </c>
      <c r="J25" s="73">
        <f t="shared" si="10"/>
        <v>181</v>
      </c>
      <c r="K25" s="60">
        <f t="shared" si="6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11"/>
        <v>1502.74</v>
      </c>
      <c r="V25" s="73">
        <f t="shared" si="12"/>
        <v>331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3"/>
        <v>1003.34</v>
      </c>
      <c r="AH25" s="73">
        <f t="shared" si="14"/>
        <v>221</v>
      </c>
      <c r="AI25" s="60">
        <f t="shared" si="8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9"/>
        <v>730.94000000000051</v>
      </c>
      <c r="J26" s="73">
        <f t="shared" si="10"/>
        <v>161</v>
      </c>
      <c r="K26" s="60">
        <f t="shared" si="6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11"/>
        <v>1502.74</v>
      </c>
      <c r="V26" s="73">
        <f t="shared" si="12"/>
        <v>331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3"/>
        <v>1003.34</v>
      </c>
      <c r="AH26" s="73">
        <f t="shared" si="14"/>
        <v>221</v>
      </c>
      <c r="AI26" s="60">
        <f t="shared" si="8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9"/>
        <v>721.86000000000047</v>
      </c>
      <c r="J27" s="73">
        <f t="shared" si="10"/>
        <v>159</v>
      </c>
      <c r="K27" s="60">
        <f t="shared" si="6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11"/>
        <v>1502.74</v>
      </c>
      <c r="V27" s="73">
        <f t="shared" si="12"/>
        <v>331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3"/>
        <v>1003.34</v>
      </c>
      <c r="AH27" s="73">
        <f t="shared" si="14"/>
        <v>221</v>
      </c>
      <c r="AI27" s="60">
        <f t="shared" si="8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9"/>
        <v>712.78000000000043</v>
      </c>
      <c r="J28" s="73">
        <f t="shared" si="10"/>
        <v>157</v>
      </c>
      <c r="K28" s="60">
        <f t="shared" si="6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11"/>
        <v>1502.74</v>
      </c>
      <c r="V28" s="73">
        <f t="shared" si="12"/>
        <v>331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3"/>
        <v>1003.34</v>
      </c>
      <c r="AH28" s="73">
        <f t="shared" si="14"/>
        <v>221</v>
      </c>
      <c r="AI28" s="60">
        <f t="shared" si="8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9"/>
        <v>531.1800000000004</v>
      </c>
      <c r="J29" s="73">
        <f t="shared" si="10"/>
        <v>117</v>
      </c>
      <c r="K29" s="60">
        <f t="shared" si="6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11"/>
        <v>1502.74</v>
      </c>
      <c r="V29" s="73">
        <f t="shared" si="12"/>
        <v>331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3"/>
        <v>1003.34</v>
      </c>
      <c r="AH29" s="73">
        <f t="shared" si="14"/>
        <v>221</v>
      </c>
      <c r="AI29" s="60">
        <f t="shared" si="8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9"/>
        <v>508.48000000000042</v>
      </c>
      <c r="J30" s="73">
        <f t="shared" si="10"/>
        <v>112</v>
      </c>
      <c r="K30" s="60">
        <f t="shared" si="6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11"/>
        <v>1502.74</v>
      </c>
      <c r="V30" s="73">
        <f t="shared" si="12"/>
        <v>331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3"/>
        <v>1003.34</v>
      </c>
      <c r="AH30" s="73">
        <f t="shared" si="14"/>
        <v>221</v>
      </c>
      <c r="AI30" s="60">
        <f t="shared" si="8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9"/>
        <v>485.78000000000043</v>
      </c>
      <c r="J31" s="73">
        <f t="shared" si="10"/>
        <v>107</v>
      </c>
      <c r="K31" s="60">
        <f t="shared" si="6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11"/>
        <v>1502.74</v>
      </c>
      <c r="V31" s="73">
        <f t="shared" si="12"/>
        <v>331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3"/>
        <v>1003.34</v>
      </c>
      <c r="AH31" s="73">
        <f t="shared" si="14"/>
        <v>221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9"/>
        <v>349.58000000000044</v>
      </c>
      <c r="J32" s="73">
        <f t="shared" si="10"/>
        <v>77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11"/>
        <v>1502.74</v>
      </c>
      <c r="V32" s="73">
        <f t="shared" si="12"/>
        <v>331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3"/>
        <v>1003.34</v>
      </c>
      <c r="AH32" s="73">
        <f t="shared" si="14"/>
        <v>221</v>
      </c>
      <c r="AI32" s="60">
        <f t="shared" si="8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9"/>
        <v>236.08000000000044</v>
      </c>
      <c r="J33" s="73">
        <f t="shared" si="10"/>
        <v>52</v>
      </c>
      <c r="K33" s="60">
        <f t="shared" si="6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11"/>
        <v>1502.74</v>
      </c>
      <c r="V33" s="73">
        <f t="shared" si="12"/>
        <v>331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3"/>
        <v>1003.34</v>
      </c>
      <c r="AH33" s="73">
        <f t="shared" si="14"/>
        <v>221</v>
      </c>
      <c r="AI33" s="60">
        <f t="shared" si="8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5">D34</f>
        <v>22.7</v>
      </c>
      <c r="G34" s="70" t="s">
        <v>249</v>
      </c>
      <c r="H34" s="71">
        <v>57</v>
      </c>
      <c r="I34" s="208">
        <f t="shared" si="9"/>
        <v>213.38000000000045</v>
      </c>
      <c r="J34" s="73">
        <f t="shared" si="10"/>
        <v>47</v>
      </c>
      <c r="K34" s="60">
        <f t="shared" si="6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8">
        <f t="shared" si="11"/>
        <v>1502.74</v>
      </c>
      <c r="V34" s="73">
        <f t="shared" si="12"/>
        <v>331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8">
        <f t="shared" si="13"/>
        <v>1003.34</v>
      </c>
      <c r="AH34" s="73">
        <f t="shared" si="14"/>
        <v>221</v>
      </c>
      <c r="AI34" s="60">
        <f t="shared" si="8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5"/>
        <v>4.54</v>
      </c>
      <c r="G35" s="70" t="s">
        <v>250</v>
      </c>
      <c r="H35" s="71">
        <v>57</v>
      </c>
      <c r="I35" s="208">
        <f t="shared" si="9"/>
        <v>208.84000000000046</v>
      </c>
      <c r="J35" s="73">
        <f t="shared" si="10"/>
        <v>46</v>
      </c>
      <c r="K35" s="60">
        <f t="shared" si="6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8">
        <f t="shared" si="11"/>
        <v>1502.74</v>
      </c>
      <c r="V35" s="73">
        <f t="shared" si="12"/>
        <v>331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8">
        <f t="shared" si="13"/>
        <v>1003.34</v>
      </c>
      <c r="AH35" s="73">
        <f t="shared" si="14"/>
        <v>221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234">
        <f t="shared" si="0"/>
        <v>0</v>
      </c>
      <c r="E36" s="1028"/>
      <c r="F36" s="234">
        <f t="shared" si="15"/>
        <v>0</v>
      </c>
      <c r="G36" s="179"/>
      <c r="H36" s="118"/>
      <c r="I36" s="208">
        <f t="shared" si="9"/>
        <v>208.84000000000046</v>
      </c>
      <c r="J36" s="73">
        <f t="shared" si="10"/>
        <v>46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8">
        <f t="shared" si="11"/>
        <v>1502.74</v>
      </c>
      <c r="V36" s="73">
        <f t="shared" si="12"/>
        <v>331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8">
        <f t="shared" si="13"/>
        <v>1003.34</v>
      </c>
      <c r="AH36" s="73">
        <f t="shared" si="14"/>
        <v>221</v>
      </c>
      <c r="AI36" s="60">
        <f t="shared" si="8"/>
        <v>0</v>
      </c>
    </row>
    <row r="37" spans="1:35" x14ac:dyDescent="0.25">
      <c r="B37" s="136">
        <v>4.54</v>
      </c>
      <c r="C37" s="15"/>
      <c r="D37" s="234">
        <f t="shared" si="0"/>
        <v>0</v>
      </c>
      <c r="E37" s="1028"/>
      <c r="F37" s="234">
        <f t="shared" si="15"/>
        <v>0</v>
      </c>
      <c r="G37" s="179"/>
      <c r="H37" s="118"/>
      <c r="I37" s="208">
        <f t="shared" si="9"/>
        <v>208.84000000000046</v>
      </c>
      <c r="J37" s="73">
        <f t="shared" si="10"/>
        <v>46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8">
        <f t="shared" si="11"/>
        <v>1502.74</v>
      </c>
      <c r="V37" s="73">
        <f t="shared" si="12"/>
        <v>331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8">
        <f t="shared" si="13"/>
        <v>1003.34</v>
      </c>
      <c r="AH37" s="73">
        <f t="shared" si="14"/>
        <v>221</v>
      </c>
      <c r="AI37" s="60">
        <f t="shared" si="8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9"/>
      <c r="F38" s="234">
        <f t="shared" si="15"/>
        <v>0</v>
      </c>
      <c r="G38" s="179"/>
      <c r="H38" s="118"/>
      <c r="I38" s="208">
        <f t="shared" si="9"/>
        <v>208.84000000000046</v>
      </c>
      <c r="J38" s="73">
        <f t="shared" si="10"/>
        <v>46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3"/>
      <c r="R38" s="69">
        <f t="shared" si="16"/>
        <v>0</v>
      </c>
      <c r="S38" s="70"/>
      <c r="T38" s="71"/>
      <c r="U38" s="208">
        <f t="shared" si="11"/>
        <v>1502.74</v>
      </c>
      <c r="V38" s="73">
        <f t="shared" si="12"/>
        <v>331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7"/>
        <v>0</v>
      </c>
      <c r="AE38" s="70"/>
      <c r="AF38" s="71"/>
      <c r="AG38" s="208">
        <f t="shared" si="13"/>
        <v>1003.34</v>
      </c>
      <c r="AH38" s="73">
        <f t="shared" si="14"/>
        <v>221</v>
      </c>
      <c r="AI38" s="60">
        <f t="shared" si="8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9"/>
      <c r="F39" s="234">
        <f t="shared" si="15"/>
        <v>0</v>
      </c>
      <c r="G39" s="179"/>
      <c r="H39" s="118"/>
      <c r="I39" s="208">
        <f t="shared" si="9"/>
        <v>208.84000000000046</v>
      </c>
      <c r="J39" s="73">
        <f t="shared" si="10"/>
        <v>46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3"/>
      <c r="R39" s="69">
        <f t="shared" si="16"/>
        <v>0</v>
      </c>
      <c r="S39" s="70"/>
      <c r="T39" s="71"/>
      <c r="U39" s="208">
        <f t="shared" si="11"/>
        <v>1502.74</v>
      </c>
      <c r="V39" s="73">
        <f t="shared" si="12"/>
        <v>331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7"/>
        <v>0</v>
      </c>
      <c r="AE39" s="70"/>
      <c r="AF39" s="71"/>
      <c r="AG39" s="208">
        <f t="shared" si="13"/>
        <v>1003.34</v>
      </c>
      <c r="AH39" s="73">
        <f t="shared" si="14"/>
        <v>221</v>
      </c>
      <c r="AI39" s="60">
        <f t="shared" si="8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9"/>
      <c r="F40" s="234">
        <f t="shared" si="15"/>
        <v>0</v>
      </c>
      <c r="G40" s="179"/>
      <c r="H40" s="118"/>
      <c r="I40" s="208">
        <f t="shared" si="9"/>
        <v>208.84000000000046</v>
      </c>
      <c r="J40" s="73">
        <f t="shared" si="10"/>
        <v>46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3"/>
      <c r="R40" s="69">
        <f t="shared" si="16"/>
        <v>0</v>
      </c>
      <c r="S40" s="70"/>
      <c r="T40" s="71"/>
      <c r="U40" s="208">
        <f t="shared" si="11"/>
        <v>1502.74</v>
      </c>
      <c r="V40" s="73">
        <f t="shared" si="12"/>
        <v>331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7"/>
        <v>0</v>
      </c>
      <c r="AE40" s="70"/>
      <c r="AF40" s="71"/>
      <c r="AG40" s="208">
        <f t="shared" si="13"/>
        <v>1003.34</v>
      </c>
      <c r="AH40" s="73">
        <f t="shared" si="14"/>
        <v>221</v>
      </c>
      <c r="AI40" s="60">
        <f t="shared" si="8"/>
        <v>0</v>
      </c>
    </row>
    <row r="41" spans="1:35" x14ac:dyDescent="0.25">
      <c r="B41" s="136">
        <v>4.54</v>
      </c>
      <c r="C41" s="15"/>
      <c r="D41" s="234">
        <f t="shared" si="0"/>
        <v>0</v>
      </c>
      <c r="E41" s="1029"/>
      <c r="F41" s="234">
        <f t="shared" si="15"/>
        <v>0</v>
      </c>
      <c r="G41" s="179"/>
      <c r="H41" s="118"/>
      <c r="I41" s="208">
        <f t="shared" si="9"/>
        <v>208.84000000000046</v>
      </c>
      <c r="J41" s="73">
        <f t="shared" si="10"/>
        <v>46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3"/>
      <c r="R41" s="69">
        <f t="shared" si="16"/>
        <v>0</v>
      </c>
      <c r="S41" s="70"/>
      <c r="T41" s="71"/>
      <c r="U41" s="208">
        <f t="shared" si="11"/>
        <v>1502.74</v>
      </c>
      <c r="V41" s="73">
        <f t="shared" si="12"/>
        <v>331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7"/>
        <v>0</v>
      </c>
      <c r="AE41" s="70"/>
      <c r="AF41" s="71"/>
      <c r="AG41" s="208">
        <f t="shared" si="13"/>
        <v>1003.34</v>
      </c>
      <c r="AH41" s="73">
        <f t="shared" si="14"/>
        <v>221</v>
      </c>
      <c r="AI41" s="60">
        <f t="shared" si="8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9"/>
      <c r="F42" s="234">
        <f t="shared" si="15"/>
        <v>0</v>
      </c>
      <c r="G42" s="179"/>
      <c r="H42" s="118"/>
      <c r="I42" s="208">
        <f t="shared" si="9"/>
        <v>208.84000000000046</v>
      </c>
      <c r="J42" s="73">
        <f t="shared" si="10"/>
        <v>46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3"/>
      <c r="R42" s="69">
        <f t="shared" si="16"/>
        <v>0</v>
      </c>
      <c r="S42" s="70"/>
      <c r="T42" s="71"/>
      <c r="U42" s="208">
        <f t="shared" si="11"/>
        <v>1502.74</v>
      </c>
      <c r="V42" s="73">
        <f t="shared" si="12"/>
        <v>331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7"/>
        <v>0</v>
      </c>
      <c r="AE42" s="70"/>
      <c r="AF42" s="71"/>
      <c r="AG42" s="208">
        <f t="shared" si="13"/>
        <v>1003.34</v>
      </c>
      <c r="AH42" s="73">
        <f t="shared" si="14"/>
        <v>221</v>
      </c>
      <c r="AI42" s="60">
        <f t="shared" si="8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9"/>
      <c r="F43" s="234">
        <f t="shared" si="15"/>
        <v>0</v>
      </c>
      <c r="G43" s="179"/>
      <c r="H43" s="118"/>
      <c r="I43" s="208">
        <f t="shared" si="9"/>
        <v>208.84000000000046</v>
      </c>
      <c r="J43" s="73">
        <f t="shared" si="10"/>
        <v>46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3"/>
      <c r="R43" s="69">
        <f t="shared" si="16"/>
        <v>0</v>
      </c>
      <c r="S43" s="70"/>
      <c r="T43" s="71"/>
      <c r="U43" s="208">
        <f t="shared" si="11"/>
        <v>1502.74</v>
      </c>
      <c r="V43" s="73">
        <f t="shared" si="12"/>
        <v>331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7"/>
        <v>0</v>
      </c>
      <c r="AE43" s="70"/>
      <c r="AF43" s="71"/>
      <c r="AG43" s="208">
        <f t="shared" si="13"/>
        <v>1003.34</v>
      </c>
      <c r="AH43" s="73">
        <f t="shared" si="14"/>
        <v>221</v>
      </c>
      <c r="AI43" s="60">
        <f t="shared" si="8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9"/>
      <c r="F44" s="234">
        <f t="shared" si="15"/>
        <v>0</v>
      </c>
      <c r="G44" s="179"/>
      <c r="H44" s="118"/>
      <c r="I44" s="208">
        <f t="shared" si="9"/>
        <v>208.84000000000046</v>
      </c>
      <c r="J44" s="73">
        <f t="shared" si="10"/>
        <v>46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3"/>
      <c r="R44" s="69">
        <f t="shared" si="16"/>
        <v>0</v>
      </c>
      <c r="S44" s="70"/>
      <c r="T44" s="71"/>
      <c r="U44" s="208">
        <f t="shared" si="11"/>
        <v>1502.74</v>
      </c>
      <c r="V44" s="73">
        <f t="shared" si="12"/>
        <v>331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7"/>
        <v>0</v>
      </c>
      <c r="AE44" s="70"/>
      <c r="AF44" s="71"/>
      <c r="AG44" s="208">
        <f t="shared" si="13"/>
        <v>1003.34</v>
      </c>
      <c r="AH44" s="73">
        <f t="shared" si="14"/>
        <v>221</v>
      </c>
      <c r="AI44" s="60">
        <f t="shared" si="8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9"/>
      <c r="F45" s="234">
        <f t="shared" si="15"/>
        <v>0</v>
      </c>
      <c r="G45" s="179"/>
      <c r="H45" s="118"/>
      <c r="I45" s="208">
        <f t="shared" si="9"/>
        <v>208.84000000000046</v>
      </c>
      <c r="J45" s="73">
        <f t="shared" si="10"/>
        <v>46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3"/>
      <c r="R45" s="69">
        <f t="shared" si="16"/>
        <v>0</v>
      </c>
      <c r="S45" s="70"/>
      <c r="T45" s="71"/>
      <c r="U45" s="208">
        <f t="shared" si="11"/>
        <v>1502.74</v>
      </c>
      <c r="V45" s="73">
        <f t="shared" si="12"/>
        <v>331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7"/>
        <v>0</v>
      </c>
      <c r="AE45" s="70"/>
      <c r="AF45" s="71"/>
      <c r="AG45" s="208">
        <f t="shared" si="13"/>
        <v>1003.34</v>
      </c>
      <c r="AH45" s="73">
        <f t="shared" si="14"/>
        <v>221</v>
      </c>
      <c r="AI45" s="60">
        <f t="shared" si="8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9"/>
      <c r="F46" s="234">
        <f t="shared" si="15"/>
        <v>0</v>
      </c>
      <c r="G46" s="179"/>
      <c r="H46" s="118"/>
      <c r="I46" s="208">
        <f t="shared" si="9"/>
        <v>208.84000000000046</v>
      </c>
      <c r="J46" s="73">
        <f t="shared" si="10"/>
        <v>46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3"/>
      <c r="R46" s="69">
        <f t="shared" si="16"/>
        <v>0</v>
      </c>
      <c r="S46" s="70"/>
      <c r="T46" s="71"/>
      <c r="U46" s="208">
        <f t="shared" si="11"/>
        <v>1502.74</v>
      </c>
      <c r="V46" s="73">
        <f t="shared" si="12"/>
        <v>331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7"/>
        <v>0</v>
      </c>
      <c r="AE46" s="70"/>
      <c r="AF46" s="71"/>
      <c r="AG46" s="208">
        <f t="shared" si="13"/>
        <v>1003.34</v>
      </c>
      <c r="AH46" s="73">
        <f t="shared" si="14"/>
        <v>221</v>
      </c>
      <c r="AI46" s="60">
        <f t="shared" si="8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9"/>
      <c r="F47" s="234">
        <f t="shared" si="15"/>
        <v>0</v>
      </c>
      <c r="G47" s="179"/>
      <c r="H47" s="118"/>
      <c r="I47" s="208">
        <f t="shared" si="9"/>
        <v>208.84000000000046</v>
      </c>
      <c r="J47" s="73">
        <f t="shared" si="10"/>
        <v>46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3"/>
      <c r="R47" s="69">
        <f t="shared" si="16"/>
        <v>0</v>
      </c>
      <c r="S47" s="70"/>
      <c r="T47" s="71"/>
      <c r="U47" s="208">
        <f t="shared" si="11"/>
        <v>1502.74</v>
      </c>
      <c r="V47" s="73">
        <f t="shared" si="12"/>
        <v>331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7"/>
        <v>0</v>
      </c>
      <c r="AE47" s="70"/>
      <c r="AF47" s="71"/>
      <c r="AG47" s="208">
        <f t="shared" si="13"/>
        <v>1003.34</v>
      </c>
      <c r="AH47" s="73">
        <f t="shared" si="14"/>
        <v>221</v>
      </c>
      <c r="AI47" s="60">
        <f t="shared" si="8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9"/>
      <c r="F48" s="234">
        <f t="shared" si="15"/>
        <v>0</v>
      </c>
      <c r="G48" s="179"/>
      <c r="H48" s="118"/>
      <c r="I48" s="208">
        <f t="shared" si="9"/>
        <v>208.84000000000046</v>
      </c>
      <c r="J48" s="73">
        <f t="shared" si="10"/>
        <v>46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3"/>
      <c r="R48" s="69">
        <f t="shared" si="16"/>
        <v>0</v>
      </c>
      <c r="S48" s="70"/>
      <c r="T48" s="71"/>
      <c r="U48" s="208">
        <f t="shared" si="11"/>
        <v>1502.74</v>
      </c>
      <c r="V48" s="73">
        <f t="shared" si="12"/>
        <v>331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7"/>
        <v>0</v>
      </c>
      <c r="AE48" s="70"/>
      <c r="AF48" s="71"/>
      <c r="AG48" s="208">
        <f t="shared" si="13"/>
        <v>1003.34</v>
      </c>
      <c r="AH48" s="73">
        <f t="shared" si="14"/>
        <v>221</v>
      </c>
      <c r="AI48" s="60">
        <f t="shared" si="8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9"/>
      <c r="F49" s="234">
        <f t="shared" si="15"/>
        <v>0</v>
      </c>
      <c r="G49" s="179"/>
      <c r="H49" s="118"/>
      <c r="I49" s="208">
        <f t="shared" si="9"/>
        <v>208.84000000000046</v>
      </c>
      <c r="J49" s="73">
        <f t="shared" si="10"/>
        <v>46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3"/>
      <c r="R49" s="69">
        <f t="shared" si="16"/>
        <v>0</v>
      </c>
      <c r="S49" s="70"/>
      <c r="T49" s="71"/>
      <c r="U49" s="208">
        <f t="shared" si="11"/>
        <v>1502.74</v>
      </c>
      <c r="V49" s="73">
        <f t="shared" si="12"/>
        <v>331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7"/>
        <v>0</v>
      </c>
      <c r="AE49" s="70"/>
      <c r="AF49" s="71"/>
      <c r="AG49" s="208">
        <f t="shared" si="13"/>
        <v>1003.34</v>
      </c>
      <c r="AH49" s="73">
        <f t="shared" si="14"/>
        <v>221</v>
      </c>
      <c r="AI49" s="60">
        <f t="shared" si="8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9"/>
      <c r="F50" s="234">
        <f t="shared" si="15"/>
        <v>0</v>
      </c>
      <c r="G50" s="179"/>
      <c r="H50" s="118"/>
      <c r="I50" s="208">
        <f t="shared" si="9"/>
        <v>208.84000000000046</v>
      </c>
      <c r="J50" s="73">
        <f t="shared" si="10"/>
        <v>46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3"/>
      <c r="R50" s="69">
        <f t="shared" si="16"/>
        <v>0</v>
      </c>
      <c r="S50" s="70"/>
      <c r="T50" s="71"/>
      <c r="U50" s="208">
        <f t="shared" si="11"/>
        <v>1502.74</v>
      </c>
      <c r="V50" s="73">
        <f t="shared" si="12"/>
        <v>331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7"/>
        <v>0</v>
      </c>
      <c r="AE50" s="70"/>
      <c r="AF50" s="71"/>
      <c r="AG50" s="208">
        <f t="shared" si="13"/>
        <v>1003.34</v>
      </c>
      <c r="AH50" s="73">
        <f t="shared" si="14"/>
        <v>221</v>
      </c>
      <c r="AI50" s="60">
        <f t="shared" si="8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9"/>
      <c r="F51" s="234">
        <f t="shared" si="15"/>
        <v>0</v>
      </c>
      <c r="G51" s="179"/>
      <c r="H51" s="118"/>
      <c r="I51" s="208">
        <f t="shared" si="9"/>
        <v>208.84000000000046</v>
      </c>
      <c r="J51" s="73">
        <f t="shared" si="10"/>
        <v>46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3"/>
      <c r="R51" s="69">
        <f t="shared" si="16"/>
        <v>0</v>
      </c>
      <c r="S51" s="70"/>
      <c r="T51" s="71"/>
      <c r="U51" s="208">
        <f t="shared" si="11"/>
        <v>1502.74</v>
      </c>
      <c r="V51" s="73">
        <f t="shared" si="12"/>
        <v>331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7"/>
        <v>0</v>
      </c>
      <c r="AE51" s="70"/>
      <c r="AF51" s="71"/>
      <c r="AG51" s="208">
        <f t="shared" si="13"/>
        <v>1003.34</v>
      </c>
      <c r="AH51" s="73">
        <f t="shared" si="14"/>
        <v>221</v>
      </c>
      <c r="AI51" s="60">
        <f t="shared" si="8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9"/>
      <c r="F52" s="234">
        <f t="shared" si="15"/>
        <v>0</v>
      </c>
      <c r="G52" s="179"/>
      <c r="H52" s="118"/>
      <c r="I52" s="208">
        <f t="shared" si="9"/>
        <v>208.84000000000046</v>
      </c>
      <c r="J52" s="73">
        <f t="shared" si="10"/>
        <v>46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3"/>
      <c r="R52" s="69">
        <f t="shared" si="16"/>
        <v>0</v>
      </c>
      <c r="S52" s="70"/>
      <c r="T52" s="71"/>
      <c r="U52" s="208">
        <f t="shared" si="11"/>
        <v>1502.74</v>
      </c>
      <c r="V52" s="73">
        <f t="shared" si="12"/>
        <v>331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7"/>
        <v>0</v>
      </c>
      <c r="AE52" s="70"/>
      <c r="AF52" s="71"/>
      <c r="AG52" s="208">
        <f t="shared" si="13"/>
        <v>1003.34</v>
      </c>
      <c r="AH52" s="73">
        <f t="shared" si="14"/>
        <v>221</v>
      </c>
      <c r="AI52" s="60">
        <f t="shared" si="8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9"/>
      <c r="F53" s="234">
        <f t="shared" si="15"/>
        <v>0</v>
      </c>
      <c r="G53" s="179"/>
      <c r="H53" s="118"/>
      <c r="I53" s="208">
        <f t="shared" si="9"/>
        <v>208.84000000000046</v>
      </c>
      <c r="J53" s="73">
        <f t="shared" si="10"/>
        <v>46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3"/>
      <c r="R53" s="69">
        <f t="shared" si="16"/>
        <v>0</v>
      </c>
      <c r="S53" s="70"/>
      <c r="T53" s="71"/>
      <c r="U53" s="208">
        <f t="shared" si="11"/>
        <v>1502.74</v>
      </c>
      <c r="V53" s="73">
        <f t="shared" si="12"/>
        <v>331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7"/>
        <v>0</v>
      </c>
      <c r="AE53" s="70"/>
      <c r="AF53" s="71"/>
      <c r="AG53" s="208">
        <f t="shared" si="13"/>
        <v>1003.34</v>
      </c>
      <c r="AH53" s="73">
        <f t="shared" si="14"/>
        <v>221</v>
      </c>
      <c r="AI53" s="60">
        <f t="shared" si="8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9"/>
      <c r="F54" s="234">
        <f t="shared" si="15"/>
        <v>0</v>
      </c>
      <c r="G54" s="179"/>
      <c r="H54" s="118"/>
      <c r="I54" s="208">
        <f t="shared" si="9"/>
        <v>208.84000000000046</v>
      </c>
      <c r="J54" s="73">
        <f t="shared" si="10"/>
        <v>46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3"/>
      <c r="R54" s="69">
        <f t="shared" si="16"/>
        <v>0</v>
      </c>
      <c r="S54" s="70"/>
      <c r="T54" s="71"/>
      <c r="U54" s="208">
        <f t="shared" si="11"/>
        <v>1502.74</v>
      </c>
      <c r="V54" s="73">
        <f t="shared" si="12"/>
        <v>331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7"/>
        <v>0</v>
      </c>
      <c r="AE54" s="70"/>
      <c r="AF54" s="71"/>
      <c r="AG54" s="208">
        <f t="shared" si="13"/>
        <v>1003.34</v>
      </c>
      <c r="AH54" s="73">
        <f t="shared" si="14"/>
        <v>221</v>
      </c>
      <c r="AI54" s="60">
        <f t="shared" si="8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9"/>
      <c r="F55" s="234">
        <f t="shared" si="15"/>
        <v>0</v>
      </c>
      <c r="G55" s="179"/>
      <c r="H55" s="118"/>
      <c r="I55" s="208">
        <f t="shared" si="9"/>
        <v>208.84000000000046</v>
      </c>
      <c r="J55" s="73">
        <f t="shared" si="10"/>
        <v>46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3"/>
      <c r="R55" s="69">
        <f t="shared" si="16"/>
        <v>0</v>
      </c>
      <c r="S55" s="70"/>
      <c r="T55" s="71"/>
      <c r="U55" s="208">
        <f t="shared" si="11"/>
        <v>1502.74</v>
      </c>
      <c r="V55" s="73">
        <f t="shared" si="12"/>
        <v>331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7"/>
        <v>0</v>
      </c>
      <c r="AE55" s="70"/>
      <c r="AF55" s="71"/>
      <c r="AG55" s="208">
        <f t="shared" si="13"/>
        <v>1003.34</v>
      </c>
      <c r="AH55" s="73">
        <f t="shared" si="14"/>
        <v>221</v>
      </c>
      <c r="AI55" s="60">
        <f t="shared" si="8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9"/>
      <c r="F56" s="234">
        <f t="shared" si="15"/>
        <v>0</v>
      </c>
      <c r="G56" s="179"/>
      <c r="H56" s="118"/>
      <c r="I56" s="208">
        <f t="shared" si="9"/>
        <v>208.84000000000046</v>
      </c>
      <c r="J56" s="73">
        <f t="shared" si="10"/>
        <v>46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3"/>
      <c r="R56" s="69">
        <f t="shared" si="16"/>
        <v>0</v>
      </c>
      <c r="S56" s="70"/>
      <c r="T56" s="71"/>
      <c r="U56" s="208">
        <f t="shared" si="11"/>
        <v>1502.74</v>
      </c>
      <c r="V56" s="73">
        <f t="shared" si="12"/>
        <v>331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7"/>
        <v>0</v>
      </c>
      <c r="AE56" s="70"/>
      <c r="AF56" s="71"/>
      <c r="AG56" s="208">
        <f t="shared" si="13"/>
        <v>1003.34</v>
      </c>
      <c r="AH56" s="73">
        <f t="shared" si="14"/>
        <v>221</v>
      </c>
      <c r="AI56" s="60">
        <f t="shared" si="8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9"/>
      <c r="F57" s="234">
        <f t="shared" si="15"/>
        <v>0</v>
      </c>
      <c r="G57" s="179"/>
      <c r="H57" s="118"/>
      <c r="I57" s="208">
        <f t="shared" si="9"/>
        <v>208.84000000000046</v>
      </c>
      <c r="J57" s="73">
        <f t="shared" si="10"/>
        <v>46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3"/>
      <c r="R57" s="69">
        <f t="shared" si="16"/>
        <v>0</v>
      </c>
      <c r="S57" s="70"/>
      <c r="T57" s="71"/>
      <c r="U57" s="208">
        <f t="shared" si="11"/>
        <v>1502.74</v>
      </c>
      <c r="V57" s="73">
        <f t="shared" si="12"/>
        <v>331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7"/>
        <v>0</v>
      </c>
      <c r="AE57" s="70"/>
      <c r="AF57" s="71"/>
      <c r="AG57" s="208">
        <f t="shared" si="13"/>
        <v>1003.34</v>
      </c>
      <c r="AH57" s="73">
        <f t="shared" si="14"/>
        <v>221</v>
      </c>
      <c r="AI57" s="60">
        <f t="shared" si="8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9"/>
      <c r="F58" s="234">
        <f t="shared" si="15"/>
        <v>0</v>
      </c>
      <c r="G58" s="179"/>
      <c r="H58" s="118"/>
      <c r="I58" s="208">
        <f t="shared" si="9"/>
        <v>208.84000000000046</v>
      </c>
      <c r="J58" s="73">
        <f t="shared" si="10"/>
        <v>46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3"/>
      <c r="R58" s="69">
        <f t="shared" si="16"/>
        <v>0</v>
      </c>
      <c r="S58" s="70"/>
      <c r="T58" s="71"/>
      <c r="U58" s="208">
        <f t="shared" si="11"/>
        <v>1502.74</v>
      </c>
      <c r="V58" s="73">
        <f t="shared" si="12"/>
        <v>331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7"/>
        <v>0</v>
      </c>
      <c r="AE58" s="70"/>
      <c r="AF58" s="71"/>
      <c r="AG58" s="208">
        <f t="shared" si="13"/>
        <v>1003.34</v>
      </c>
      <c r="AH58" s="73">
        <f t="shared" si="14"/>
        <v>221</v>
      </c>
      <c r="AI58" s="60">
        <f t="shared" si="8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9"/>
      <c r="F59" s="234">
        <f t="shared" si="15"/>
        <v>0</v>
      </c>
      <c r="G59" s="179"/>
      <c r="H59" s="118"/>
      <c r="I59" s="208">
        <f t="shared" si="9"/>
        <v>208.84000000000046</v>
      </c>
      <c r="J59" s="73">
        <f t="shared" si="10"/>
        <v>46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3"/>
      <c r="R59" s="69">
        <f t="shared" si="16"/>
        <v>0</v>
      </c>
      <c r="S59" s="70"/>
      <c r="T59" s="71"/>
      <c r="U59" s="208">
        <f t="shared" si="11"/>
        <v>1502.74</v>
      </c>
      <c r="V59" s="73">
        <f t="shared" si="12"/>
        <v>331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7"/>
        <v>0</v>
      </c>
      <c r="AE59" s="70"/>
      <c r="AF59" s="71"/>
      <c r="AG59" s="208">
        <f t="shared" si="13"/>
        <v>1003.34</v>
      </c>
      <c r="AH59" s="73">
        <f t="shared" si="14"/>
        <v>221</v>
      </c>
      <c r="AI59" s="60">
        <f t="shared" si="8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9"/>
      <c r="F60" s="234">
        <f t="shared" si="15"/>
        <v>0</v>
      </c>
      <c r="G60" s="179"/>
      <c r="H60" s="118"/>
      <c r="I60" s="208">
        <f t="shared" si="9"/>
        <v>208.84000000000046</v>
      </c>
      <c r="J60" s="73">
        <f t="shared" si="10"/>
        <v>46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3"/>
      <c r="R60" s="69">
        <f t="shared" si="16"/>
        <v>0</v>
      </c>
      <c r="S60" s="70"/>
      <c r="T60" s="71"/>
      <c r="U60" s="208">
        <f t="shared" si="11"/>
        <v>1502.74</v>
      </c>
      <c r="V60" s="73">
        <f t="shared" si="12"/>
        <v>331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7"/>
        <v>0</v>
      </c>
      <c r="AE60" s="70"/>
      <c r="AF60" s="71"/>
      <c r="AG60" s="208">
        <f t="shared" si="13"/>
        <v>1003.34</v>
      </c>
      <c r="AH60" s="73">
        <f t="shared" si="14"/>
        <v>221</v>
      </c>
      <c r="AI60" s="60">
        <f t="shared" si="8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9"/>
      <c r="F61" s="234">
        <f t="shared" si="15"/>
        <v>0</v>
      </c>
      <c r="G61" s="179"/>
      <c r="H61" s="118"/>
      <c r="I61" s="208">
        <f t="shared" si="9"/>
        <v>208.84000000000046</v>
      </c>
      <c r="J61" s="73">
        <f t="shared" si="10"/>
        <v>46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3"/>
      <c r="R61" s="69">
        <f t="shared" si="16"/>
        <v>0</v>
      </c>
      <c r="S61" s="70"/>
      <c r="T61" s="71"/>
      <c r="U61" s="208">
        <f t="shared" si="11"/>
        <v>1502.74</v>
      </c>
      <c r="V61" s="73">
        <f t="shared" si="12"/>
        <v>331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7"/>
        <v>0</v>
      </c>
      <c r="AE61" s="70"/>
      <c r="AF61" s="71"/>
      <c r="AG61" s="208">
        <f t="shared" si="13"/>
        <v>1003.34</v>
      </c>
      <c r="AH61" s="73">
        <f t="shared" si="14"/>
        <v>221</v>
      </c>
      <c r="AI61" s="60">
        <f t="shared" si="8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9"/>
      <c r="F62" s="234">
        <f t="shared" si="15"/>
        <v>0</v>
      </c>
      <c r="G62" s="179"/>
      <c r="H62" s="118"/>
      <c r="I62" s="208">
        <f t="shared" si="9"/>
        <v>208.84000000000046</v>
      </c>
      <c r="J62" s="73">
        <f t="shared" si="10"/>
        <v>46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3"/>
      <c r="R62" s="69">
        <f t="shared" si="16"/>
        <v>0</v>
      </c>
      <c r="S62" s="70"/>
      <c r="T62" s="71"/>
      <c r="U62" s="208">
        <f t="shared" si="11"/>
        <v>1502.74</v>
      </c>
      <c r="V62" s="73">
        <f t="shared" si="12"/>
        <v>331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7"/>
        <v>0</v>
      </c>
      <c r="AE62" s="70"/>
      <c r="AF62" s="71"/>
      <c r="AG62" s="208">
        <f t="shared" si="13"/>
        <v>1003.34</v>
      </c>
      <c r="AH62" s="73">
        <f t="shared" si="14"/>
        <v>221</v>
      </c>
      <c r="AI62" s="60">
        <f t="shared" si="8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9"/>
      <c r="F63" s="234">
        <f t="shared" si="15"/>
        <v>0</v>
      </c>
      <c r="G63" s="179"/>
      <c r="H63" s="118"/>
      <c r="I63" s="208">
        <f t="shared" si="9"/>
        <v>208.84000000000046</v>
      </c>
      <c r="J63" s="73">
        <f t="shared" si="10"/>
        <v>46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3"/>
      <c r="R63" s="69">
        <f t="shared" si="16"/>
        <v>0</v>
      </c>
      <c r="S63" s="70"/>
      <c r="T63" s="71"/>
      <c r="U63" s="208">
        <f t="shared" si="11"/>
        <v>1502.74</v>
      </c>
      <c r="V63" s="73">
        <f t="shared" si="12"/>
        <v>331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7"/>
        <v>0</v>
      </c>
      <c r="AE63" s="70"/>
      <c r="AF63" s="71"/>
      <c r="AG63" s="208">
        <f t="shared" si="13"/>
        <v>1003.34</v>
      </c>
      <c r="AH63" s="73">
        <f t="shared" si="14"/>
        <v>221</v>
      </c>
      <c r="AI63" s="60">
        <f t="shared" si="8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9"/>
      <c r="F64" s="234">
        <f t="shared" si="15"/>
        <v>0</v>
      </c>
      <c r="G64" s="179"/>
      <c r="H64" s="118"/>
      <c r="I64" s="208">
        <f t="shared" si="9"/>
        <v>208.84000000000046</v>
      </c>
      <c r="J64" s="73">
        <f t="shared" si="10"/>
        <v>46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3"/>
      <c r="R64" s="69">
        <f t="shared" si="16"/>
        <v>0</v>
      </c>
      <c r="S64" s="70"/>
      <c r="T64" s="71"/>
      <c r="U64" s="208">
        <f t="shared" si="11"/>
        <v>1502.74</v>
      </c>
      <c r="V64" s="73">
        <f t="shared" si="12"/>
        <v>331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7"/>
        <v>0</v>
      </c>
      <c r="AE64" s="70"/>
      <c r="AF64" s="71"/>
      <c r="AG64" s="208">
        <f t="shared" si="13"/>
        <v>1003.34</v>
      </c>
      <c r="AH64" s="73">
        <f t="shared" si="14"/>
        <v>221</v>
      </c>
      <c r="AI64" s="60">
        <f t="shared" si="8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9"/>
      <c r="F65" s="234">
        <f t="shared" si="15"/>
        <v>0</v>
      </c>
      <c r="G65" s="179"/>
      <c r="H65" s="118"/>
      <c r="I65" s="208">
        <f t="shared" si="9"/>
        <v>208.84000000000046</v>
      </c>
      <c r="J65" s="73">
        <f t="shared" si="10"/>
        <v>46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3"/>
      <c r="R65" s="69">
        <f t="shared" si="16"/>
        <v>0</v>
      </c>
      <c r="S65" s="70"/>
      <c r="T65" s="71"/>
      <c r="U65" s="208">
        <f t="shared" si="11"/>
        <v>1502.74</v>
      </c>
      <c r="V65" s="73">
        <f t="shared" si="12"/>
        <v>331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7"/>
        <v>0</v>
      </c>
      <c r="AE65" s="70"/>
      <c r="AF65" s="71"/>
      <c r="AG65" s="208">
        <f t="shared" si="13"/>
        <v>1003.34</v>
      </c>
      <c r="AH65" s="73">
        <f t="shared" si="14"/>
        <v>221</v>
      </c>
      <c r="AI65" s="60">
        <f t="shared" si="8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9"/>
      <c r="F66" s="234">
        <f t="shared" si="15"/>
        <v>0</v>
      </c>
      <c r="G66" s="179"/>
      <c r="H66" s="118"/>
      <c r="I66" s="208">
        <f t="shared" si="9"/>
        <v>208.84000000000046</v>
      </c>
      <c r="J66" s="73">
        <f t="shared" si="10"/>
        <v>46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3"/>
      <c r="R66" s="69">
        <f t="shared" si="16"/>
        <v>0</v>
      </c>
      <c r="S66" s="70"/>
      <c r="T66" s="71"/>
      <c r="U66" s="208">
        <f t="shared" si="11"/>
        <v>1502.74</v>
      </c>
      <c r="V66" s="73">
        <f t="shared" si="12"/>
        <v>331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7"/>
        <v>0</v>
      </c>
      <c r="AE66" s="70"/>
      <c r="AF66" s="71"/>
      <c r="AG66" s="208">
        <f t="shared" si="13"/>
        <v>1003.34</v>
      </c>
      <c r="AH66" s="73">
        <f t="shared" si="14"/>
        <v>221</v>
      </c>
      <c r="AI66" s="60">
        <f t="shared" si="8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9"/>
      <c r="F67" s="234">
        <f t="shared" si="15"/>
        <v>0</v>
      </c>
      <c r="G67" s="179"/>
      <c r="H67" s="118"/>
      <c r="I67" s="208">
        <f t="shared" si="9"/>
        <v>208.84000000000046</v>
      </c>
      <c r="J67" s="73">
        <f t="shared" si="10"/>
        <v>46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3"/>
      <c r="R67" s="69">
        <f t="shared" si="16"/>
        <v>0</v>
      </c>
      <c r="S67" s="70"/>
      <c r="T67" s="71"/>
      <c r="U67" s="208">
        <f t="shared" si="11"/>
        <v>1502.74</v>
      </c>
      <c r="V67" s="73">
        <f t="shared" si="12"/>
        <v>331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7"/>
        <v>0</v>
      </c>
      <c r="AE67" s="70"/>
      <c r="AF67" s="71"/>
      <c r="AG67" s="208">
        <f t="shared" si="13"/>
        <v>1003.34</v>
      </c>
      <c r="AH67" s="73">
        <f t="shared" si="14"/>
        <v>221</v>
      </c>
      <c r="AI67" s="60">
        <f t="shared" si="8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9"/>
      <c r="F68" s="234">
        <f t="shared" si="15"/>
        <v>0</v>
      </c>
      <c r="G68" s="179"/>
      <c r="H68" s="118"/>
      <c r="I68" s="208">
        <f t="shared" si="9"/>
        <v>208.84000000000046</v>
      </c>
      <c r="J68" s="73">
        <f t="shared" si="10"/>
        <v>46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3"/>
      <c r="R68" s="69">
        <f t="shared" si="16"/>
        <v>0</v>
      </c>
      <c r="S68" s="70"/>
      <c r="T68" s="71"/>
      <c r="U68" s="208">
        <f t="shared" si="11"/>
        <v>1502.74</v>
      </c>
      <c r="V68" s="73">
        <f t="shared" si="12"/>
        <v>331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7"/>
        <v>0</v>
      </c>
      <c r="AE68" s="70"/>
      <c r="AF68" s="71"/>
      <c r="AG68" s="208">
        <f t="shared" si="13"/>
        <v>1003.34</v>
      </c>
      <c r="AH68" s="73">
        <f t="shared" si="14"/>
        <v>221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5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6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7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221</v>
      </c>
      <c r="AC72" s="40"/>
      <c r="AD72" s="6"/>
      <c r="AE72" s="31"/>
      <c r="AF72" s="17"/>
      <c r="AG72" s="133"/>
      <c r="AH72" s="73"/>
    </row>
    <row r="73" spans="2:35" x14ac:dyDescent="0.25">
      <c r="C73" s="1160" t="s">
        <v>19</v>
      </c>
      <c r="D73" s="1161"/>
      <c r="E73" s="39">
        <f>E4+E5-F70+E6+E7</f>
        <v>208.84000000000049</v>
      </c>
      <c r="F73" s="6"/>
      <c r="G73" s="6"/>
      <c r="H73" s="17"/>
      <c r="I73" s="133"/>
      <c r="J73" s="73"/>
      <c r="O73" s="1160" t="s">
        <v>19</v>
      </c>
      <c r="P73" s="1161"/>
      <c r="Q73" s="39">
        <f>Q4+Q5-R70+Q6+Q7</f>
        <v>1502.74</v>
      </c>
      <c r="R73" s="6"/>
      <c r="S73" s="6"/>
      <c r="T73" s="17"/>
      <c r="U73" s="133"/>
      <c r="V73" s="73"/>
      <c r="AA73" s="1160" t="s">
        <v>19</v>
      </c>
      <c r="AB73" s="1161"/>
      <c r="AC73" s="39">
        <f>AC4+AC5-AD70+AC6+AC7</f>
        <v>1003.34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162" t="s">
        <v>19</v>
      </c>
      <c r="J7" s="116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3"/>
      <c r="J8" s="1165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0" t="s">
        <v>19</v>
      </c>
      <c r="D64" s="116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2" t="s">
        <v>271</v>
      </c>
      <c r="B1" s="1132"/>
      <c r="C1" s="1132"/>
      <c r="D1" s="1132"/>
      <c r="E1" s="1132"/>
      <c r="F1" s="1132"/>
      <c r="G1" s="1132"/>
      <c r="H1" s="11">
        <v>1</v>
      </c>
      <c r="K1" s="1132" t="str">
        <f>A1</f>
        <v>INVENTARIO  DEL MES DE        E N E R O      2022</v>
      </c>
      <c r="L1" s="1132"/>
      <c r="M1" s="1132"/>
      <c r="N1" s="1132"/>
      <c r="O1" s="1132"/>
      <c r="P1" s="1132"/>
      <c r="Q1" s="113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</row>
    <row r="5" spans="1:19" ht="27" customHeight="1" x14ac:dyDescent="0.25">
      <c r="A5" s="257" t="s">
        <v>73</v>
      </c>
      <c r="B5" s="1152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166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</row>
    <row r="6" spans="1:19" ht="22.5" customHeight="1" thickBot="1" x14ac:dyDescent="0.3">
      <c r="A6" s="257"/>
      <c r="B6" s="1153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166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</row>
    <row r="7" spans="1:1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</row>
    <row r="10" spans="1:1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</row>
    <row r="11" spans="1:1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4">D11</f>
        <v>100</v>
      </c>
      <c r="G11" s="272" t="s">
        <v>142</v>
      </c>
      <c r="H11" s="273">
        <v>115</v>
      </c>
      <c r="I11" s="282">
        <f t="shared" ref="I11:I74" si="5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</row>
    <row r="12" spans="1:1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4"/>
        <v>70</v>
      </c>
      <c r="G12" s="272" t="s">
        <v>159</v>
      </c>
      <c r="H12" s="273">
        <v>115</v>
      </c>
      <c r="I12" s="282">
        <f t="shared" si="5"/>
        <v>270</v>
      </c>
      <c r="K12" s="200"/>
      <c r="L12" s="83">
        <f t="shared" si="1"/>
        <v>21</v>
      </c>
      <c r="M12" s="73">
        <v>5</v>
      </c>
      <c r="N12" s="951">
        <v>50</v>
      </c>
      <c r="O12" s="955">
        <v>44586</v>
      </c>
      <c r="P12" s="951">
        <f t="shared" si="2"/>
        <v>50</v>
      </c>
      <c r="Q12" s="488" t="s">
        <v>220</v>
      </c>
      <c r="R12" s="555">
        <v>100</v>
      </c>
      <c r="S12" s="282">
        <f t="shared" si="3"/>
        <v>210</v>
      </c>
    </row>
    <row r="13" spans="1:1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4"/>
        <v>10</v>
      </c>
      <c r="G13" s="272" t="s">
        <v>161</v>
      </c>
      <c r="H13" s="273">
        <v>110</v>
      </c>
      <c r="I13" s="282">
        <f t="shared" si="5"/>
        <v>260</v>
      </c>
      <c r="K13" s="82" t="s">
        <v>33</v>
      </c>
      <c r="L13" s="83">
        <f t="shared" si="1"/>
        <v>21</v>
      </c>
      <c r="M13" s="73"/>
      <c r="N13" s="1015"/>
      <c r="O13" s="1016"/>
      <c r="P13" s="1015">
        <f t="shared" si="2"/>
        <v>0</v>
      </c>
      <c r="Q13" s="437"/>
      <c r="R13" s="438"/>
      <c r="S13" s="282">
        <f t="shared" si="3"/>
        <v>210</v>
      </c>
    </row>
    <row r="14" spans="1:1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4"/>
        <v>10</v>
      </c>
      <c r="G14" s="272" t="s">
        <v>230</v>
      </c>
      <c r="H14" s="273">
        <v>115</v>
      </c>
      <c r="I14" s="282">
        <f t="shared" si="5"/>
        <v>250</v>
      </c>
      <c r="K14" s="73"/>
      <c r="L14" s="83">
        <f t="shared" si="1"/>
        <v>21</v>
      </c>
      <c r="M14" s="73"/>
      <c r="N14" s="1015"/>
      <c r="O14" s="1016"/>
      <c r="P14" s="1015">
        <f t="shared" si="2"/>
        <v>0</v>
      </c>
      <c r="Q14" s="437"/>
      <c r="R14" s="438"/>
      <c r="S14" s="282">
        <f t="shared" si="3"/>
        <v>210</v>
      </c>
    </row>
    <row r="15" spans="1:19" x14ac:dyDescent="0.25">
      <c r="A15" s="73" t="s">
        <v>22</v>
      </c>
      <c r="B15" s="83">
        <f t="shared" si="0"/>
        <v>20</v>
      </c>
      <c r="C15" s="73">
        <v>5</v>
      </c>
      <c r="D15" s="951">
        <v>50</v>
      </c>
      <c r="E15" s="955">
        <v>44586</v>
      </c>
      <c r="F15" s="951">
        <f t="shared" si="4"/>
        <v>50</v>
      </c>
      <c r="G15" s="488" t="s">
        <v>220</v>
      </c>
      <c r="H15" s="555">
        <v>115</v>
      </c>
      <c r="I15" s="282">
        <f t="shared" si="5"/>
        <v>200</v>
      </c>
      <c r="K15" s="73"/>
      <c r="L15" s="83">
        <f t="shared" si="1"/>
        <v>21</v>
      </c>
      <c r="M15" s="73"/>
      <c r="N15" s="1015"/>
      <c r="O15" s="1016"/>
      <c r="P15" s="1015">
        <f t="shared" si="2"/>
        <v>0</v>
      </c>
      <c r="Q15" s="437"/>
      <c r="R15" s="438"/>
      <c r="S15" s="282">
        <f t="shared" si="3"/>
        <v>210</v>
      </c>
    </row>
    <row r="16" spans="1:19" x14ac:dyDescent="0.25">
      <c r="B16" s="83">
        <f t="shared" si="0"/>
        <v>17</v>
      </c>
      <c r="C16" s="73">
        <v>3</v>
      </c>
      <c r="D16" s="951">
        <v>30</v>
      </c>
      <c r="E16" s="955">
        <v>44588</v>
      </c>
      <c r="F16" s="951">
        <f t="shared" si="4"/>
        <v>30</v>
      </c>
      <c r="G16" s="488" t="s">
        <v>242</v>
      </c>
      <c r="H16" s="555">
        <v>115</v>
      </c>
      <c r="I16" s="282">
        <f t="shared" si="5"/>
        <v>170</v>
      </c>
      <c r="L16" s="83">
        <f t="shared" si="1"/>
        <v>21</v>
      </c>
      <c r="M16" s="73"/>
      <c r="N16" s="1015"/>
      <c r="O16" s="1016"/>
      <c r="P16" s="1015">
        <f t="shared" si="2"/>
        <v>0</v>
      </c>
      <c r="Q16" s="437"/>
      <c r="R16" s="438"/>
      <c r="S16" s="282">
        <f t="shared" si="3"/>
        <v>210</v>
      </c>
    </row>
    <row r="17" spans="1:19" x14ac:dyDescent="0.25">
      <c r="B17" s="83">
        <f t="shared" si="0"/>
        <v>17</v>
      </c>
      <c r="C17" s="73"/>
      <c r="D17" s="1015"/>
      <c r="E17" s="1016"/>
      <c r="F17" s="1015">
        <f t="shared" si="4"/>
        <v>0</v>
      </c>
      <c r="G17" s="437"/>
      <c r="H17" s="438"/>
      <c r="I17" s="282">
        <f t="shared" si="5"/>
        <v>170</v>
      </c>
      <c r="L17" s="83">
        <f t="shared" si="1"/>
        <v>21</v>
      </c>
      <c r="M17" s="73"/>
      <c r="N17" s="1015"/>
      <c r="O17" s="1016"/>
      <c r="P17" s="1015">
        <f t="shared" si="2"/>
        <v>0</v>
      </c>
      <c r="Q17" s="437"/>
      <c r="R17" s="438"/>
      <c r="S17" s="282">
        <f t="shared" si="3"/>
        <v>210</v>
      </c>
    </row>
    <row r="18" spans="1:19" x14ac:dyDescent="0.25">
      <c r="A18" s="123"/>
      <c r="B18" s="83">
        <f t="shared" si="0"/>
        <v>17</v>
      </c>
      <c r="C18" s="73"/>
      <c r="D18" s="1015"/>
      <c r="E18" s="1016"/>
      <c r="F18" s="1015">
        <f t="shared" si="4"/>
        <v>0</v>
      </c>
      <c r="G18" s="437"/>
      <c r="H18" s="438"/>
      <c r="I18" s="282">
        <f t="shared" si="5"/>
        <v>170</v>
      </c>
      <c r="K18" s="123"/>
      <c r="L18" s="83">
        <f t="shared" si="1"/>
        <v>21</v>
      </c>
      <c r="M18" s="73"/>
      <c r="N18" s="1015"/>
      <c r="O18" s="1016"/>
      <c r="P18" s="1015">
        <f t="shared" si="2"/>
        <v>0</v>
      </c>
      <c r="Q18" s="437"/>
      <c r="R18" s="438"/>
      <c r="S18" s="282">
        <f t="shared" si="3"/>
        <v>210</v>
      </c>
    </row>
    <row r="19" spans="1:19" x14ac:dyDescent="0.25">
      <c r="A19" s="123"/>
      <c r="B19" s="83">
        <f t="shared" si="0"/>
        <v>17</v>
      </c>
      <c r="C19" s="15"/>
      <c r="D19" s="1015"/>
      <c r="E19" s="1016"/>
      <c r="F19" s="1015">
        <f t="shared" si="4"/>
        <v>0</v>
      </c>
      <c r="G19" s="437"/>
      <c r="H19" s="438"/>
      <c r="I19" s="282">
        <f t="shared" si="5"/>
        <v>170</v>
      </c>
      <c r="K19" s="123"/>
      <c r="L19" s="83">
        <f t="shared" si="1"/>
        <v>21</v>
      </c>
      <c r="M19" s="15"/>
      <c r="N19" s="1015"/>
      <c r="O19" s="1016"/>
      <c r="P19" s="1015">
        <f t="shared" si="2"/>
        <v>0</v>
      </c>
      <c r="Q19" s="437"/>
      <c r="R19" s="438"/>
      <c r="S19" s="282">
        <f t="shared" si="3"/>
        <v>210</v>
      </c>
    </row>
    <row r="20" spans="1:19" x14ac:dyDescent="0.25">
      <c r="A20" s="123"/>
      <c r="B20" s="83">
        <f t="shared" si="0"/>
        <v>17</v>
      </c>
      <c r="C20" s="15"/>
      <c r="D20" s="1015"/>
      <c r="E20" s="1016"/>
      <c r="F20" s="1015">
        <f t="shared" si="4"/>
        <v>0</v>
      </c>
      <c r="G20" s="437"/>
      <c r="H20" s="438"/>
      <c r="I20" s="282">
        <f t="shared" si="5"/>
        <v>170</v>
      </c>
      <c r="K20" s="123"/>
      <c r="L20" s="83">
        <f t="shared" si="1"/>
        <v>21</v>
      </c>
      <c r="M20" s="15"/>
      <c r="N20" s="1015"/>
      <c r="O20" s="1016"/>
      <c r="P20" s="1015">
        <f t="shared" si="2"/>
        <v>0</v>
      </c>
      <c r="Q20" s="437"/>
      <c r="R20" s="438"/>
      <c r="S20" s="282">
        <f t="shared" si="3"/>
        <v>210</v>
      </c>
    </row>
    <row r="21" spans="1:19" x14ac:dyDescent="0.25">
      <c r="A21" s="123"/>
      <c r="B21" s="83">
        <f t="shared" si="0"/>
        <v>17</v>
      </c>
      <c r="C21" s="15"/>
      <c r="D21" s="1015"/>
      <c r="E21" s="1016"/>
      <c r="F21" s="1015">
        <f t="shared" si="4"/>
        <v>0</v>
      </c>
      <c r="G21" s="437"/>
      <c r="H21" s="438"/>
      <c r="I21" s="282">
        <f t="shared" si="5"/>
        <v>170</v>
      </c>
      <c r="K21" s="123"/>
      <c r="L21" s="83">
        <f t="shared" si="1"/>
        <v>21</v>
      </c>
      <c r="M21" s="15"/>
      <c r="N21" s="1015"/>
      <c r="O21" s="1016"/>
      <c r="P21" s="1015">
        <f t="shared" si="2"/>
        <v>0</v>
      </c>
      <c r="Q21" s="437"/>
      <c r="R21" s="438"/>
      <c r="S21" s="282">
        <f t="shared" si="3"/>
        <v>210</v>
      </c>
    </row>
    <row r="22" spans="1:19" x14ac:dyDescent="0.25">
      <c r="A22" s="123"/>
      <c r="B22" s="288">
        <f t="shared" si="0"/>
        <v>17</v>
      </c>
      <c r="C22" s="15"/>
      <c r="D22" s="1015"/>
      <c r="E22" s="1016"/>
      <c r="F22" s="1015">
        <f t="shared" si="4"/>
        <v>0</v>
      </c>
      <c r="G22" s="437"/>
      <c r="H22" s="438"/>
      <c r="I22" s="282">
        <f t="shared" si="5"/>
        <v>170</v>
      </c>
      <c r="K22" s="123"/>
      <c r="L22" s="288">
        <f t="shared" si="1"/>
        <v>21</v>
      </c>
      <c r="M22" s="15"/>
      <c r="N22" s="1015"/>
      <c r="O22" s="1016"/>
      <c r="P22" s="1015">
        <f t="shared" si="2"/>
        <v>0</v>
      </c>
      <c r="Q22" s="437"/>
      <c r="R22" s="438"/>
      <c r="S22" s="282">
        <f t="shared" si="3"/>
        <v>210</v>
      </c>
    </row>
    <row r="23" spans="1:19" x14ac:dyDescent="0.25">
      <c r="A23" s="124"/>
      <c r="B23" s="288">
        <f t="shared" si="0"/>
        <v>17</v>
      </c>
      <c r="C23" s="15"/>
      <c r="D23" s="1015"/>
      <c r="E23" s="1016"/>
      <c r="F23" s="1015">
        <f t="shared" si="4"/>
        <v>0</v>
      </c>
      <c r="G23" s="437"/>
      <c r="H23" s="438"/>
      <c r="I23" s="282">
        <f t="shared" si="5"/>
        <v>170</v>
      </c>
      <c r="K23" s="124"/>
      <c r="L23" s="288">
        <f t="shared" si="1"/>
        <v>21</v>
      </c>
      <c r="M23" s="15"/>
      <c r="N23" s="1015"/>
      <c r="O23" s="1016"/>
      <c r="P23" s="1015">
        <f t="shared" si="2"/>
        <v>0</v>
      </c>
      <c r="Q23" s="437"/>
      <c r="R23" s="438"/>
      <c r="S23" s="282">
        <f t="shared" si="3"/>
        <v>210</v>
      </c>
    </row>
    <row r="24" spans="1:19" x14ac:dyDescent="0.25">
      <c r="A24" s="123"/>
      <c r="B24" s="288">
        <f t="shared" si="0"/>
        <v>17</v>
      </c>
      <c r="C24" s="15"/>
      <c r="D24" s="1015"/>
      <c r="E24" s="1016"/>
      <c r="F24" s="1015">
        <f t="shared" si="4"/>
        <v>0</v>
      </c>
      <c r="G24" s="437"/>
      <c r="H24" s="438"/>
      <c r="I24" s="282">
        <f t="shared" si="5"/>
        <v>170</v>
      </c>
      <c r="K24" s="123"/>
      <c r="L24" s="288">
        <f t="shared" si="1"/>
        <v>21</v>
      </c>
      <c r="M24" s="15"/>
      <c r="N24" s="1015"/>
      <c r="O24" s="1016"/>
      <c r="P24" s="1015">
        <f t="shared" si="2"/>
        <v>0</v>
      </c>
      <c r="Q24" s="437"/>
      <c r="R24" s="438"/>
      <c r="S24" s="282">
        <f t="shared" si="3"/>
        <v>210</v>
      </c>
    </row>
    <row r="25" spans="1:19" x14ac:dyDescent="0.25">
      <c r="A25" s="123"/>
      <c r="B25" s="288">
        <f t="shared" si="0"/>
        <v>17</v>
      </c>
      <c r="C25" s="15"/>
      <c r="D25" s="1015"/>
      <c r="E25" s="1016"/>
      <c r="F25" s="1015">
        <f t="shared" si="4"/>
        <v>0</v>
      </c>
      <c r="G25" s="437"/>
      <c r="H25" s="438"/>
      <c r="I25" s="282">
        <f t="shared" si="5"/>
        <v>170</v>
      </c>
      <c r="K25" s="123"/>
      <c r="L25" s="288">
        <f t="shared" si="1"/>
        <v>21</v>
      </c>
      <c r="M25" s="15"/>
      <c r="N25" s="1015"/>
      <c r="O25" s="1016"/>
      <c r="P25" s="1015">
        <f t="shared" si="2"/>
        <v>0</v>
      </c>
      <c r="Q25" s="437" t="s">
        <v>22</v>
      </c>
      <c r="R25" s="438"/>
      <c r="S25" s="282">
        <f t="shared" si="3"/>
        <v>210</v>
      </c>
    </row>
    <row r="26" spans="1:19" x14ac:dyDescent="0.25">
      <c r="A26" s="123"/>
      <c r="B26" s="200">
        <f t="shared" si="0"/>
        <v>17</v>
      </c>
      <c r="C26" s="15"/>
      <c r="D26" s="1015"/>
      <c r="E26" s="1016"/>
      <c r="F26" s="1015">
        <f t="shared" si="4"/>
        <v>0</v>
      </c>
      <c r="G26" s="437"/>
      <c r="H26" s="438"/>
      <c r="I26" s="282">
        <f t="shared" si="5"/>
        <v>170</v>
      </c>
      <c r="K26" s="123"/>
      <c r="L26" s="200">
        <f t="shared" si="1"/>
        <v>21</v>
      </c>
      <c r="M26" s="15"/>
      <c r="N26" s="1015"/>
      <c r="O26" s="1016"/>
      <c r="P26" s="1015">
        <f t="shared" si="2"/>
        <v>0</v>
      </c>
      <c r="Q26" s="437"/>
      <c r="R26" s="438"/>
      <c r="S26" s="282">
        <f t="shared" si="3"/>
        <v>210</v>
      </c>
    </row>
    <row r="27" spans="1:19" x14ac:dyDescent="0.25">
      <c r="A27" s="123"/>
      <c r="B27" s="288">
        <f t="shared" si="0"/>
        <v>17</v>
      </c>
      <c r="C27" s="15"/>
      <c r="D27" s="1015"/>
      <c r="E27" s="1016"/>
      <c r="F27" s="1015">
        <f t="shared" si="4"/>
        <v>0</v>
      </c>
      <c r="G27" s="437"/>
      <c r="H27" s="438"/>
      <c r="I27" s="282">
        <f t="shared" si="5"/>
        <v>170</v>
      </c>
      <c r="K27" s="123"/>
      <c r="L27" s="288">
        <f t="shared" si="1"/>
        <v>21</v>
      </c>
      <c r="M27" s="15"/>
      <c r="N27" s="951"/>
      <c r="O27" s="955"/>
      <c r="P27" s="951">
        <f t="shared" si="2"/>
        <v>0</v>
      </c>
      <c r="Q27" s="488"/>
      <c r="R27" s="555"/>
      <c r="S27" s="282">
        <f t="shared" si="3"/>
        <v>210</v>
      </c>
    </row>
    <row r="28" spans="1:19" x14ac:dyDescent="0.25">
      <c r="A28" s="123"/>
      <c r="B28" s="200">
        <f t="shared" si="0"/>
        <v>17</v>
      </c>
      <c r="C28" s="15"/>
      <c r="D28" s="271"/>
      <c r="E28" s="301"/>
      <c r="F28" s="271">
        <f t="shared" si="4"/>
        <v>0</v>
      </c>
      <c r="G28" s="272"/>
      <c r="H28" s="273"/>
      <c r="I28" s="282">
        <f t="shared" si="5"/>
        <v>170</v>
      </c>
      <c r="K28" s="123"/>
      <c r="L28" s="200">
        <f t="shared" si="1"/>
        <v>21</v>
      </c>
      <c r="M28" s="15"/>
      <c r="N28" s="887"/>
      <c r="O28" s="888"/>
      <c r="P28" s="887">
        <f t="shared" si="2"/>
        <v>0</v>
      </c>
      <c r="Q28" s="648"/>
      <c r="R28" s="889"/>
      <c r="S28" s="282">
        <f t="shared" si="3"/>
        <v>210</v>
      </c>
    </row>
    <row r="29" spans="1:19" x14ac:dyDescent="0.25">
      <c r="A29" s="123"/>
      <c r="B29" s="288">
        <f t="shared" si="0"/>
        <v>17</v>
      </c>
      <c r="C29" s="15"/>
      <c r="D29" s="271"/>
      <c r="E29" s="301"/>
      <c r="F29" s="271">
        <f t="shared" si="4"/>
        <v>0</v>
      </c>
      <c r="G29" s="272"/>
      <c r="H29" s="273"/>
      <c r="I29" s="282">
        <f t="shared" si="5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</row>
    <row r="30" spans="1:19" x14ac:dyDescent="0.25">
      <c r="A30" s="123"/>
      <c r="B30" s="288">
        <f t="shared" si="0"/>
        <v>17</v>
      </c>
      <c r="C30" s="15"/>
      <c r="D30" s="271"/>
      <c r="E30" s="301"/>
      <c r="F30" s="271">
        <f t="shared" si="4"/>
        <v>0</v>
      </c>
      <c r="G30" s="272"/>
      <c r="H30" s="273"/>
      <c r="I30" s="282">
        <f t="shared" si="5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</row>
    <row r="31" spans="1:19" x14ac:dyDescent="0.25">
      <c r="A31" s="123"/>
      <c r="B31" s="288">
        <f t="shared" si="0"/>
        <v>17</v>
      </c>
      <c r="C31" s="15"/>
      <c r="D31" s="271"/>
      <c r="E31" s="301"/>
      <c r="F31" s="271">
        <f t="shared" si="4"/>
        <v>0</v>
      </c>
      <c r="G31" s="272"/>
      <c r="H31" s="273"/>
      <c r="I31" s="282">
        <f t="shared" si="5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</row>
    <row r="32" spans="1:19" x14ac:dyDescent="0.25">
      <c r="A32" s="123"/>
      <c r="B32" s="288">
        <f t="shared" si="0"/>
        <v>17</v>
      </c>
      <c r="C32" s="15"/>
      <c r="D32" s="271"/>
      <c r="E32" s="301"/>
      <c r="F32" s="271">
        <f t="shared" si="4"/>
        <v>0</v>
      </c>
      <c r="G32" s="272"/>
      <c r="H32" s="273"/>
      <c r="I32" s="282">
        <f t="shared" si="5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</row>
    <row r="33" spans="1:19" x14ac:dyDescent="0.25">
      <c r="A33" s="123"/>
      <c r="B33" s="288">
        <f t="shared" si="0"/>
        <v>17</v>
      </c>
      <c r="C33" s="15"/>
      <c r="D33" s="271"/>
      <c r="E33" s="301"/>
      <c r="F33" s="271">
        <f t="shared" si="4"/>
        <v>0</v>
      </c>
      <c r="G33" s="272"/>
      <c r="H33" s="273"/>
      <c r="I33" s="282">
        <f t="shared" si="5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</row>
    <row r="34" spans="1:19" x14ac:dyDescent="0.25">
      <c r="A34" s="123"/>
      <c r="B34" s="288">
        <f t="shared" si="0"/>
        <v>17</v>
      </c>
      <c r="C34" s="15"/>
      <c r="D34" s="271"/>
      <c r="E34" s="301"/>
      <c r="F34" s="271">
        <f t="shared" si="4"/>
        <v>0</v>
      </c>
      <c r="G34" s="272"/>
      <c r="H34" s="273"/>
      <c r="I34" s="282">
        <f t="shared" si="5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</row>
    <row r="35" spans="1:19" x14ac:dyDescent="0.25">
      <c r="A35" s="123"/>
      <c r="B35" s="288">
        <f t="shared" si="0"/>
        <v>17</v>
      </c>
      <c r="C35" s="15"/>
      <c r="D35" s="271"/>
      <c r="E35" s="301"/>
      <c r="F35" s="271">
        <f t="shared" si="4"/>
        <v>0</v>
      </c>
      <c r="G35" s="272"/>
      <c r="H35" s="273"/>
      <c r="I35" s="282">
        <f t="shared" si="5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</row>
    <row r="36" spans="1:1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4"/>
        <v>0</v>
      </c>
      <c r="G36" s="272"/>
      <c r="H36" s="273"/>
      <c r="I36" s="282">
        <f t="shared" si="5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</row>
    <row r="37" spans="1:19" x14ac:dyDescent="0.25">
      <c r="A37" s="124"/>
      <c r="B37" s="288">
        <f t="shared" si="0"/>
        <v>17</v>
      </c>
      <c r="C37" s="15"/>
      <c r="D37" s="271"/>
      <c r="E37" s="301"/>
      <c r="F37" s="271">
        <f t="shared" si="4"/>
        <v>0</v>
      </c>
      <c r="G37" s="272"/>
      <c r="H37" s="273"/>
      <c r="I37" s="282">
        <f t="shared" si="5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</row>
    <row r="38" spans="1:19" x14ac:dyDescent="0.25">
      <c r="A38" s="123"/>
      <c r="B38" s="288">
        <f t="shared" si="0"/>
        <v>17</v>
      </c>
      <c r="C38" s="15"/>
      <c r="D38" s="271"/>
      <c r="E38" s="301"/>
      <c r="F38" s="271">
        <f t="shared" si="4"/>
        <v>0</v>
      </c>
      <c r="G38" s="272"/>
      <c r="H38" s="273"/>
      <c r="I38" s="282">
        <f t="shared" si="5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</row>
    <row r="39" spans="1:19" x14ac:dyDescent="0.25">
      <c r="A39" s="123"/>
      <c r="B39" s="83">
        <f t="shared" si="0"/>
        <v>17</v>
      </c>
      <c r="C39" s="15"/>
      <c r="D39" s="271"/>
      <c r="E39" s="301"/>
      <c r="F39" s="271">
        <f t="shared" si="4"/>
        <v>0</v>
      </c>
      <c r="G39" s="272"/>
      <c r="H39" s="273"/>
      <c r="I39" s="282">
        <f t="shared" si="5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</row>
    <row r="40" spans="1:19" x14ac:dyDescent="0.25">
      <c r="A40" s="123"/>
      <c r="B40" s="83">
        <f t="shared" si="0"/>
        <v>17</v>
      </c>
      <c r="C40" s="15"/>
      <c r="D40" s="271"/>
      <c r="E40" s="301"/>
      <c r="F40" s="271">
        <f t="shared" si="4"/>
        <v>0</v>
      </c>
      <c r="G40" s="272"/>
      <c r="H40" s="273"/>
      <c r="I40" s="282">
        <f t="shared" si="5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</row>
    <row r="41" spans="1:19" x14ac:dyDescent="0.25">
      <c r="A41" s="123"/>
      <c r="B41" s="83">
        <f t="shared" si="0"/>
        <v>17</v>
      </c>
      <c r="C41" s="15"/>
      <c r="D41" s="271"/>
      <c r="E41" s="301"/>
      <c r="F41" s="271">
        <f t="shared" si="4"/>
        <v>0</v>
      </c>
      <c r="G41" s="272"/>
      <c r="H41" s="273"/>
      <c r="I41" s="282">
        <f t="shared" si="5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</row>
    <row r="42" spans="1:19" x14ac:dyDescent="0.25">
      <c r="A42" s="123"/>
      <c r="B42" s="83">
        <f t="shared" si="0"/>
        <v>17</v>
      </c>
      <c r="C42" s="15"/>
      <c r="D42" s="271"/>
      <c r="E42" s="301"/>
      <c r="F42" s="271">
        <f t="shared" si="4"/>
        <v>0</v>
      </c>
      <c r="G42" s="272"/>
      <c r="H42" s="273"/>
      <c r="I42" s="282">
        <f t="shared" si="5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</row>
    <row r="43" spans="1:19" x14ac:dyDescent="0.25">
      <c r="A43" s="123"/>
      <c r="B43" s="83">
        <f t="shared" si="0"/>
        <v>17</v>
      </c>
      <c r="C43" s="15"/>
      <c r="D43" s="271"/>
      <c r="E43" s="301"/>
      <c r="F43" s="271">
        <f t="shared" si="4"/>
        <v>0</v>
      </c>
      <c r="G43" s="272"/>
      <c r="H43" s="273"/>
      <c r="I43" s="282">
        <f t="shared" si="5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</row>
    <row r="44" spans="1:19" x14ac:dyDescent="0.25">
      <c r="A44" s="123"/>
      <c r="B44" s="83">
        <f t="shared" si="0"/>
        <v>17</v>
      </c>
      <c r="C44" s="15"/>
      <c r="D44" s="271"/>
      <c r="E44" s="301"/>
      <c r="F44" s="271">
        <f t="shared" si="4"/>
        <v>0</v>
      </c>
      <c r="G44" s="272"/>
      <c r="H44" s="273"/>
      <c r="I44" s="282">
        <f t="shared" si="5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</row>
    <row r="45" spans="1:19" x14ac:dyDescent="0.25">
      <c r="A45" s="123"/>
      <c r="B45" s="83">
        <f t="shared" si="0"/>
        <v>17</v>
      </c>
      <c r="C45" s="15"/>
      <c r="D45" s="271"/>
      <c r="E45" s="301"/>
      <c r="F45" s="271">
        <f t="shared" si="4"/>
        <v>0</v>
      </c>
      <c r="G45" s="272"/>
      <c r="H45" s="273"/>
      <c r="I45" s="282">
        <f t="shared" si="5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</row>
    <row r="46" spans="1:19" x14ac:dyDescent="0.25">
      <c r="A46" s="123"/>
      <c r="B46" s="83">
        <f t="shared" si="0"/>
        <v>17</v>
      </c>
      <c r="C46" s="15"/>
      <c r="D46" s="271"/>
      <c r="E46" s="301"/>
      <c r="F46" s="271">
        <f t="shared" si="4"/>
        <v>0</v>
      </c>
      <c r="G46" s="272"/>
      <c r="H46" s="273"/>
      <c r="I46" s="282">
        <f t="shared" si="5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</row>
    <row r="47" spans="1:19" x14ac:dyDescent="0.25">
      <c r="A47" s="123"/>
      <c r="B47" s="83">
        <f t="shared" si="0"/>
        <v>17</v>
      </c>
      <c r="C47" s="15"/>
      <c r="D47" s="271"/>
      <c r="E47" s="301"/>
      <c r="F47" s="271">
        <f t="shared" si="4"/>
        <v>0</v>
      </c>
      <c r="G47" s="272"/>
      <c r="H47" s="273"/>
      <c r="I47" s="282">
        <f t="shared" si="5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</row>
    <row r="48" spans="1:19" x14ac:dyDescent="0.25">
      <c r="A48" s="123"/>
      <c r="B48" s="83">
        <f t="shared" si="0"/>
        <v>17</v>
      </c>
      <c r="C48" s="15"/>
      <c r="D48" s="271"/>
      <c r="E48" s="301"/>
      <c r="F48" s="271">
        <f t="shared" si="4"/>
        <v>0</v>
      </c>
      <c r="G48" s="272"/>
      <c r="H48" s="273"/>
      <c r="I48" s="282">
        <f t="shared" si="5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</row>
    <row r="49" spans="1:19" x14ac:dyDescent="0.25">
      <c r="A49" s="123"/>
      <c r="B49" s="83">
        <f t="shared" si="0"/>
        <v>17</v>
      </c>
      <c r="C49" s="15"/>
      <c r="D49" s="271"/>
      <c r="E49" s="301"/>
      <c r="F49" s="271">
        <f t="shared" si="4"/>
        <v>0</v>
      </c>
      <c r="G49" s="272"/>
      <c r="H49" s="273"/>
      <c r="I49" s="282">
        <f t="shared" si="5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</row>
    <row r="50" spans="1:19" x14ac:dyDescent="0.25">
      <c r="A50" s="123"/>
      <c r="B50" s="83">
        <f t="shared" si="0"/>
        <v>17</v>
      </c>
      <c r="C50" s="15"/>
      <c r="D50" s="271"/>
      <c r="E50" s="301"/>
      <c r="F50" s="271">
        <f t="shared" si="4"/>
        <v>0</v>
      </c>
      <c r="G50" s="272"/>
      <c r="H50" s="273"/>
      <c r="I50" s="282">
        <f t="shared" si="5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</row>
    <row r="51" spans="1:19" x14ac:dyDescent="0.25">
      <c r="A51" s="123"/>
      <c r="B51" s="83">
        <f t="shared" si="0"/>
        <v>17</v>
      </c>
      <c r="C51" s="15"/>
      <c r="D51" s="271"/>
      <c r="E51" s="301"/>
      <c r="F51" s="271">
        <f t="shared" si="4"/>
        <v>0</v>
      </c>
      <c r="G51" s="272"/>
      <c r="H51" s="273"/>
      <c r="I51" s="282">
        <f t="shared" si="5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</row>
    <row r="52" spans="1:19" x14ac:dyDescent="0.25">
      <c r="A52" s="123"/>
      <c r="B52" s="83">
        <f t="shared" si="0"/>
        <v>17</v>
      </c>
      <c r="C52" s="15"/>
      <c r="D52" s="271"/>
      <c r="E52" s="301"/>
      <c r="F52" s="271">
        <f t="shared" si="4"/>
        <v>0</v>
      </c>
      <c r="G52" s="272"/>
      <c r="H52" s="273"/>
      <c r="I52" s="282">
        <f t="shared" si="5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</row>
    <row r="53" spans="1:19" x14ac:dyDescent="0.25">
      <c r="A53" s="123"/>
      <c r="B53" s="83">
        <f t="shared" si="0"/>
        <v>17</v>
      </c>
      <c r="C53" s="15"/>
      <c r="D53" s="271"/>
      <c r="E53" s="301"/>
      <c r="F53" s="271">
        <f t="shared" si="4"/>
        <v>0</v>
      </c>
      <c r="G53" s="272"/>
      <c r="H53" s="273"/>
      <c r="I53" s="282">
        <f t="shared" si="5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</row>
    <row r="54" spans="1:19" x14ac:dyDescent="0.25">
      <c r="A54" s="123"/>
      <c r="B54" s="83">
        <f t="shared" si="0"/>
        <v>17</v>
      </c>
      <c r="C54" s="15"/>
      <c r="D54" s="271"/>
      <c r="E54" s="301"/>
      <c r="F54" s="271">
        <f t="shared" si="4"/>
        <v>0</v>
      </c>
      <c r="G54" s="272"/>
      <c r="H54" s="273"/>
      <c r="I54" s="282">
        <f t="shared" si="5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</row>
    <row r="55" spans="1:19" x14ac:dyDescent="0.25">
      <c r="A55" s="123"/>
      <c r="B55" s="12">
        <f t="shared" si="0"/>
        <v>17</v>
      </c>
      <c r="C55" s="15"/>
      <c r="D55" s="271"/>
      <c r="E55" s="301"/>
      <c r="F55" s="271">
        <f t="shared" si="4"/>
        <v>0</v>
      </c>
      <c r="G55" s="272"/>
      <c r="H55" s="273"/>
      <c r="I55" s="282">
        <f t="shared" si="5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</row>
    <row r="56" spans="1:19" x14ac:dyDescent="0.25">
      <c r="A56" s="123"/>
      <c r="B56" s="12">
        <f t="shared" si="0"/>
        <v>17</v>
      </c>
      <c r="C56" s="15"/>
      <c r="D56" s="271"/>
      <c r="E56" s="301"/>
      <c r="F56" s="271">
        <f t="shared" si="4"/>
        <v>0</v>
      </c>
      <c r="G56" s="272"/>
      <c r="H56" s="273"/>
      <c r="I56" s="282">
        <f t="shared" si="5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</row>
    <row r="57" spans="1:19" x14ac:dyDescent="0.25">
      <c r="A57" s="123"/>
      <c r="B57" s="12">
        <f t="shared" si="0"/>
        <v>17</v>
      </c>
      <c r="C57" s="15"/>
      <c r="D57" s="271"/>
      <c r="E57" s="301"/>
      <c r="F57" s="271">
        <f t="shared" si="4"/>
        <v>0</v>
      </c>
      <c r="G57" s="272"/>
      <c r="H57" s="273"/>
      <c r="I57" s="282">
        <f t="shared" si="5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</row>
    <row r="58" spans="1:19" x14ac:dyDescent="0.25">
      <c r="A58" s="123"/>
      <c r="B58" s="12">
        <f t="shared" si="0"/>
        <v>17</v>
      </c>
      <c r="C58" s="15"/>
      <c r="D58" s="271"/>
      <c r="E58" s="301"/>
      <c r="F58" s="271">
        <f t="shared" si="4"/>
        <v>0</v>
      </c>
      <c r="G58" s="272"/>
      <c r="H58" s="273"/>
      <c r="I58" s="282">
        <f t="shared" si="5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</row>
    <row r="59" spans="1:19" x14ac:dyDescent="0.25">
      <c r="A59" s="123"/>
      <c r="B59" s="12">
        <f t="shared" si="0"/>
        <v>17</v>
      </c>
      <c r="C59" s="15"/>
      <c r="D59" s="271"/>
      <c r="E59" s="301"/>
      <c r="F59" s="271">
        <f t="shared" si="4"/>
        <v>0</v>
      </c>
      <c r="G59" s="272"/>
      <c r="H59" s="273"/>
      <c r="I59" s="282">
        <f t="shared" si="5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</row>
    <row r="60" spans="1:19" x14ac:dyDescent="0.25">
      <c r="A60" s="123"/>
      <c r="B60" s="12">
        <f t="shared" si="0"/>
        <v>17</v>
      </c>
      <c r="C60" s="15"/>
      <c r="D60" s="271"/>
      <c r="E60" s="301"/>
      <c r="F60" s="271">
        <f t="shared" si="4"/>
        <v>0</v>
      </c>
      <c r="G60" s="272"/>
      <c r="H60" s="273"/>
      <c r="I60" s="282">
        <f t="shared" si="5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</row>
    <row r="61" spans="1:19" x14ac:dyDescent="0.25">
      <c r="A61" s="123"/>
      <c r="B61" s="12">
        <f t="shared" si="0"/>
        <v>17</v>
      </c>
      <c r="C61" s="15"/>
      <c r="D61" s="271"/>
      <c r="E61" s="301"/>
      <c r="F61" s="271">
        <f t="shared" si="4"/>
        <v>0</v>
      </c>
      <c r="G61" s="272"/>
      <c r="H61" s="273"/>
      <c r="I61" s="282">
        <f t="shared" si="5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</row>
    <row r="62" spans="1:19" x14ac:dyDescent="0.25">
      <c r="A62" s="123"/>
      <c r="B62" s="12">
        <f t="shared" si="0"/>
        <v>17</v>
      </c>
      <c r="C62" s="15"/>
      <c r="D62" s="271"/>
      <c r="E62" s="301"/>
      <c r="F62" s="271">
        <f t="shared" si="4"/>
        <v>0</v>
      </c>
      <c r="G62" s="272"/>
      <c r="H62" s="273"/>
      <c r="I62" s="282">
        <f t="shared" si="5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</row>
    <row r="63" spans="1:19" x14ac:dyDescent="0.25">
      <c r="A63" s="123"/>
      <c r="B63" s="12">
        <f t="shared" si="0"/>
        <v>17</v>
      </c>
      <c r="C63" s="15"/>
      <c r="D63" s="271"/>
      <c r="E63" s="301"/>
      <c r="F63" s="271">
        <f t="shared" si="4"/>
        <v>0</v>
      </c>
      <c r="G63" s="272"/>
      <c r="H63" s="273"/>
      <c r="I63" s="282">
        <f t="shared" si="5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</row>
    <row r="64" spans="1:19" x14ac:dyDescent="0.25">
      <c r="A64" s="123"/>
      <c r="B64" s="12">
        <f t="shared" si="0"/>
        <v>17</v>
      </c>
      <c r="C64" s="15"/>
      <c r="D64" s="271"/>
      <c r="E64" s="301"/>
      <c r="F64" s="271">
        <f t="shared" si="4"/>
        <v>0</v>
      </c>
      <c r="G64" s="272"/>
      <c r="H64" s="273"/>
      <c r="I64" s="282">
        <f t="shared" si="5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</row>
    <row r="65" spans="1:19" x14ac:dyDescent="0.25">
      <c r="A65" s="123"/>
      <c r="B65" s="12">
        <f t="shared" si="0"/>
        <v>17</v>
      </c>
      <c r="C65" s="15"/>
      <c r="D65" s="271"/>
      <c r="E65" s="301"/>
      <c r="F65" s="271">
        <f t="shared" si="4"/>
        <v>0</v>
      </c>
      <c r="G65" s="272"/>
      <c r="H65" s="273"/>
      <c r="I65" s="282">
        <f t="shared" si="5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</row>
    <row r="66" spans="1:19" x14ac:dyDescent="0.25">
      <c r="A66" s="123"/>
      <c r="B66" s="12">
        <f t="shared" si="0"/>
        <v>17</v>
      </c>
      <c r="C66" s="15"/>
      <c r="D66" s="271"/>
      <c r="E66" s="301"/>
      <c r="F66" s="271">
        <f t="shared" si="4"/>
        <v>0</v>
      </c>
      <c r="G66" s="272"/>
      <c r="H66" s="273"/>
      <c r="I66" s="282">
        <f t="shared" si="5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</row>
    <row r="67" spans="1:19" x14ac:dyDescent="0.25">
      <c r="A67" s="123"/>
      <c r="B67" s="12">
        <f t="shared" si="0"/>
        <v>17</v>
      </c>
      <c r="C67" s="15"/>
      <c r="D67" s="69"/>
      <c r="E67" s="222"/>
      <c r="F67" s="69">
        <f t="shared" si="4"/>
        <v>0</v>
      </c>
      <c r="G67" s="70"/>
      <c r="H67" s="71"/>
      <c r="I67" s="105">
        <f t="shared" si="5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</row>
    <row r="68" spans="1:19" x14ac:dyDescent="0.25">
      <c r="A68" s="123"/>
      <c r="B68" s="12">
        <f t="shared" si="0"/>
        <v>17</v>
      </c>
      <c r="C68" s="15"/>
      <c r="D68" s="59"/>
      <c r="E68" s="230"/>
      <c r="F68" s="69">
        <f t="shared" si="4"/>
        <v>0</v>
      </c>
      <c r="G68" s="70"/>
      <c r="H68" s="71"/>
      <c r="I68" s="105">
        <f t="shared" si="5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</row>
    <row r="69" spans="1:19" x14ac:dyDescent="0.25">
      <c r="A69" s="123"/>
      <c r="B69" s="12">
        <f t="shared" si="0"/>
        <v>17</v>
      </c>
      <c r="C69" s="15"/>
      <c r="D69" s="59"/>
      <c r="E69" s="230"/>
      <c r="F69" s="69">
        <f t="shared" si="4"/>
        <v>0</v>
      </c>
      <c r="G69" s="70"/>
      <c r="H69" s="71"/>
      <c r="I69" s="105">
        <f t="shared" si="5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</row>
    <row r="70" spans="1:19" x14ac:dyDescent="0.25">
      <c r="A70" s="123"/>
      <c r="B70" s="12">
        <f t="shared" si="0"/>
        <v>17</v>
      </c>
      <c r="C70" s="15"/>
      <c r="D70" s="59"/>
      <c r="E70" s="230"/>
      <c r="F70" s="69">
        <f t="shared" si="4"/>
        <v>0</v>
      </c>
      <c r="G70" s="70"/>
      <c r="H70" s="71"/>
      <c r="I70" s="105">
        <f t="shared" si="5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</row>
    <row r="71" spans="1:19" x14ac:dyDescent="0.25">
      <c r="A71" s="123"/>
      <c r="B71" s="12">
        <f t="shared" si="0"/>
        <v>17</v>
      </c>
      <c r="C71" s="15"/>
      <c r="D71" s="59"/>
      <c r="E71" s="230"/>
      <c r="F71" s="69">
        <f t="shared" si="4"/>
        <v>0</v>
      </c>
      <c r="G71" s="70"/>
      <c r="H71" s="71"/>
      <c r="I71" s="105">
        <f t="shared" si="5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</row>
    <row r="72" spans="1:19" x14ac:dyDescent="0.25">
      <c r="A72" s="123"/>
      <c r="B72" s="12">
        <f t="shared" si="0"/>
        <v>17</v>
      </c>
      <c r="C72" s="15"/>
      <c r="D72" s="59"/>
      <c r="E72" s="230"/>
      <c r="F72" s="69">
        <f t="shared" si="4"/>
        <v>0</v>
      </c>
      <c r="G72" s="70"/>
      <c r="H72" s="71"/>
      <c r="I72" s="105">
        <f t="shared" si="5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</row>
    <row r="73" spans="1:19" x14ac:dyDescent="0.25">
      <c r="A73" s="123"/>
      <c r="B73" s="12">
        <f t="shared" si="0"/>
        <v>17</v>
      </c>
      <c r="C73" s="15"/>
      <c r="D73" s="59"/>
      <c r="E73" s="230"/>
      <c r="F73" s="69">
        <f t="shared" si="4"/>
        <v>0</v>
      </c>
      <c r="G73" s="70"/>
      <c r="H73" s="71"/>
      <c r="I73" s="105">
        <f t="shared" si="5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</row>
    <row r="74" spans="1:19" x14ac:dyDescent="0.25">
      <c r="A74" s="123"/>
      <c r="B74" s="12">
        <f t="shared" ref="B74:B75" si="6">B73-C74</f>
        <v>17</v>
      </c>
      <c r="C74" s="15"/>
      <c r="D74" s="59"/>
      <c r="E74" s="230"/>
      <c r="F74" s="69">
        <f t="shared" si="4"/>
        <v>0</v>
      </c>
      <c r="G74" s="70"/>
      <c r="H74" s="71"/>
      <c r="I74" s="105">
        <f t="shared" si="5"/>
        <v>170</v>
      </c>
      <c r="K74" s="123"/>
      <c r="L74" s="12">
        <f t="shared" ref="L74:L75" si="7">L73-M74</f>
        <v>21</v>
      </c>
      <c r="M74" s="15"/>
      <c r="N74" s="59"/>
      <c r="O74" s="230"/>
      <c r="P74" s="271">
        <f t="shared" ref="P74:P76" si="8">N74</f>
        <v>0</v>
      </c>
      <c r="Q74" s="70"/>
      <c r="R74" s="71"/>
      <c r="S74" s="105">
        <f t="shared" ref="S74:S76" si="9">S73-P74</f>
        <v>210</v>
      </c>
    </row>
    <row r="75" spans="1:19" x14ac:dyDescent="0.25">
      <c r="A75" s="123"/>
      <c r="B75" s="12">
        <f t="shared" si="6"/>
        <v>17</v>
      </c>
      <c r="C75" s="15"/>
      <c r="D75" s="59"/>
      <c r="E75" s="230"/>
      <c r="F75" s="69">
        <f t="shared" ref="F75:F76" si="10">D75</f>
        <v>0</v>
      </c>
      <c r="G75" s="70"/>
      <c r="H75" s="71"/>
      <c r="I75" s="105">
        <f t="shared" ref="I75:I76" si="11">I74-F75</f>
        <v>170</v>
      </c>
      <c r="K75" s="123"/>
      <c r="L75" s="12">
        <f t="shared" si="7"/>
        <v>21</v>
      </c>
      <c r="M75" s="15"/>
      <c r="N75" s="59"/>
      <c r="O75" s="230"/>
      <c r="P75" s="271">
        <f t="shared" si="8"/>
        <v>0</v>
      </c>
      <c r="Q75" s="70"/>
      <c r="R75" s="71"/>
      <c r="S75" s="105">
        <f t="shared" si="9"/>
        <v>210</v>
      </c>
    </row>
    <row r="76" spans="1:19" x14ac:dyDescent="0.25">
      <c r="A76" s="123"/>
      <c r="C76" s="15"/>
      <c r="D76" s="59"/>
      <c r="E76" s="230"/>
      <c r="F76" s="69">
        <f t="shared" si="10"/>
        <v>0</v>
      </c>
      <c r="G76" s="70"/>
      <c r="H76" s="71"/>
      <c r="I76" s="105">
        <f t="shared" si="11"/>
        <v>170</v>
      </c>
      <c r="K76" s="123"/>
      <c r="M76" s="15"/>
      <c r="N76" s="59"/>
      <c r="O76" s="230"/>
      <c r="P76" s="271">
        <f t="shared" si="8"/>
        <v>0</v>
      </c>
      <c r="Q76" s="70"/>
      <c r="R76" s="71"/>
      <c r="S76" s="105">
        <f t="shared" si="9"/>
        <v>210</v>
      </c>
    </row>
    <row r="77" spans="1:1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</row>
    <row r="78" spans="1:1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128" t="s">
        <v>11</v>
      </c>
      <c r="D83" s="1129"/>
      <c r="E83" s="57">
        <f>E5+E6-F78+E7</f>
        <v>170</v>
      </c>
      <c r="F83" s="73"/>
      <c r="M83" s="1128" t="s">
        <v>11</v>
      </c>
      <c r="N83" s="1129"/>
      <c r="O83" s="57">
        <f>O5+O6-P78+O7</f>
        <v>210</v>
      </c>
      <c r="P83" s="73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G6" sqref="G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9" t="s">
        <v>290</v>
      </c>
      <c r="B1" s="1169"/>
      <c r="C1" s="1169"/>
      <c r="D1" s="1169"/>
      <c r="E1" s="1169"/>
      <c r="F1" s="1169"/>
      <c r="G1" s="1169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170" t="s">
        <v>55</v>
      </c>
      <c r="B5" s="1171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2060.84</v>
      </c>
    </row>
    <row r="6" spans="1:10" ht="16.5" customHeight="1" x14ac:dyDescent="0.25">
      <c r="A6" s="1170"/>
      <c r="B6" s="1172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170"/>
      <c r="B7" s="1172"/>
      <c r="C7" s="298"/>
      <c r="D7" s="445"/>
      <c r="E7" s="350"/>
      <c r="F7" s="323"/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73" t="s">
        <v>49</v>
      </c>
      <c r="J8" s="11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74"/>
      <c r="J9" s="1168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2060.84</v>
      </c>
      <c r="J10" s="275">
        <f>F4+F5+F6+F7-C10+F8</f>
        <v>72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2060.84</v>
      </c>
      <c r="J11" s="275">
        <f>J10-C11</f>
        <v>72</v>
      </c>
    </row>
    <row r="12" spans="1:10" x14ac:dyDescent="0.25">
      <c r="A12" s="80" t="s">
        <v>32</v>
      </c>
      <c r="B12" s="83"/>
      <c r="C12" s="15"/>
      <c r="D12" s="159">
        <v>0</v>
      </c>
      <c r="E12" s="998"/>
      <c r="F12" s="271">
        <f>D12</f>
        <v>0</v>
      </c>
      <c r="G12" s="272"/>
      <c r="H12" s="273"/>
      <c r="I12" s="274">
        <f t="shared" ref="I12:I26" si="0">I11-F12</f>
        <v>2060.84</v>
      </c>
      <c r="J12" s="275">
        <f t="shared" ref="J12:J26" si="1">J11-C12</f>
        <v>72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2060.84</v>
      </c>
      <c r="J13" s="275">
        <f t="shared" si="1"/>
        <v>72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2060.84</v>
      </c>
      <c r="J14" s="275">
        <f t="shared" si="1"/>
        <v>72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2060.84</v>
      </c>
      <c r="J15" s="275">
        <f t="shared" si="1"/>
        <v>72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2060.84</v>
      </c>
      <c r="J16" s="275">
        <f t="shared" si="1"/>
        <v>72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2060.84</v>
      </c>
      <c r="J17" s="275">
        <f t="shared" si="1"/>
        <v>72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2060.84</v>
      </c>
      <c r="J18" s="275">
        <f t="shared" si="1"/>
        <v>72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2060.84</v>
      </c>
      <c r="J19" s="275">
        <f t="shared" si="1"/>
        <v>72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2060.84</v>
      </c>
      <c r="J20" s="275">
        <f t="shared" si="1"/>
        <v>72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2060.84</v>
      </c>
      <c r="J21" s="275">
        <f t="shared" si="1"/>
        <v>72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2060.84</v>
      </c>
      <c r="J22" s="275">
        <f t="shared" si="1"/>
        <v>72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2060.84</v>
      </c>
      <c r="J23" s="275">
        <f t="shared" si="1"/>
        <v>72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2060.84</v>
      </c>
      <c r="J24" s="128">
        <f t="shared" si="1"/>
        <v>72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2060.84</v>
      </c>
      <c r="J25" s="128">
        <f t="shared" si="1"/>
        <v>72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2060.84</v>
      </c>
      <c r="J26" s="128">
        <f t="shared" si="1"/>
        <v>72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72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54" t="s">
        <v>11</v>
      </c>
      <c r="D40" s="1155"/>
      <c r="E40" s="149">
        <f>E5+E4+E6+-F37</f>
        <v>2060.84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5" t="s">
        <v>272</v>
      </c>
      <c r="B1" s="1175"/>
      <c r="C1" s="1175"/>
      <c r="D1" s="1175"/>
      <c r="E1" s="1175"/>
      <c r="F1" s="1175"/>
      <c r="G1" s="1175"/>
      <c r="H1" s="99">
        <v>1</v>
      </c>
      <c r="L1" s="1169" t="s">
        <v>278</v>
      </c>
      <c r="M1" s="1169"/>
      <c r="N1" s="1169"/>
      <c r="O1" s="1169"/>
      <c r="P1" s="1169"/>
      <c r="Q1" s="1169"/>
      <c r="R1" s="1169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170" t="s">
        <v>56</v>
      </c>
      <c r="B5" s="1176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170" t="s">
        <v>304</v>
      </c>
      <c r="M5" s="1176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170"/>
      <c r="B6" s="1177"/>
      <c r="C6" s="298"/>
      <c r="D6" s="445"/>
      <c r="E6" s="350"/>
      <c r="F6" s="323"/>
      <c r="G6" s="250"/>
      <c r="H6" s="247"/>
      <c r="I6" s="247"/>
      <c r="L6" s="1170"/>
      <c r="M6" s="1177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170"/>
      <c r="B7" s="1177"/>
      <c r="C7" s="298"/>
      <c r="D7" s="445"/>
      <c r="E7" s="350"/>
      <c r="F7" s="323"/>
      <c r="G7" s="250"/>
      <c r="H7" s="247"/>
      <c r="I7" s="691"/>
      <c r="J7" s="532"/>
      <c r="L7" s="1170"/>
      <c r="M7" s="1177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73" t="s">
        <v>49</v>
      </c>
      <c r="J8" s="1167" t="s">
        <v>4</v>
      </c>
      <c r="L8" s="247"/>
      <c r="M8" s="637"/>
      <c r="N8" s="298"/>
      <c r="O8" s="319"/>
      <c r="P8" s="443"/>
      <c r="Q8" s="444"/>
      <c r="R8" s="250"/>
      <c r="S8" s="247"/>
      <c r="T8" s="1173" t="s">
        <v>49</v>
      </c>
      <c r="U8" s="116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74"/>
      <c r="J9" s="116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174"/>
      <c r="U9" s="1168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30">
        <f t="shared" si="2"/>
        <v>0</v>
      </c>
      <c r="E15" s="1031"/>
      <c r="F15" s="1015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30">
        <f t="shared" si="2"/>
        <v>0</v>
      </c>
      <c r="E16" s="1018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30">
        <f t="shared" si="2"/>
        <v>0</v>
      </c>
      <c r="E17" s="1032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30">
        <f t="shared" si="2"/>
        <v>0</v>
      </c>
      <c r="E18" s="1032"/>
      <c r="F18" s="234">
        <f t="shared" si="0"/>
        <v>0</v>
      </c>
      <c r="G18" s="1033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30">
        <f t="shared" si="2"/>
        <v>0</v>
      </c>
      <c r="E19" s="1032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30">
        <f t="shared" si="2"/>
        <v>0</v>
      </c>
      <c r="E20" s="1018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30">
        <f t="shared" si="2"/>
        <v>0</v>
      </c>
      <c r="E21" s="1018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30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30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30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30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30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30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30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30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30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30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30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30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30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54" t="s">
        <v>11</v>
      </c>
      <c r="D40" s="1155"/>
      <c r="E40" s="149">
        <f>E5+E4+E6+-F37</f>
        <v>270</v>
      </c>
      <c r="F40" s="5"/>
      <c r="L40" s="47"/>
      <c r="N40" s="1154" t="s">
        <v>11</v>
      </c>
      <c r="O40" s="1155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2" t="s">
        <v>273</v>
      </c>
      <c r="B1" s="1132"/>
      <c r="C1" s="1132"/>
      <c r="D1" s="1132"/>
      <c r="E1" s="1132"/>
      <c r="F1" s="1132"/>
      <c r="G1" s="113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180" t="s">
        <v>104</v>
      </c>
      <c r="B5" s="1182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180"/>
      <c r="B6" s="1183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181"/>
      <c r="B7" s="1184"/>
      <c r="C7" s="254"/>
      <c r="D7" s="319"/>
      <c r="E7" s="853"/>
      <c r="F7" s="321"/>
      <c r="G7" s="247"/>
      <c r="I7" s="1185" t="s">
        <v>3</v>
      </c>
      <c r="J7" s="117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6"/>
      <c r="J8" s="1179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1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1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1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3" t="s">
        <v>145</v>
      </c>
      <c r="H15" s="921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3" t="s">
        <v>145</v>
      </c>
      <c r="H16" s="921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3" t="s">
        <v>145</v>
      </c>
      <c r="H17" s="921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4" t="s">
        <v>145</v>
      </c>
      <c r="H18" s="921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3" t="s">
        <v>145</v>
      </c>
      <c r="H19" s="921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4"/>
      <c r="E20" s="1032"/>
      <c r="F20" s="234">
        <f t="shared" si="4"/>
        <v>0</v>
      </c>
      <c r="G20" s="437"/>
      <c r="H20" s="1035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4"/>
      <c r="E21" s="1018"/>
      <c r="F21" s="234">
        <f t="shared" si="4"/>
        <v>0</v>
      </c>
      <c r="G21" s="437"/>
      <c r="H21" s="1035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4"/>
      <c r="E22" s="1018"/>
      <c r="F22" s="234">
        <f t="shared" si="4"/>
        <v>0</v>
      </c>
      <c r="G22" s="179"/>
      <c r="H22" s="1036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4"/>
      <c r="E23" s="1018"/>
      <c r="F23" s="234">
        <f t="shared" si="4"/>
        <v>0</v>
      </c>
      <c r="G23" s="179"/>
      <c r="H23" s="1036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4"/>
      <c r="E24" s="1018"/>
      <c r="F24" s="234">
        <f t="shared" si="4"/>
        <v>0</v>
      </c>
      <c r="G24" s="179"/>
      <c r="H24" s="1036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4"/>
      <c r="E25" s="1032"/>
      <c r="F25" s="234">
        <f t="shared" si="4"/>
        <v>0</v>
      </c>
      <c r="G25" s="179"/>
      <c r="H25" s="1036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4"/>
      <c r="E26" s="1032"/>
      <c r="F26" s="234">
        <f t="shared" si="4"/>
        <v>0</v>
      </c>
      <c r="G26" s="179"/>
      <c r="H26" s="1036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4"/>
      <c r="E27" s="1032"/>
      <c r="F27" s="234">
        <f t="shared" si="4"/>
        <v>0</v>
      </c>
      <c r="G27" s="179"/>
      <c r="H27" s="1036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4"/>
      <c r="E28" s="1032"/>
      <c r="F28" s="234">
        <f t="shared" si="4"/>
        <v>0</v>
      </c>
      <c r="G28" s="179"/>
      <c r="H28" s="1036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4"/>
      <c r="E29" s="1018"/>
      <c r="F29" s="234">
        <f t="shared" si="4"/>
        <v>0</v>
      </c>
      <c r="G29" s="437"/>
      <c r="H29" s="1035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4"/>
      <c r="E30" s="1018"/>
      <c r="F30" s="234">
        <f t="shared" si="4"/>
        <v>0</v>
      </c>
      <c r="G30" s="437"/>
      <c r="H30" s="1035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4"/>
      <c r="E31" s="1018"/>
      <c r="F31" s="234">
        <f t="shared" si="4"/>
        <v>0</v>
      </c>
      <c r="G31" s="437"/>
      <c r="H31" s="1035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4"/>
      <c r="E32" s="1018"/>
      <c r="F32" s="234">
        <f t="shared" si="4"/>
        <v>0</v>
      </c>
      <c r="G32" s="437"/>
      <c r="H32" s="1035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4"/>
      <c r="E33" s="1018"/>
      <c r="F33" s="234">
        <f t="shared" si="4"/>
        <v>0</v>
      </c>
      <c r="G33" s="437"/>
      <c r="H33" s="1035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4"/>
      <c r="E34" s="1018"/>
      <c r="F34" s="234">
        <f t="shared" si="4"/>
        <v>0</v>
      </c>
      <c r="G34" s="179"/>
      <c r="H34" s="1036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4"/>
      <c r="E35" s="1018"/>
      <c r="F35" s="234">
        <f t="shared" si="4"/>
        <v>0</v>
      </c>
      <c r="G35" s="179"/>
      <c r="H35" s="1036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4"/>
      <c r="E36" s="337"/>
      <c r="F36" s="234">
        <f t="shared" si="4"/>
        <v>0</v>
      </c>
      <c r="G36" s="179"/>
      <c r="H36" s="1036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4"/>
      <c r="E37" s="337"/>
      <c r="F37" s="234">
        <f t="shared" si="4"/>
        <v>0</v>
      </c>
      <c r="G37" s="179"/>
      <c r="H37" s="1036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4"/>
      <c r="E38" s="337"/>
      <c r="F38" s="234">
        <f t="shared" si="4"/>
        <v>0</v>
      </c>
      <c r="G38" s="179"/>
      <c r="H38" s="1036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4"/>
      <c r="E39" s="337"/>
      <c r="F39" s="234">
        <f t="shared" si="4"/>
        <v>0</v>
      </c>
      <c r="G39" s="179"/>
      <c r="H39" s="1036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4">
        <f t="shared" ref="D40:D42" si="5">C40*B40</f>
        <v>0</v>
      </c>
      <c r="E40" s="337"/>
      <c r="F40" s="234">
        <f t="shared" si="4"/>
        <v>0</v>
      </c>
      <c r="G40" s="179"/>
      <c r="H40" s="1037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4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4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54" t="s">
        <v>11</v>
      </c>
      <c r="D101" s="1155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180" t="s">
        <v>108</v>
      </c>
      <c r="B5" s="1182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181"/>
      <c r="B6" s="1184"/>
      <c r="C6" s="254"/>
      <c r="D6" s="319"/>
      <c r="E6" s="853"/>
      <c r="F6" s="321"/>
      <c r="G6" s="247"/>
      <c r="I6" s="1185" t="s">
        <v>3</v>
      </c>
      <c r="J6" s="11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6"/>
      <c r="J7" s="1179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54" t="s">
        <v>11</v>
      </c>
      <c r="D100" s="1155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W1" zoomScaleNormal="100" workbookViewId="0">
      <selection activeCell="BD6" sqref="B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32" t="s">
        <v>262</v>
      </c>
      <c r="B1" s="1132"/>
      <c r="C1" s="1132"/>
      <c r="D1" s="1132"/>
      <c r="E1" s="1132"/>
      <c r="F1" s="1132"/>
      <c r="G1" s="1132"/>
      <c r="H1" s="11">
        <v>1</v>
      </c>
      <c r="K1" s="1132" t="str">
        <f>A1</f>
        <v>INVENTARIO    DEL MES DE ENERO   2022</v>
      </c>
      <c r="L1" s="1132"/>
      <c r="M1" s="1132"/>
      <c r="N1" s="1132"/>
      <c r="O1" s="1132"/>
      <c r="P1" s="1132"/>
      <c r="Q1" s="1132"/>
      <c r="R1" s="11">
        <v>2</v>
      </c>
      <c r="U1" s="1132" t="str">
        <f>K1</f>
        <v>INVENTARIO    DEL MES DE ENERO   2022</v>
      </c>
      <c r="V1" s="1132"/>
      <c r="W1" s="1132"/>
      <c r="X1" s="1132"/>
      <c r="Y1" s="1132"/>
      <c r="Z1" s="1132"/>
      <c r="AA1" s="1132"/>
      <c r="AB1" s="11">
        <v>3</v>
      </c>
      <c r="AE1" s="1126" t="s">
        <v>278</v>
      </c>
      <c r="AF1" s="1126"/>
      <c r="AG1" s="1126"/>
      <c r="AH1" s="1126"/>
      <c r="AI1" s="1126"/>
      <c r="AJ1" s="1126"/>
      <c r="AK1" s="1126"/>
      <c r="AL1" s="11">
        <v>4</v>
      </c>
      <c r="AO1" s="1126" t="s">
        <v>288</v>
      </c>
      <c r="AP1" s="1126"/>
      <c r="AQ1" s="1126"/>
      <c r="AR1" s="1126"/>
      <c r="AS1" s="1126"/>
      <c r="AT1" s="1126"/>
      <c r="AU1" s="1126"/>
      <c r="AV1" s="11">
        <v>5</v>
      </c>
      <c r="AY1" s="1126" t="str">
        <f>AO1</f>
        <v>ENTRADA DEL MES DE FEBRERO    2022</v>
      </c>
      <c r="AZ1" s="1126"/>
      <c r="BA1" s="1126"/>
      <c r="BB1" s="1126"/>
      <c r="BC1" s="1126"/>
      <c r="BD1" s="1126"/>
      <c r="BE1" s="1126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31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30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27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30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31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27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31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30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27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30"/>
      <c r="AG6" s="799"/>
      <c r="AH6" s="255"/>
      <c r="AI6" s="826"/>
      <c r="AJ6" s="250"/>
      <c r="AK6" s="269">
        <f>AJ78</f>
        <v>0</v>
      </c>
      <c r="AL6" s="7">
        <f>AI6-AK6+AI7+AI5-AK5+AI4</f>
        <v>655.84</v>
      </c>
      <c r="AO6" s="611"/>
      <c r="AP6" s="1131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27"/>
      <c r="BA6" s="589"/>
      <c r="BB6" s="255"/>
      <c r="BC6" s="274"/>
      <c r="BD6" s="260"/>
      <c r="BE6" s="269">
        <f>BD78</f>
        <v>0</v>
      </c>
      <c r="BF6" s="7">
        <f>BC6-BE6+BC7+BC5-BE5+BC4</f>
        <v>349.59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55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655.84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28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349.59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9" t="s">
        <v>256</v>
      </c>
      <c r="V10" s="83">
        <f>V9-W10</f>
        <v>20</v>
      </c>
      <c r="W10" s="1000">
        <v>15</v>
      </c>
      <c r="X10" s="951">
        <v>148.38</v>
      </c>
      <c r="Y10" s="955">
        <v>44568</v>
      </c>
      <c r="Z10" s="951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55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655.84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9"/>
      <c r="AZ10" s="83">
        <f>AZ9-BA10</f>
        <v>28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349.59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7">
        <v>192.04</v>
      </c>
      <c r="E11" s="888">
        <v>44551</v>
      </c>
      <c r="F11" s="887">
        <f t="shared" si="0"/>
        <v>192.04</v>
      </c>
      <c r="G11" s="648" t="s">
        <v>140</v>
      </c>
      <c r="H11" s="889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1">
        <v>240.34</v>
      </c>
      <c r="O11" s="955">
        <v>44567</v>
      </c>
      <c r="P11" s="951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1">
        <v>22.94</v>
      </c>
      <c r="Y11" s="955">
        <v>44568</v>
      </c>
      <c r="Z11" s="951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55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655.84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28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349.59</v>
      </c>
    </row>
    <row r="12" spans="1:59" x14ac:dyDescent="0.25">
      <c r="A12" s="200"/>
      <c r="B12" s="83">
        <f t="shared" si="6"/>
        <v>32</v>
      </c>
      <c r="C12" s="15">
        <v>20</v>
      </c>
      <c r="D12" s="951">
        <v>255.87</v>
      </c>
      <c r="E12" s="955">
        <v>44565</v>
      </c>
      <c r="F12" s="951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1">
        <v>238.7</v>
      </c>
      <c r="O12" s="955">
        <v>44576</v>
      </c>
      <c r="P12" s="951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1">
        <v>170.76</v>
      </c>
      <c r="Y12" s="955">
        <v>44576</v>
      </c>
      <c r="Z12" s="951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55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655.84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28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349.59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1">
        <v>191.63</v>
      </c>
      <c r="E13" s="955">
        <v>44588</v>
      </c>
      <c r="F13" s="951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1">
        <v>181.77</v>
      </c>
      <c r="O13" s="955">
        <v>44588</v>
      </c>
      <c r="P13" s="951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1">
        <v>61.18</v>
      </c>
      <c r="Y13" s="955">
        <v>44583</v>
      </c>
      <c r="Z13" s="951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55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655.84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28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349.59</v>
      </c>
    </row>
    <row r="14" spans="1:59" x14ac:dyDescent="0.25">
      <c r="A14" s="73"/>
      <c r="B14" s="83">
        <f t="shared" si="6"/>
        <v>17</v>
      </c>
      <c r="C14" s="15"/>
      <c r="D14" s="1015"/>
      <c r="E14" s="1016"/>
      <c r="F14" s="1015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1">
        <v>85.18</v>
      </c>
      <c r="O14" s="955">
        <v>44589</v>
      </c>
      <c r="P14" s="951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7">
        <f t="shared" si="10"/>
        <v>-2</v>
      </c>
      <c r="W14" s="73"/>
      <c r="X14" s="1015"/>
      <c r="Y14" s="1016"/>
      <c r="Z14" s="1015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55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655.84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28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349.59</v>
      </c>
    </row>
    <row r="15" spans="1:59" x14ac:dyDescent="0.25">
      <c r="A15" s="73"/>
      <c r="B15" s="83">
        <f t="shared" si="6"/>
        <v>17</v>
      </c>
      <c r="C15" s="15"/>
      <c r="D15" s="1015"/>
      <c r="E15" s="1016"/>
      <c r="F15" s="1015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1">
        <v>47.14</v>
      </c>
      <c r="O15" s="955">
        <v>44590</v>
      </c>
      <c r="P15" s="951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7">
        <f t="shared" si="10"/>
        <v>-2</v>
      </c>
      <c r="W15" s="73"/>
      <c r="X15" s="1015"/>
      <c r="Y15" s="1016"/>
      <c r="Z15" s="1015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55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655.84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28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349.59</v>
      </c>
    </row>
    <row r="16" spans="1:59" x14ac:dyDescent="0.25">
      <c r="B16" s="83">
        <f t="shared" si="6"/>
        <v>17</v>
      </c>
      <c r="C16" s="15"/>
      <c r="D16" s="1015"/>
      <c r="E16" s="1016"/>
      <c r="F16" s="1015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5"/>
      <c r="O16" s="1016"/>
      <c r="P16" s="1015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5"/>
      <c r="Y16" s="1016"/>
      <c r="Z16" s="1015">
        <f t="shared" si="2"/>
        <v>0</v>
      </c>
      <c r="AA16" s="437"/>
      <c r="AB16" s="438"/>
      <c r="AC16" s="282">
        <f t="shared" si="11"/>
        <v>0</v>
      </c>
      <c r="AF16" s="83">
        <f t="shared" si="12"/>
        <v>55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655.84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28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349.59</v>
      </c>
    </row>
    <row r="17" spans="1:59" x14ac:dyDescent="0.25">
      <c r="B17" s="83">
        <f t="shared" si="6"/>
        <v>17</v>
      </c>
      <c r="C17" s="15"/>
      <c r="D17" s="1015"/>
      <c r="E17" s="1016"/>
      <c r="F17" s="1015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5"/>
      <c r="O17" s="1016"/>
      <c r="P17" s="1015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5"/>
      <c r="Y17" s="1016"/>
      <c r="Z17" s="1015">
        <f t="shared" si="2"/>
        <v>0</v>
      </c>
      <c r="AA17" s="437"/>
      <c r="AB17" s="438"/>
      <c r="AC17" s="282">
        <f t="shared" si="11"/>
        <v>0</v>
      </c>
      <c r="AF17" s="83">
        <f t="shared" si="12"/>
        <v>55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655.84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28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349.59</v>
      </c>
    </row>
    <row r="18" spans="1:59" x14ac:dyDescent="0.25">
      <c r="A18" s="123"/>
      <c r="B18" s="83">
        <f t="shared" si="6"/>
        <v>17</v>
      </c>
      <c r="C18" s="15"/>
      <c r="D18" s="1015"/>
      <c r="E18" s="1016"/>
      <c r="F18" s="1015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5"/>
      <c r="O18" s="1016"/>
      <c r="P18" s="1015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5"/>
      <c r="Y18" s="1016"/>
      <c r="Z18" s="1015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655.84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28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349.59</v>
      </c>
    </row>
    <row r="19" spans="1:59" x14ac:dyDescent="0.25">
      <c r="A19" s="123"/>
      <c r="B19" s="83">
        <f t="shared" si="6"/>
        <v>17</v>
      </c>
      <c r="C19" s="15"/>
      <c r="D19" s="1015"/>
      <c r="E19" s="1016"/>
      <c r="F19" s="1015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5"/>
      <c r="O19" s="1016"/>
      <c r="P19" s="1015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655.84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28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349.59</v>
      </c>
    </row>
    <row r="20" spans="1:59" x14ac:dyDescent="0.25">
      <c r="A20" s="123"/>
      <c r="B20" s="83">
        <f t="shared" si="6"/>
        <v>17</v>
      </c>
      <c r="C20" s="15"/>
      <c r="D20" s="1015"/>
      <c r="E20" s="1016"/>
      <c r="F20" s="1015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5"/>
      <c r="O20" s="1016"/>
      <c r="P20" s="1015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655.84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28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349.59</v>
      </c>
    </row>
    <row r="21" spans="1:59" x14ac:dyDescent="0.25">
      <c r="A21" s="123"/>
      <c r="B21" s="83">
        <f t="shared" si="6"/>
        <v>17</v>
      </c>
      <c r="C21" s="15"/>
      <c r="D21" s="951"/>
      <c r="E21" s="955"/>
      <c r="F21" s="951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7"/>
      <c r="O21" s="888"/>
      <c r="P21" s="887">
        <f t="shared" si="1"/>
        <v>0</v>
      </c>
      <c r="Q21" s="648"/>
      <c r="R21" s="889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655.84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28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349.59</v>
      </c>
    </row>
    <row r="22" spans="1:59" x14ac:dyDescent="0.25">
      <c r="A22" s="123"/>
      <c r="B22" s="288">
        <f t="shared" si="6"/>
        <v>17</v>
      </c>
      <c r="C22" s="15"/>
      <c r="D22" s="951"/>
      <c r="E22" s="955"/>
      <c r="F22" s="951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7"/>
      <c r="O22" s="888"/>
      <c r="P22" s="887">
        <f t="shared" si="1"/>
        <v>0</v>
      </c>
      <c r="Q22" s="648"/>
      <c r="R22" s="889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655.84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28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349.59</v>
      </c>
    </row>
    <row r="23" spans="1:59" x14ac:dyDescent="0.25">
      <c r="A23" s="124"/>
      <c r="B23" s="288">
        <f t="shared" si="6"/>
        <v>17</v>
      </c>
      <c r="C23" s="15"/>
      <c r="D23" s="887"/>
      <c r="E23" s="888"/>
      <c r="F23" s="887">
        <f t="shared" si="0"/>
        <v>0</v>
      </c>
      <c r="G23" s="648"/>
      <c r="H23" s="889"/>
      <c r="I23" s="282">
        <f t="shared" si="7"/>
        <v>217.48000000000002</v>
      </c>
      <c r="K23" s="124"/>
      <c r="L23" s="288">
        <f t="shared" si="8"/>
        <v>0</v>
      </c>
      <c r="M23" s="15"/>
      <c r="N23" s="887"/>
      <c r="O23" s="888"/>
      <c r="P23" s="887">
        <f t="shared" si="1"/>
        <v>0</v>
      </c>
      <c r="Q23" s="648"/>
      <c r="R23" s="889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655.84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28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349.59</v>
      </c>
    </row>
    <row r="24" spans="1:59" x14ac:dyDescent="0.25">
      <c r="A24" s="123"/>
      <c r="B24" s="288">
        <f t="shared" si="6"/>
        <v>17</v>
      </c>
      <c r="C24" s="15"/>
      <c r="D24" s="887"/>
      <c r="E24" s="888"/>
      <c r="F24" s="887">
        <f t="shared" si="0"/>
        <v>0</v>
      </c>
      <c r="G24" s="648"/>
      <c r="H24" s="889"/>
      <c r="I24" s="282">
        <f t="shared" si="7"/>
        <v>217.48000000000002</v>
      </c>
      <c r="K24" s="123"/>
      <c r="L24" s="288">
        <f t="shared" si="8"/>
        <v>0</v>
      </c>
      <c r="M24" s="15"/>
      <c r="N24" s="887"/>
      <c r="O24" s="888"/>
      <c r="P24" s="887">
        <f t="shared" si="1"/>
        <v>0</v>
      </c>
      <c r="Q24" s="648"/>
      <c r="R24" s="889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655.84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28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349.59</v>
      </c>
    </row>
    <row r="25" spans="1:59" x14ac:dyDescent="0.25">
      <c r="A25" s="123"/>
      <c r="B25" s="288">
        <f t="shared" si="6"/>
        <v>17</v>
      </c>
      <c r="C25" s="15"/>
      <c r="D25" s="887"/>
      <c r="E25" s="888"/>
      <c r="F25" s="887">
        <f t="shared" si="0"/>
        <v>0</v>
      </c>
      <c r="G25" s="648"/>
      <c r="H25" s="889"/>
      <c r="I25" s="282">
        <f t="shared" si="7"/>
        <v>217.48000000000002</v>
      </c>
      <c r="K25" s="123"/>
      <c r="L25" s="288">
        <f t="shared" si="8"/>
        <v>0</v>
      </c>
      <c r="M25" s="15"/>
      <c r="N25" s="887"/>
      <c r="O25" s="888"/>
      <c r="P25" s="887">
        <f t="shared" si="1"/>
        <v>0</v>
      </c>
      <c r="Q25" s="648"/>
      <c r="R25" s="889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655.84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28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349.59</v>
      </c>
    </row>
    <row r="26" spans="1:59" x14ac:dyDescent="0.25">
      <c r="A26" s="123"/>
      <c r="B26" s="200">
        <f t="shared" si="6"/>
        <v>17</v>
      </c>
      <c r="C26" s="15"/>
      <c r="D26" s="887"/>
      <c r="E26" s="888"/>
      <c r="F26" s="887">
        <f t="shared" si="0"/>
        <v>0</v>
      </c>
      <c r="G26" s="648"/>
      <c r="H26" s="889"/>
      <c r="I26" s="282">
        <f t="shared" si="7"/>
        <v>217.48000000000002</v>
      </c>
      <c r="K26" s="123"/>
      <c r="L26" s="200">
        <f t="shared" si="8"/>
        <v>0</v>
      </c>
      <c r="M26" s="15"/>
      <c r="N26" s="887"/>
      <c r="O26" s="888"/>
      <c r="P26" s="887">
        <f t="shared" si="1"/>
        <v>0</v>
      </c>
      <c r="Q26" s="648"/>
      <c r="R26" s="889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655.84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28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349.59</v>
      </c>
    </row>
    <row r="27" spans="1:59" x14ac:dyDescent="0.25">
      <c r="A27" s="123"/>
      <c r="B27" s="288">
        <f t="shared" si="6"/>
        <v>17</v>
      </c>
      <c r="C27" s="15"/>
      <c r="D27" s="887"/>
      <c r="E27" s="888"/>
      <c r="F27" s="887">
        <f t="shared" si="0"/>
        <v>0</v>
      </c>
      <c r="G27" s="648"/>
      <c r="H27" s="889"/>
      <c r="I27" s="282">
        <f t="shared" si="7"/>
        <v>217.48000000000002</v>
      </c>
      <c r="K27" s="123"/>
      <c r="L27" s="288">
        <f t="shared" si="8"/>
        <v>0</v>
      </c>
      <c r="M27" s="15"/>
      <c r="N27" s="887"/>
      <c r="O27" s="888"/>
      <c r="P27" s="887">
        <f t="shared" si="1"/>
        <v>0</v>
      </c>
      <c r="Q27" s="648"/>
      <c r="R27" s="889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655.84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28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349.59</v>
      </c>
    </row>
    <row r="28" spans="1:59" x14ac:dyDescent="0.25">
      <c r="A28" s="123"/>
      <c r="B28" s="200">
        <f t="shared" si="6"/>
        <v>17</v>
      </c>
      <c r="C28" s="15"/>
      <c r="D28" s="887"/>
      <c r="E28" s="888"/>
      <c r="F28" s="887">
        <f t="shared" si="0"/>
        <v>0</v>
      </c>
      <c r="G28" s="648"/>
      <c r="H28" s="889"/>
      <c r="I28" s="282">
        <f t="shared" si="7"/>
        <v>217.48000000000002</v>
      </c>
      <c r="K28" s="123"/>
      <c r="L28" s="200">
        <f t="shared" si="8"/>
        <v>0</v>
      </c>
      <c r="M28" s="15"/>
      <c r="N28" s="887"/>
      <c r="O28" s="888"/>
      <c r="P28" s="887">
        <f t="shared" si="1"/>
        <v>0</v>
      </c>
      <c r="Q28" s="648"/>
      <c r="R28" s="889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655.84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28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349.59</v>
      </c>
    </row>
    <row r="29" spans="1:59" x14ac:dyDescent="0.25">
      <c r="A29" s="123"/>
      <c r="B29" s="288">
        <f t="shared" si="6"/>
        <v>17</v>
      </c>
      <c r="C29" s="15"/>
      <c r="D29" s="887"/>
      <c r="E29" s="888"/>
      <c r="F29" s="887">
        <f t="shared" si="0"/>
        <v>0</v>
      </c>
      <c r="G29" s="648"/>
      <c r="H29" s="889"/>
      <c r="I29" s="282">
        <f t="shared" si="7"/>
        <v>217.48000000000002</v>
      </c>
      <c r="K29" s="123"/>
      <c r="L29" s="288">
        <f t="shared" si="8"/>
        <v>0</v>
      </c>
      <c r="M29" s="15"/>
      <c r="N29" s="887"/>
      <c r="O29" s="888"/>
      <c r="P29" s="887">
        <f t="shared" si="1"/>
        <v>0</v>
      </c>
      <c r="Q29" s="648"/>
      <c r="R29" s="889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655.84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28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349.59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655.84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28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349.59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655.84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28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349.59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655.84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28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349.59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655.84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28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349.59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655.84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28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349.59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655.84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28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349.59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655.84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28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349.59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655.84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28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349.59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655.84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28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349.59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655.84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28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349.59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655.84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28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349.59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655.84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28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349.59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655.84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28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349.59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655.84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28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349.59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655.84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28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349.59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655.84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28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349.59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655.84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28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349.59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655.84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28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349.59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655.84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28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349.59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655.84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28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349.59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655.84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28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349.59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655.84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28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349.59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655.84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28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349.59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655.84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28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349.59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655.84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28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349.59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655.84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28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349.59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655.84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28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349.59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655.84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28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349.59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655.84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28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349.59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655.84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28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349.59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655.84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28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349.59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655.84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28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349.59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655.84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28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349.59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655.84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28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349.59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655.84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28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349.59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655.84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28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349.59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655.84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28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349.59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655.84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28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349.59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655.84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28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349.59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655.84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28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349.59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655.84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28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349.59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655.84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28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349.59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655.84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28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349.59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655.84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28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349.59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655.84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28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349.59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655.84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28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349.59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655.84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349.59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28</v>
      </c>
    </row>
    <row r="82" spans="3:56" ht="15.75" thickBot="1" x14ac:dyDescent="0.3"/>
    <row r="83" spans="3:56" ht="15.75" thickBot="1" x14ac:dyDescent="0.3">
      <c r="C83" s="1128" t="s">
        <v>11</v>
      </c>
      <c r="D83" s="1129"/>
      <c r="E83" s="57">
        <f>E5+E6-F78+E7</f>
        <v>217.48000000000002</v>
      </c>
      <c r="F83" s="73"/>
      <c r="M83" s="1128" t="s">
        <v>11</v>
      </c>
      <c r="N83" s="1129"/>
      <c r="O83" s="57">
        <f>O5+O6-P78+O7</f>
        <v>1.2000000000001136</v>
      </c>
      <c r="P83" s="73"/>
      <c r="W83" s="1128" t="s">
        <v>11</v>
      </c>
      <c r="X83" s="1129"/>
      <c r="Y83" s="57">
        <f>Y5+Y6-Z78+Y7</f>
        <v>0</v>
      </c>
      <c r="Z83" s="73"/>
      <c r="AG83" s="1128" t="s">
        <v>11</v>
      </c>
      <c r="AH83" s="1129"/>
      <c r="AI83" s="57">
        <f>AI5+AI6-AJ78+AI7</f>
        <v>655.84</v>
      </c>
      <c r="AJ83" s="73"/>
      <c r="AQ83" s="1128" t="s">
        <v>11</v>
      </c>
      <c r="AR83" s="1129"/>
      <c r="AS83" s="57">
        <f>AS5+AS6-AT78+AS7</f>
        <v>651.80999999999995</v>
      </c>
      <c r="AT83" s="73"/>
      <c r="BA83" s="1128" t="s">
        <v>11</v>
      </c>
      <c r="BB83" s="1129"/>
      <c r="BC83" s="57">
        <f>BC5+BC6-BD78+BC7</f>
        <v>349.59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2" t="s">
        <v>274</v>
      </c>
      <c r="B1" s="1132"/>
      <c r="C1" s="1132"/>
      <c r="D1" s="1132"/>
      <c r="E1" s="1132"/>
      <c r="F1" s="1132"/>
      <c r="G1" s="113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50" t="s">
        <v>55</v>
      </c>
      <c r="B5" s="1187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51"/>
      <c r="B6" s="1188"/>
      <c r="C6" s="254"/>
      <c r="D6" s="319"/>
      <c r="E6" s="322"/>
      <c r="F6" s="323"/>
      <c r="G6" s="247"/>
      <c r="I6" s="1185" t="s">
        <v>3</v>
      </c>
      <c r="J6" s="11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6"/>
      <c r="J7" s="1179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4">
        <v>0</v>
      </c>
      <c r="E10" s="1027"/>
      <c r="F10" s="1015">
        <f t="shared" si="0"/>
        <v>0</v>
      </c>
      <c r="G10" s="437"/>
      <c r="H10" s="1038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4">
        <f t="shared" ref="D11:D28" si="3">C11*B11</f>
        <v>0</v>
      </c>
      <c r="E11" s="1027"/>
      <c r="F11" s="1015">
        <f t="shared" si="0"/>
        <v>0</v>
      </c>
      <c r="G11" s="437"/>
      <c r="H11" s="1038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4">
        <f t="shared" si="3"/>
        <v>0</v>
      </c>
      <c r="E12" s="1027"/>
      <c r="F12" s="1015">
        <f t="shared" si="0"/>
        <v>0</v>
      </c>
      <c r="G12" s="437"/>
      <c r="H12" s="1038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4">
        <f t="shared" si="3"/>
        <v>0</v>
      </c>
      <c r="E13" s="1023"/>
      <c r="F13" s="1015">
        <f t="shared" si="0"/>
        <v>0</v>
      </c>
      <c r="G13" s="437"/>
      <c r="H13" s="1038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4">
        <f t="shared" si="3"/>
        <v>0</v>
      </c>
      <c r="E14" s="1023"/>
      <c r="F14" s="1015">
        <f>D14</f>
        <v>0</v>
      </c>
      <c r="G14" s="437"/>
      <c r="H14" s="1038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4">
        <f t="shared" si="3"/>
        <v>0</v>
      </c>
      <c r="E15" s="1018"/>
      <c r="F15" s="234">
        <f>D15</f>
        <v>0</v>
      </c>
      <c r="G15" s="437"/>
      <c r="H15" s="1038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4">
        <f t="shared" si="3"/>
        <v>0</v>
      </c>
      <c r="E16" s="1032"/>
      <c r="F16" s="234">
        <f>D16</f>
        <v>0</v>
      </c>
      <c r="G16" s="179"/>
      <c r="H16" s="1038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4">
        <f t="shared" si="3"/>
        <v>0</v>
      </c>
      <c r="E17" s="1032"/>
      <c r="F17" s="234">
        <f t="shared" ref="F17:F29" si="4">D17</f>
        <v>0</v>
      </c>
      <c r="G17" s="1039"/>
      <c r="H17" s="1038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4">
        <f t="shared" si="3"/>
        <v>0</v>
      </c>
      <c r="E18" s="1032"/>
      <c r="F18" s="234">
        <f t="shared" si="4"/>
        <v>0</v>
      </c>
      <c r="G18" s="179"/>
      <c r="H18" s="1037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4">
        <f t="shared" si="3"/>
        <v>0</v>
      </c>
      <c r="E19" s="1032"/>
      <c r="F19" s="234">
        <f t="shared" si="4"/>
        <v>0</v>
      </c>
      <c r="G19" s="179"/>
      <c r="H19" s="1037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4">
        <f t="shared" si="3"/>
        <v>0</v>
      </c>
      <c r="E20" s="1018"/>
      <c r="F20" s="234">
        <f t="shared" si="4"/>
        <v>0</v>
      </c>
      <c r="G20" s="179"/>
      <c r="H20" s="1037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4">
        <f t="shared" si="3"/>
        <v>0</v>
      </c>
      <c r="E21" s="1018"/>
      <c r="F21" s="234">
        <f t="shared" si="4"/>
        <v>0</v>
      </c>
      <c r="G21" s="179"/>
      <c r="H21" s="1037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4">
        <f t="shared" si="3"/>
        <v>0</v>
      </c>
      <c r="E22" s="1018"/>
      <c r="F22" s="234">
        <f t="shared" si="4"/>
        <v>0</v>
      </c>
      <c r="G22" s="179"/>
      <c r="H22" s="1037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4">
        <f t="shared" si="3"/>
        <v>0</v>
      </c>
      <c r="E23" s="1018"/>
      <c r="F23" s="234">
        <f t="shared" si="4"/>
        <v>0</v>
      </c>
      <c r="G23" s="179"/>
      <c r="H23" s="1037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4">
        <f t="shared" si="3"/>
        <v>0</v>
      </c>
      <c r="E24" s="1032"/>
      <c r="F24" s="234">
        <f t="shared" si="4"/>
        <v>0</v>
      </c>
      <c r="G24" s="179"/>
      <c r="H24" s="1037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54" t="s">
        <v>11</v>
      </c>
      <c r="D33" s="1155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6"/>
      <c r="B1" s="1126"/>
      <c r="C1" s="1126"/>
      <c r="D1" s="1126"/>
      <c r="E1" s="1126"/>
      <c r="F1" s="1126"/>
      <c r="G1" s="11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189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190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191"/>
      <c r="C6" s="254"/>
      <c r="D6" s="252"/>
      <c r="E6" s="462"/>
      <c r="F6" s="275"/>
      <c r="G6" s="247"/>
      <c r="H6" s="247"/>
      <c r="I6" s="1185" t="s">
        <v>3</v>
      </c>
      <c r="J6" s="117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6"/>
      <c r="J7" s="1192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54" t="s">
        <v>11</v>
      </c>
      <c r="D36" s="1155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3" t="s">
        <v>275</v>
      </c>
      <c r="B1" s="1193"/>
      <c r="C1" s="1193"/>
      <c r="D1" s="1193"/>
      <c r="E1" s="1193"/>
      <c r="F1" s="1193"/>
      <c r="G1" s="1193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9"/>
      <c r="H4" s="156"/>
      <c r="I4" s="600"/>
    </row>
    <row r="5" spans="1:10" ht="15" customHeight="1" x14ac:dyDescent="0.25">
      <c r="A5" s="908" t="s">
        <v>55</v>
      </c>
      <c r="B5" s="1194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195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31"/>
      <c r="F10" s="1040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31"/>
      <c r="F11" s="1040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31"/>
      <c r="F12" s="1040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31"/>
      <c r="F13" s="1040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31"/>
      <c r="F14" s="1040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2"/>
      <c r="F15" s="1040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2"/>
      <c r="F16" s="1040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2"/>
      <c r="F17" s="1040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2"/>
      <c r="F18" s="1040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2"/>
      <c r="F19" s="1040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20" t="s">
        <v>21</v>
      </c>
      <c r="E32" s="1121"/>
      <c r="F32" s="144">
        <f>G5-F30</f>
        <v>0</v>
      </c>
    </row>
    <row r="33" spans="1:6" ht="15.75" thickBot="1" x14ac:dyDescent="0.3">
      <c r="A33" s="126"/>
      <c r="D33" s="906" t="s">
        <v>4</v>
      </c>
      <c r="E33" s="907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17"/>
      <c r="B5" s="1119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17"/>
      <c r="B6" s="1119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1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60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60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28" t="s">
        <v>11</v>
      </c>
      <c r="D60" s="112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24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32" t="s">
        <v>276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01"/>
      <c r="C4" s="102"/>
      <c r="D4" s="138"/>
      <c r="E4" s="86"/>
      <c r="F4" s="73"/>
      <c r="G4" s="808"/>
    </row>
    <row r="5" spans="1: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</row>
    <row r="10" spans="1: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</row>
    <row r="11" spans="1:9" x14ac:dyDescent="0.25">
      <c r="A11" s="75"/>
      <c r="B11" s="473">
        <f>B10-C11</f>
        <v>172</v>
      </c>
      <c r="C11" s="866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</row>
    <row r="12" spans="1:9" x14ac:dyDescent="0.25">
      <c r="A12" s="75"/>
      <c r="B12" s="473">
        <f t="shared" ref="B12:B41" si="1">B11-C12</f>
        <v>171</v>
      </c>
      <c r="C12" s="866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2">I11-F12</f>
        <v>4969.0499999999993</v>
      </c>
    </row>
    <row r="13" spans="1:9" x14ac:dyDescent="0.25">
      <c r="A13" s="55"/>
      <c r="B13" s="473">
        <f t="shared" si="1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2"/>
        <v>4769.4699999999993</v>
      </c>
    </row>
    <row r="14" spans="1:9" x14ac:dyDescent="0.25">
      <c r="A14" s="75"/>
      <c r="B14" s="473">
        <f t="shared" si="1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</row>
    <row r="15" spans="1:9" x14ac:dyDescent="0.25">
      <c r="A15" s="75"/>
      <c r="B15" s="473">
        <f t="shared" si="1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2"/>
        <v>4417.2799999999988</v>
      </c>
    </row>
    <row r="16" spans="1:9" x14ac:dyDescent="0.25">
      <c r="B16" s="473">
        <f t="shared" si="1"/>
        <v>151</v>
      </c>
      <c r="C16" s="446">
        <v>1</v>
      </c>
      <c r="D16" s="892">
        <v>29.57</v>
      </c>
      <c r="E16" s="893">
        <v>44542</v>
      </c>
      <c r="F16" s="894">
        <f t="shared" si="0"/>
        <v>29.57</v>
      </c>
      <c r="G16" s="895" t="s">
        <v>124</v>
      </c>
      <c r="H16" s="896">
        <v>35</v>
      </c>
      <c r="I16" s="277">
        <f t="shared" si="2"/>
        <v>4387.7099999999991</v>
      </c>
    </row>
    <row r="17" spans="2:9" x14ac:dyDescent="0.25">
      <c r="B17" s="473">
        <f t="shared" si="1"/>
        <v>148</v>
      </c>
      <c r="C17" s="446">
        <v>3</v>
      </c>
      <c r="D17" s="892">
        <v>92.09</v>
      </c>
      <c r="E17" s="893">
        <v>44547</v>
      </c>
      <c r="F17" s="894">
        <f t="shared" si="0"/>
        <v>92.09</v>
      </c>
      <c r="G17" s="895" t="s">
        <v>129</v>
      </c>
      <c r="H17" s="896">
        <v>35</v>
      </c>
      <c r="I17" s="277">
        <f t="shared" si="2"/>
        <v>4295.619999999999</v>
      </c>
    </row>
    <row r="18" spans="2:9" x14ac:dyDescent="0.25">
      <c r="B18" s="473">
        <f t="shared" si="1"/>
        <v>141</v>
      </c>
      <c r="C18" s="446">
        <v>7</v>
      </c>
      <c r="D18" s="892">
        <v>200.8</v>
      </c>
      <c r="E18" s="893">
        <v>44549</v>
      </c>
      <c r="F18" s="894">
        <f t="shared" si="0"/>
        <v>200.8</v>
      </c>
      <c r="G18" s="895" t="s">
        <v>136</v>
      </c>
      <c r="H18" s="896">
        <v>35</v>
      </c>
      <c r="I18" s="277">
        <f t="shared" si="2"/>
        <v>4094.8199999999988</v>
      </c>
    </row>
    <row r="19" spans="2:9" x14ac:dyDescent="0.25">
      <c r="B19" s="473">
        <f t="shared" si="1"/>
        <v>139</v>
      </c>
      <c r="C19" s="446">
        <v>2</v>
      </c>
      <c r="D19" s="892">
        <v>59.46</v>
      </c>
      <c r="E19" s="893">
        <v>44550</v>
      </c>
      <c r="F19" s="894">
        <f t="shared" si="0"/>
        <v>59.46</v>
      </c>
      <c r="G19" s="895" t="s">
        <v>133</v>
      </c>
      <c r="H19" s="896">
        <v>35</v>
      </c>
      <c r="I19" s="277">
        <f t="shared" si="2"/>
        <v>4035.3599999999988</v>
      </c>
    </row>
    <row r="20" spans="2:9" x14ac:dyDescent="0.25">
      <c r="B20" s="473">
        <f t="shared" si="1"/>
        <v>134</v>
      </c>
      <c r="C20" s="446">
        <v>5</v>
      </c>
      <c r="D20" s="892">
        <v>147.29</v>
      </c>
      <c r="E20" s="893">
        <v>44551</v>
      </c>
      <c r="F20" s="894">
        <f t="shared" si="0"/>
        <v>147.29</v>
      </c>
      <c r="G20" s="895" t="s">
        <v>140</v>
      </c>
      <c r="H20" s="896">
        <v>35</v>
      </c>
      <c r="I20" s="277">
        <f t="shared" si="2"/>
        <v>3888.0699999999988</v>
      </c>
    </row>
    <row r="21" spans="2:9" x14ac:dyDescent="0.25">
      <c r="B21" s="473">
        <f t="shared" si="1"/>
        <v>127</v>
      </c>
      <c r="C21" s="446">
        <v>7</v>
      </c>
      <c r="D21" s="892">
        <v>197.99</v>
      </c>
      <c r="E21" s="893">
        <v>44560</v>
      </c>
      <c r="F21" s="894">
        <f t="shared" si="0"/>
        <v>197.99</v>
      </c>
      <c r="G21" s="897" t="s">
        <v>156</v>
      </c>
      <c r="H21" s="898">
        <v>35</v>
      </c>
      <c r="I21" s="133">
        <f t="shared" si="2"/>
        <v>3690.079999999999</v>
      </c>
    </row>
    <row r="22" spans="2:9" x14ac:dyDescent="0.25">
      <c r="B22" s="473">
        <f t="shared" si="1"/>
        <v>119</v>
      </c>
      <c r="C22" s="446">
        <v>8</v>
      </c>
      <c r="D22" s="892">
        <v>235.31</v>
      </c>
      <c r="E22" s="893">
        <v>44561</v>
      </c>
      <c r="F22" s="894">
        <f t="shared" si="0"/>
        <v>235.31</v>
      </c>
      <c r="G22" s="897" t="s">
        <v>164</v>
      </c>
      <c r="H22" s="898">
        <v>35</v>
      </c>
      <c r="I22" s="133">
        <f t="shared" si="2"/>
        <v>3454.7699999999991</v>
      </c>
    </row>
    <row r="23" spans="2:9" x14ac:dyDescent="0.25">
      <c r="B23" s="473">
        <f t="shared" si="1"/>
        <v>118</v>
      </c>
      <c r="C23" s="446">
        <v>1</v>
      </c>
      <c r="D23" s="962">
        <v>31.09</v>
      </c>
      <c r="E23" s="963">
        <v>44589</v>
      </c>
      <c r="F23" s="957">
        <f t="shared" si="0"/>
        <v>31.09</v>
      </c>
      <c r="G23" s="958" t="s">
        <v>243</v>
      </c>
      <c r="H23" s="959">
        <v>35</v>
      </c>
      <c r="I23" s="133">
        <f t="shared" si="2"/>
        <v>3423.6799999999989</v>
      </c>
    </row>
    <row r="24" spans="2:9" x14ac:dyDescent="0.25">
      <c r="B24" s="473">
        <f t="shared" si="1"/>
        <v>114</v>
      </c>
      <c r="C24" s="446">
        <v>4</v>
      </c>
      <c r="D24" s="962">
        <v>116.8</v>
      </c>
      <c r="E24" s="963">
        <v>44589</v>
      </c>
      <c r="F24" s="957">
        <f t="shared" si="0"/>
        <v>116.8</v>
      </c>
      <c r="G24" s="958" t="s">
        <v>244</v>
      </c>
      <c r="H24" s="959">
        <v>35</v>
      </c>
      <c r="I24" s="133">
        <f t="shared" si="2"/>
        <v>3306.8799999999987</v>
      </c>
    </row>
    <row r="25" spans="2:9" x14ac:dyDescent="0.25">
      <c r="B25" s="473">
        <f t="shared" si="1"/>
        <v>105</v>
      </c>
      <c r="C25" s="446">
        <v>9</v>
      </c>
      <c r="D25" s="962">
        <v>254.19</v>
      </c>
      <c r="E25" s="963">
        <v>44590</v>
      </c>
      <c r="F25" s="957">
        <f t="shared" si="0"/>
        <v>254.19</v>
      </c>
      <c r="G25" s="958" t="s">
        <v>252</v>
      </c>
      <c r="H25" s="959">
        <v>35</v>
      </c>
      <c r="I25" s="133">
        <f t="shared" si="2"/>
        <v>3052.6899999999987</v>
      </c>
    </row>
    <row r="26" spans="2:9" x14ac:dyDescent="0.25">
      <c r="B26" s="473">
        <f t="shared" si="1"/>
        <v>105</v>
      </c>
      <c r="C26" s="446"/>
      <c r="D26" s="835"/>
      <c r="E26" s="836"/>
      <c r="F26" s="837">
        <f t="shared" si="0"/>
        <v>0</v>
      </c>
      <c r="G26" s="1041"/>
      <c r="H26" s="1042"/>
      <c r="I26" s="133">
        <f t="shared" si="2"/>
        <v>3052.6899999999987</v>
      </c>
    </row>
    <row r="27" spans="2:9" x14ac:dyDescent="0.25">
      <c r="B27" s="473">
        <f t="shared" si="1"/>
        <v>105</v>
      </c>
      <c r="C27" s="446"/>
      <c r="D27" s="835"/>
      <c r="E27" s="836"/>
      <c r="F27" s="837">
        <f t="shared" si="0"/>
        <v>0</v>
      </c>
      <c r="G27" s="1041"/>
      <c r="H27" s="1043"/>
      <c r="I27" s="133">
        <f t="shared" si="2"/>
        <v>3052.6899999999987</v>
      </c>
    </row>
    <row r="28" spans="2:9" x14ac:dyDescent="0.25">
      <c r="B28" s="473">
        <f t="shared" si="1"/>
        <v>105</v>
      </c>
      <c r="C28" s="446"/>
      <c r="D28" s="835"/>
      <c r="E28" s="836"/>
      <c r="F28" s="837">
        <f t="shared" si="0"/>
        <v>0</v>
      </c>
      <c r="G28" s="1041"/>
      <c r="H28" s="1043"/>
      <c r="I28" s="133">
        <f t="shared" si="2"/>
        <v>3052.6899999999987</v>
      </c>
    </row>
    <row r="29" spans="2:9" x14ac:dyDescent="0.25">
      <c r="B29" s="473">
        <f t="shared" si="1"/>
        <v>105</v>
      </c>
      <c r="C29" s="446"/>
      <c r="D29" s="835"/>
      <c r="E29" s="836"/>
      <c r="F29" s="837">
        <f t="shared" si="0"/>
        <v>0</v>
      </c>
      <c r="G29" s="1041"/>
      <c r="H29" s="1043"/>
      <c r="I29" s="133">
        <f t="shared" si="2"/>
        <v>3052.6899999999987</v>
      </c>
    </row>
    <row r="30" spans="2:9" x14ac:dyDescent="0.25">
      <c r="B30" s="473">
        <f t="shared" si="1"/>
        <v>105</v>
      </c>
      <c r="C30" s="446"/>
      <c r="D30" s="1044"/>
      <c r="E30" s="836"/>
      <c r="F30" s="837">
        <f t="shared" si="0"/>
        <v>0</v>
      </c>
      <c r="G30" s="1041"/>
      <c r="H30" s="1043"/>
      <c r="I30" s="133">
        <f t="shared" si="2"/>
        <v>3052.6899999999987</v>
      </c>
    </row>
    <row r="31" spans="2:9" x14ac:dyDescent="0.25">
      <c r="B31" s="473">
        <f t="shared" si="1"/>
        <v>105</v>
      </c>
      <c r="C31" s="446"/>
      <c r="D31" s="1044"/>
      <c r="E31" s="1045"/>
      <c r="F31" s="837">
        <f t="shared" si="0"/>
        <v>0</v>
      </c>
      <c r="G31" s="1046"/>
      <c r="H31" s="1043"/>
      <c r="I31" s="133">
        <f t="shared" si="2"/>
        <v>3052.6899999999987</v>
      </c>
    </row>
    <row r="32" spans="2:9" x14ac:dyDescent="0.25">
      <c r="B32" s="473">
        <f t="shared" si="1"/>
        <v>105</v>
      </c>
      <c r="C32" s="446"/>
      <c r="D32" s="1044"/>
      <c r="E32" s="1045"/>
      <c r="F32" s="837">
        <f t="shared" si="0"/>
        <v>0</v>
      </c>
      <c r="G32" s="1046"/>
      <c r="H32" s="1043"/>
      <c r="I32" s="133">
        <f t="shared" si="2"/>
        <v>3052.6899999999987</v>
      </c>
    </row>
    <row r="33" spans="1:9" x14ac:dyDescent="0.25">
      <c r="B33" s="473">
        <f t="shared" si="1"/>
        <v>105</v>
      </c>
      <c r="C33" s="446"/>
      <c r="D33" s="1044"/>
      <c r="E33" s="1045"/>
      <c r="F33" s="837">
        <f t="shared" si="0"/>
        <v>0</v>
      </c>
      <c r="G33" s="1046"/>
      <c r="H33" s="1043"/>
      <c r="I33" s="133">
        <f t="shared" si="2"/>
        <v>3052.6899999999987</v>
      </c>
    </row>
    <row r="34" spans="1:9" x14ac:dyDescent="0.25">
      <c r="B34" s="473">
        <f t="shared" si="1"/>
        <v>105</v>
      </c>
      <c r="C34" s="446"/>
      <c r="D34" s="1044"/>
      <c r="E34" s="1045"/>
      <c r="F34" s="837">
        <f t="shared" si="0"/>
        <v>0</v>
      </c>
      <c r="G34" s="1046"/>
      <c r="H34" s="1043"/>
      <c r="I34" s="133">
        <f t="shared" si="2"/>
        <v>3052.6899999999987</v>
      </c>
    </row>
    <row r="35" spans="1:9" x14ac:dyDescent="0.25">
      <c r="B35" s="473">
        <f t="shared" si="1"/>
        <v>105</v>
      </c>
      <c r="C35" s="446"/>
      <c r="D35" s="1044"/>
      <c r="E35" s="1045"/>
      <c r="F35" s="837">
        <f t="shared" si="0"/>
        <v>0</v>
      </c>
      <c r="G35" s="1046"/>
      <c r="H35" s="1043"/>
      <c r="I35" s="133">
        <f t="shared" si="2"/>
        <v>3052.6899999999987</v>
      </c>
    </row>
    <row r="36" spans="1:9" x14ac:dyDescent="0.25">
      <c r="B36" s="473">
        <f t="shared" si="1"/>
        <v>105</v>
      </c>
      <c r="C36" s="446"/>
      <c r="D36" s="1044"/>
      <c r="E36" s="1045"/>
      <c r="F36" s="837">
        <f t="shared" si="0"/>
        <v>0</v>
      </c>
      <c r="G36" s="1046"/>
      <c r="H36" s="1043"/>
      <c r="I36" s="133">
        <f t="shared" si="2"/>
        <v>3052.6899999999987</v>
      </c>
    </row>
    <row r="37" spans="1:9" x14ac:dyDescent="0.25">
      <c r="B37" s="473">
        <f t="shared" si="1"/>
        <v>105</v>
      </c>
      <c r="C37" s="446"/>
      <c r="D37" s="1044"/>
      <c r="E37" s="1045"/>
      <c r="F37" s="837">
        <f t="shared" si="0"/>
        <v>0</v>
      </c>
      <c r="G37" s="1046"/>
      <c r="H37" s="1043"/>
      <c r="I37" s="133">
        <f t="shared" si="2"/>
        <v>3052.6899999999987</v>
      </c>
    </row>
    <row r="38" spans="1:9" x14ac:dyDescent="0.25">
      <c r="B38" s="473">
        <f t="shared" si="1"/>
        <v>105</v>
      </c>
      <c r="C38" s="446"/>
      <c r="D38" s="1044"/>
      <c r="E38" s="1045"/>
      <c r="F38" s="837">
        <f t="shared" si="0"/>
        <v>0</v>
      </c>
      <c r="G38" s="1046"/>
      <c r="H38" s="1043"/>
      <c r="I38" s="133">
        <f t="shared" si="2"/>
        <v>3052.6899999999987</v>
      </c>
    </row>
    <row r="39" spans="1:9" x14ac:dyDescent="0.25">
      <c r="B39" s="473">
        <f t="shared" si="1"/>
        <v>105</v>
      </c>
      <c r="C39" s="446"/>
      <c r="D39" s="1044"/>
      <c r="E39" s="1045"/>
      <c r="F39" s="837">
        <f t="shared" si="0"/>
        <v>0</v>
      </c>
      <c r="G39" s="1046"/>
      <c r="H39" s="1043"/>
      <c r="I39" s="133">
        <f t="shared" si="2"/>
        <v>3052.6899999999987</v>
      </c>
    </row>
    <row r="40" spans="1:9" x14ac:dyDescent="0.25">
      <c r="B40" s="473">
        <f t="shared" si="1"/>
        <v>105</v>
      </c>
      <c r="C40" s="446"/>
      <c r="D40" s="1044"/>
      <c r="E40" s="1045"/>
      <c r="F40" s="837">
        <f t="shared" si="0"/>
        <v>0</v>
      </c>
      <c r="G40" s="1046"/>
      <c r="H40" s="1043"/>
      <c r="I40" s="133">
        <f t="shared" si="2"/>
        <v>3052.6899999999987</v>
      </c>
    </row>
    <row r="41" spans="1:9" x14ac:dyDescent="0.25">
      <c r="B41" s="473">
        <f t="shared" si="1"/>
        <v>105</v>
      </c>
      <c r="C41" s="446"/>
      <c r="D41" s="1044"/>
      <c r="E41" s="1047"/>
      <c r="F41" s="837">
        <f t="shared" si="0"/>
        <v>0</v>
      </c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48"/>
      <c r="D42" s="469"/>
      <c r="E42" s="470"/>
      <c r="F42" s="469"/>
      <c r="G42" s="471"/>
      <c r="H42" s="471"/>
      <c r="I42" s="386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81</v>
      </c>
      <c r="C4" s="102"/>
      <c r="D4" s="138"/>
      <c r="E4" s="86"/>
      <c r="F4" s="73"/>
      <c r="G4" s="742"/>
    </row>
    <row r="5" spans="1:9" x14ac:dyDescent="0.25">
      <c r="A5" s="75"/>
      <c r="B5" s="1197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61</v>
      </c>
      <c r="C4" s="102"/>
      <c r="D4" s="138"/>
      <c r="E4" s="86"/>
      <c r="F4" s="73"/>
      <c r="G4" s="554"/>
    </row>
    <row r="5" spans="1:9" x14ac:dyDescent="0.25">
      <c r="A5" s="75"/>
      <c r="B5" s="1197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9"/>
      <c r="D9" s="1050"/>
      <c r="E9" s="964">
        <f t="shared" ref="E9:E26" si="2">C9</f>
        <v>0</v>
      </c>
      <c r="F9" s="965"/>
      <c r="G9" s="245"/>
      <c r="I9" s="269">
        <f t="shared" ref="I9:I26" si="3">I8-C9</f>
        <v>0</v>
      </c>
    </row>
    <row r="10" spans="1:9" x14ac:dyDescent="0.25">
      <c r="A10" s="75"/>
      <c r="B10" s="2"/>
      <c r="C10" s="1049"/>
      <c r="D10" s="1051"/>
      <c r="E10" s="964">
        <f t="shared" si="2"/>
        <v>0</v>
      </c>
      <c r="F10" s="966"/>
      <c r="G10" s="245"/>
      <c r="I10" s="269">
        <f t="shared" si="3"/>
        <v>0</v>
      </c>
    </row>
    <row r="11" spans="1:9" x14ac:dyDescent="0.25">
      <c r="A11" s="55"/>
      <c r="B11" s="2"/>
      <c r="C11" s="1049"/>
      <c r="D11" s="1051"/>
      <c r="E11" s="964">
        <f t="shared" si="2"/>
        <v>0</v>
      </c>
      <c r="F11" s="966"/>
      <c r="G11" s="245"/>
      <c r="I11" s="269">
        <f t="shared" si="3"/>
        <v>0</v>
      </c>
    </row>
    <row r="12" spans="1:9" x14ac:dyDescent="0.25">
      <c r="A12" s="75"/>
      <c r="B12" s="2"/>
      <c r="C12" s="1049"/>
      <c r="D12" s="1051"/>
      <c r="E12" s="964">
        <f t="shared" si="2"/>
        <v>0</v>
      </c>
      <c r="F12" s="966"/>
      <c r="G12" s="245"/>
      <c r="I12" s="269">
        <f t="shared" si="3"/>
        <v>0</v>
      </c>
    </row>
    <row r="13" spans="1:9" x14ac:dyDescent="0.25">
      <c r="A13" s="75"/>
      <c r="B13" s="2"/>
      <c r="C13" s="1049"/>
      <c r="D13" s="1051"/>
      <c r="E13" s="964">
        <f t="shared" si="2"/>
        <v>0</v>
      </c>
      <c r="F13" s="966"/>
      <c r="G13" s="245"/>
      <c r="I13" s="269">
        <f t="shared" si="3"/>
        <v>0</v>
      </c>
    </row>
    <row r="14" spans="1:9" x14ac:dyDescent="0.25">
      <c r="B14" s="2"/>
      <c r="C14" s="1049"/>
      <c r="D14" s="1051"/>
      <c r="E14" s="964">
        <f t="shared" si="2"/>
        <v>0</v>
      </c>
      <c r="F14" s="966"/>
      <c r="G14" s="245"/>
      <c r="I14" s="269">
        <f t="shared" si="3"/>
        <v>0</v>
      </c>
    </row>
    <row r="15" spans="1:9" x14ac:dyDescent="0.25">
      <c r="B15" s="2"/>
      <c r="C15" s="1049"/>
      <c r="D15" s="1051"/>
      <c r="E15" s="964">
        <f t="shared" si="2"/>
        <v>0</v>
      </c>
      <c r="F15" s="966"/>
      <c r="G15" s="245"/>
      <c r="I15" s="269">
        <f t="shared" si="3"/>
        <v>0</v>
      </c>
    </row>
    <row r="16" spans="1:9" x14ac:dyDescent="0.25">
      <c r="B16" s="2"/>
      <c r="C16" s="1049"/>
      <c r="D16" s="1052"/>
      <c r="E16" s="964">
        <f t="shared" si="2"/>
        <v>0</v>
      </c>
      <c r="F16" s="967"/>
      <c r="G16" s="968"/>
      <c r="I16" s="47">
        <f t="shared" si="3"/>
        <v>0</v>
      </c>
    </row>
    <row r="17" spans="1:9" x14ac:dyDescent="0.25">
      <c r="B17" s="2"/>
      <c r="C17" s="1053"/>
      <c r="D17" s="1052"/>
      <c r="E17" s="964">
        <f t="shared" si="2"/>
        <v>0</v>
      </c>
      <c r="F17" s="967"/>
      <c r="G17" s="968"/>
      <c r="I17" s="47">
        <f t="shared" si="3"/>
        <v>0</v>
      </c>
    </row>
    <row r="18" spans="1:9" x14ac:dyDescent="0.25">
      <c r="B18" s="2"/>
      <c r="C18" s="1049"/>
      <c r="D18" s="1052"/>
      <c r="E18" s="964">
        <f t="shared" si="2"/>
        <v>0</v>
      </c>
      <c r="F18" s="967"/>
      <c r="G18" s="968"/>
      <c r="I18" s="47">
        <f t="shared" si="3"/>
        <v>0</v>
      </c>
    </row>
    <row r="19" spans="1:9" x14ac:dyDescent="0.25">
      <c r="B19" s="2"/>
      <c r="C19" s="1049"/>
      <c r="D19" s="1052"/>
      <c r="E19" s="964">
        <f t="shared" si="2"/>
        <v>0</v>
      </c>
      <c r="F19" s="967"/>
      <c r="G19" s="968"/>
      <c r="I19" s="47">
        <f t="shared" si="3"/>
        <v>0</v>
      </c>
    </row>
    <row r="20" spans="1:9" x14ac:dyDescent="0.25">
      <c r="B20" s="2"/>
      <c r="C20" s="1049"/>
      <c r="D20" s="1052"/>
      <c r="E20" s="964">
        <f t="shared" si="2"/>
        <v>0</v>
      </c>
      <c r="F20" s="967"/>
      <c r="G20" s="968"/>
      <c r="I20" s="47">
        <f t="shared" si="3"/>
        <v>0</v>
      </c>
    </row>
    <row r="21" spans="1:9" x14ac:dyDescent="0.25">
      <c r="B21" s="2"/>
      <c r="C21" s="1049"/>
      <c r="D21" s="1052"/>
      <c r="E21" s="964">
        <f t="shared" si="2"/>
        <v>0</v>
      </c>
      <c r="F21" s="967"/>
      <c r="G21" s="968"/>
      <c r="I21" s="47">
        <f t="shared" si="3"/>
        <v>0</v>
      </c>
    </row>
    <row r="22" spans="1:9" x14ac:dyDescent="0.25">
      <c r="B22" s="2"/>
      <c r="C22" s="1049"/>
      <c r="D22" s="1052"/>
      <c r="E22" s="964">
        <f t="shared" si="2"/>
        <v>0</v>
      </c>
      <c r="F22" s="967"/>
      <c r="G22" s="968"/>
      <c r="I22" s="47">
        <f t="shared" si="3"/>
        <v>0</v>
      </c>
    </row>
    <row r="23" spans="1:9" x14ac:dyDescent="0.25">
      <c r="B23" s="2"/>
      <c r="C23" s="1049"/>
      <c r="D23" s="1052"/>
      <c r="E23" s="964">
        <f t="shared" si="2"/>
        <v>0</v>
      </c>
      <c r="F23" s="967"/>
      <c r="G23" s="968"/>
      <c r="I23" s="47">
        <f t="shared" si="3"/>
        <v>0</v>
      </c>
    </row>
    <row r="24" spans="1:9" x14ac:dyDescent="0.25">
      <c r="B24" s="2"/>
      <c r="C24" s="1049"/>
      <c r="D24" s="1052"/>
      <c r="E24" s="964">
        <f t="shared" si="2"/>
        <v>0</v>
      </c>
      <c r="F24" s="969"/>
      <c r="G24" s="968"/>
      <c r="I24" s="47">
        <f t="shared" si="3"/>
        <v>0</v>
      </c>
    </row>
    <row r="25" spans="1:9" x14ac:dyDescent="0.25">
      <c r="B25" s="2"/>
      <c r="C25" s="1049"/>
      <c r="D25" s="1052"/>
      <c r="E25" s="964">
        <f t="shared" si="2"/>
        <v>0</v>
      </c>
      <c r="F25" s="969"/>
      <c r="G25" s="968"/>
      <c r="I25" s="47">
        <f t="shared" si="3"/>
        <v>0</v>
      </c>
    </row>
    <row r="26" spans="1:9" x14ac:dyDescent="0.25">
      <c r="B26" s="109"/>
      <c r="C26" s="1049"/>
      <c r="D26" s="1052"/>
      <c r="E26" s="964">
        <f t="shared" si="2"/>
        <v>0</v>
      </c>
      <c r="F26" s="969"/>
      <c r="G26" s="970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2" t="s">
        <v>277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171</v>
      </c>
      <c r="C4" s="102"/>
      <c r="D4" s="138"/>
      <c r="E4" s="86"/>
      <c r="F4" s="73"/>
      <c r="G4" s="936"/>
    </row>
    <row r="5" spans="1:9" x14ac:dyDescent="0.25">
      <c r="A5" s="75" t="s">
        <v>70</v>
      </c>
      <c r="B5" s="1197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4">
        <f t="shared" ref="F8:F28" si="0">D8</f>
        <v>330</v>
      </c>
      <c r="G8" s="965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4">
        <f t="shared" si="0"/>
        <v>473.2</v>
      </c>
      <c r="G9" s="965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4"/>
      <c r="E10" s="1055"/>
      <c r="F10" s="1040">
        <f t="shared" si="0"/>
        <v>0</v>
      </c>
      <c r="G10" s="1056"/>
      <c r="H10" s="1057"/>
      <c r="I10" s="269">
        <f t="shared" ref="I10:I28" si="1">I9-D10</f>
        <v>194.3</v>
      </c>
    </row>
    <row r="11" spans="1:9" x14ac:dyDescent="0.25">
      <c r="A11" s="55"/>
      <c r="B11" s="2"/>
      <c r="C11" s="15"/>
      <c r="D11" s="1054"/>
      <c r="E11" s="1055"/>
      <c r="F11" s="1040">
        <f t="shared" si="0"/>
        <v>0</v>
      </c>
      <c r="G11" s="1056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4"/>
      <c r="E12" s="1055"/>
      <c r="F12" s="1040">
        <f t="shared" si="0"/>
        <v>0</v>
      </c>
      <c r="G12" s="1056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4"/>
      <c r="E13" s="1055"/>
      <c r="F13" s="1040">
        <f t="shared" si="0"/>
        <v>0</v>
      </c>
      <c r="G13" s="1056"/>
      <c r="H13" s="438"/>
      <c r="I13" s="47">
        <f t="shared" si="1"/>
        <v>194.3</v>
      </c>
    </row>
    <row r="14" spans="1:9" x14ac:dyDescent="0.25">
      <c r="B14" s="2"/>
      <c r="C14" s="15"/>
      <c r="D14" s="1054"/>
      <c r="E14" s="1055"/>
      <c r="F14" s="1040">
        <f t="shared" si="0"/>
        <v>0</v>
      </c>
      <c r="G14" s="1056"/>
      <c r="H14" s="438"/>
      <c r="I14" s="47">
        <f t="shared" si="1"/>
        <v>194.3</v>
      </c>
    </row>
    <row r="15" spans="1:9" x14ac:dyDescent="0.25">
      <c r="B15" s="2"/>
      <c r="C15" s="15"/>
      <c r="D15" s="1054"/>
      <c r="E15" s="1055"/>
      <c r="F15" s="1040">
        <f t="shared" si="0"/>
        <v>0</v>
      </c>
      <c r="G15" s="1058"/>
      <c r="H15" s="118"/>
      <c r="I15" s="47">
        <f t="shared" si="1"/>
        <v>194.3</v>
      </c>
    </row>
    <row r="16" spans="1:9" x14ac:dyDescent="0.25">
      <c r="B16" s="2"/>
      <c r="C16" s="15"/>
      <c r="D16" s="1054"/>
      <c r="E16" s="1055"/>
      <c r="F16" s="1040">
        <f t="shared" si="0"/>
        <v>0</v>
      </c>
      <c r="G16" s="1058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5"/>
      <c r="F17" s="1040">
        <f t="shared" si="0"/>
        <v>0</v>
      </c>
      <c r="G17" s="1058"/>
      <c r="H17" s="118"/>
      <c r="I17" s="47">
        <f t="shared" si="1"/>
        <v>194.3</v>
      </c>
    </row>
    <row r="18" spans="1:9" x14ac:dyDescent="0.25">
      <c r="B18" s="2"/>
      <c r="C18" s="15"/>
      <c r="D18" s="1054"/>
      <c r="E18" s="1055"/>
      <c r="F18" s="1040">
        <f t="shared" si="0"/>
        <v>0</v>
      </c>
      <c r="G18" s="1058"/>
      <c r="H18" s="118"/>
      <c r="I18" s="47">
        <f t="shared" si="1"/>
        <v>194.3</v>
      </c>
    </row>
    <row r="19" spans="1:9" x14ac:dyDescent="0.25">
      <c r="B19" s="2"/>
      <c r="C19" s="15"/>
      <c r="D19" s="1054"/>
      <c r="E19" s="1055"/>
      <c r="F19" s="1040">
        <f t="shared" si="0"/>
        <v>0</v>
      </c>
      <c r="G19" s="1058"/>
      <c r="H19" s="118"/>
      <c r="I19" s="47">
        <f t="shared" si="1"/>
        <v>194.3</v>
      </c>
    </row>
    <row r="20" spans="1:9" x14ac:dyDescent="0.25">
      <c r="B20" s="2"/>
      <c r="C20" s="15"/>
      <c r="D20" s="1054"/>
      <c r="E20" s="1055"/>
      <c r="F20" s="1040">
        <f t="shared" si="0"/>
        <v>0</v>
      </c>
      <c r="G20" s="1058"/>
      <c r="H20" s="118"/>
      <c r="I20" s="47">
        <f t="shared" si="1"/>
        <v>194.3</v>
      </c>
    </row>
    <row r="21" spans="1:9" x14ac:dyDescent="0.25">
      <c r="B21" s="2"/>
      <c r="C21" s="15"/>
      <c r="D21" s="1054"/>
      <c r="E21" s="1055"/>
      <c r="F21" s="1040">
        <f t="shared" si="0"/>
        <v>0</v>
      </c>
      <c r="G21" s="1058"/>
      <c r="H21" s="118"/>
      <c r="I21" s="47">
        <f t="shared" si="1"/>
        <v>194.3</v>
      </c>
    </row>
    <row r="22" spans="1:9" x14ac:dyDescent="0.25">
      <c r="B22" s="2"/>
      <c r="C22" s="15"/>
      <c r="D22" s="1054"/>
      <c r="E22" s="1055"/>
      <c r="F22" s="1040">
        <f t="shared" si="0"/>
        <v>0</v>
      </c>
      <c r="G22" s="1058"/>
      <c r="H22" s="118"/>
      <c r="I22" s="47">
        <f t="shared" si="1"/>
        <v>194.3</v>
      </c>
    </row>
    <row r="23" spans="1:9" x14ac:dyDescent="0.25">
      <c r="B23" s="2"/>
      <c r="C23" s="15"/>
      <c r="D23" s="1054"/>
      <c r="E23" s="1055"/>
      <c r="F23" s="1040">
        <f t="shared" si="0"/>
        <v>0</v>
      </c>
      <c r="G23" s="1058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4">
        <f t="shared" si="0"/>
        <v>0</v>
      </c>
      <c r="G24" s="969"/>
      <c r="H24" s="968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4">
        <f t="shared" si="0"/>
        <v>0</v>
      </c>
      <c r="G25" s="969"/>
      <c r="H25" s="96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4">
        <f t="shared" si="0"/>
        <v>0</v>
      </c>
      <c r="G26" s="969"/>
      <c r="H26" s="97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4">
        <f t="shared" si="0"/>
        <v>0</v>
      </c>
      <c r="G27" s="969"/>
      <c r="H27" s="97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R1" zoomScaleNormal="100" workbookViewId="0">
      <pane ySplit="9" topLeftCell="A10" activePane="bottomLeft" state="frozen"/>
      <selection pane="bottomLeft" activeCell="V27" sqref="V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2" t="s">
        <v>263</v>
      </c>
      <c r="B1" s="1132"/>
      <c r="C1" s="1132"/>
      <c r="D1" s="1132"/>
      <c r="E1" s="1132"/>
      <c r="F1" s="1132"/>
      <c r="G1" s="1132"/>
      <c r="H1" s="11">
        <v>1</v>
      </c>
      <c r="K1" s="1126" t="s">
        <v>278</v>
      </c>
      <c r="L1" s="1126"/>
      <c r="M1" s="1126"/>
      <c r="N1" s="1126"/>
      <c r="O1" s="1126"/>
      <c r="P1" s="1126"/>
      <c r="Q1" s="1126"/>
      <c r="R1" s="11">
        <v>2</v>
      </c>
      <c r="U1" s="1126" t="s">
        <v>278</v>
      </c>
      <c r="V1" s="1126"/>
      <c r="W1" s="1126"/>
      <c r="X1" s="1126"/>
      <c r="Y1" s="1126"/>
      <c r="Z1" s="1126"/>
      <c r="AA1" s="112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133" t="s">
        <v>87</v>
      </c>
      <c r="C4" s="331"/>
      <c r="D4" s="255"/>
      <c r="E4" s="774"/>
      <c r="F4" s="250"/>
      <c r="G4" s="163"/>
      <c r="H4" s="163"/>
      <c r="K4" s="698"/>
      <c r="L4" s="1133" t="s">
        <v>87</v>
      </c>
      <c r="M4" s="331"/>
      <c r="N4" s="255"/>
      <c r="O4" s="774"/>
      <c r="P4" s="250"/>
      <c r="Q4" s="163"/>
      <c r="R4" s="163"/>
      <c r="U4" s="698"/>
      <c r="V4" s="1133" t="s">
        <v>87</v>
      </c>
      <c r="W4" s="331"/>
      <c r="X4" s="255"/>
      <c r="Y4" s="774"/>
      <c r="Z4" s="250"/>
      <c r="AA4" s="163"/>
      <c r="AB4" s="163"/>
    </row>
    <row r="5" spans="1:29" ht="26.25" customHeight="1" x14ac:dyDescent="0.25">
      <c r="A5" s="1134" t="s">
        <v>52</v>
      </c>
      <c r="B5" s="1130"/>
      <c r="C5" s="331">
        <v>150</v>
      </c>
      <c r="D5" s="255">
        <v>44515</v>
      </c>
      <c r="E5" s="774">
        <v>18217</v>
      </c>
      <c r="F5" s="250">
        <v>590</v>
      </c>
      <c r="G5" s="267"/>
      <c r="K5" s="1061" t="s">
        <v>279</v>
      </c>
      <c r="L5" s="1130"/>
      <c r="M5" s="331">
        <v>138</v>
      </c>
      <c r="N5" s="255">
        <v>44592</v>
      </c>
      <c r="O5" s="774">
        <v>1119.67</v>
      </c>
      <c r="P5" s="250">
        <v>35</v>
      </c>
      <c r="Q5" s="267"/>
      <c r="U5" s="1084" t="s">
        <v>172</v>
      </c>
      <c r="V5" s="1130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134"/>
      <c r="B6" s="1130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2" t="s">
        <v>280</v>
      </c>
      <c r="L6" s="1130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  <c r="U6" s="1062"/>
      <c r="V6" s="1130"/>
      <c r="W6" s="602"/>
      <c r="X6" s="255"/>
      <c r="Y6" s="775"/>
      <c r="Z6" s="73"/>
      <c r="AA6" s="269">
        <f>Z79</f>
        <v>0</v>
      </c>
      <c r="AB6" s="7">
        <f>Y6-AA6+Y7+Y5-AA5+Y4</f>
        <v>17726.330000000002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6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61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  <c r="U10" s="80" t="s">
        <v>32</v>
      </c>
      <c r="V10" s="83">
        <f>Z6-W10+Z5+Z4+Z7+Z8</f>
        <v>572</v>
      </c>
      <c r="W10" s="15"/>
      <c r="X10" s="271"/>
      <c r="Y10" s="301"/>
      <c r="Z10" s="271">
        <f t="shared" ref="Z10:Z73" si="2">X10</f>
        <v>0</v>
      </c>
      <c r="AA10" s="272"/>
      <c r="AB10" s="273"/>
      <c r="AC10" s="282">
        <f>Y6-Z10+Y5+Y4+Y7+Y8</f>
        <v>17726.330000000002</v>
      </c>
    </row>
    <row r="11" spans="1:29" x14ac:dyDescent="0.25">
      <c r="A11" s="999" t="s">
        <v>257</v>
      </c>
      <c r="B11" s="1001">
        <f>B10-C11</f>
        <v>549</v>
      </c>
      <c r="C11" s="345">
        <v>30</v>
      </c>
      <c r="D11" s="929">
        <v>863.59</v>
      </c>
      <c r="E11" s="888">
        <v>44537</v>
      </c>
      <c r="F11" s="887">
        <f t="shared" si="0"/>
        <v>863.59</v>
      </c>
      <c r="G11" s="648" t="s">
        <v>113</v>
      </c>
      <c r="H11" s="889">
        <v>155</v>
      </c>
      <c r="I11" s="282">
        <f>I10-F11</f>
        <v>18223.419999999998</v>
      </c>
      <c r="K11" s="1059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  <c r="U11" s="1059"/>
      <c r="V11" s="304">
        <f>V10-W11</f>
        <v>572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17726.330000000002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7">
        <v>28.03</v>
      </c>
      <c r="E12" s="888">
        <v>44537</v>
      </c>
      <c r="F12" s="887">
        <f t="shared" si="0"/>
        <v>28.03</v>
      </c>
      <c r="G12" s="648" t="s">
        <v>114</v>
      </c>
      <c r="H12" s="889">
        <v>155</v>
      </c>
      <c r="I12" s="282">
        <f t="shared" ref="I12:I75" si="4">I11-F12</f>
        <v>18195.39</v>
      </c>
      <c r="K12" s="200"/>
      <c r="L12" s="83">
        <f t="shared" ref="L12:L75" si="5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6">S11-P12</f>
        <v>2305.5699999999997</v>
      </c>
      <c r="U12" s="200"/>
      <c r="V12" s="83">
        <f t="shared" ref="V12:V75" si="7">V11-W12</f>
        <v>572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17726.330000000002</v>
      </c>
    </row>
    <row r="13" spans="1:29" x14ac:dyDescent="0.25">
      <c r="A13" s="200"/>
      <c r="B13" s="83">
        <f t="shared" si="3"/>
        <v>548</v>
      </c>
      <c r="C13" s="15"/>
      <c r="D13" s="887">
        <v>0</v>
      </c>
      <c r="E13" s="888"/>
      <c r="F13" s="887">
        <f t="shared" si="0"/>
        <v>0</v>
      </c>
      <c r="G13" s="648"/>
      <c r="H13" s="889"/>
      <c r="I13" s="282">
        <f t="shared" si="4"/>
        <v>18195.39</v>
      </c>
      <c r="K13" s="200"/>
      <c r="L13" s="83">
        <f t="shared" si="5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6"/>
        <v>2305.5699999999997</v>
      </c>
      <c r="U13" s="200"/>
      <c r="V13" s="83">
        <f t="shared" si="7"/>
        <v>572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17726.330000000002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7">
        <v>53.52</v>
      </c>
      <c r="E14" s="888">
        <v>44539</v>
      </c>
      <c r="F14" s="887">
        <f t="shared" si="0"/>
        <v>53.52</v>
      </c>
      <c r="G14" s="648" t="s">
        <v>119</v>
      </c>
      <c r="H14" s="889">
        <v>155</v>
      </c>
      <c r="I14" s="282">
        <f t="shared" si="4"/>
        <v>18141.87</v>
      </c>
      <c r="K14" s="82" t="s">
        <v>33</v>
      </c>
      <c r="L14" s="83">
        <f t="shared" si="5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6"/>
        <v>2305.5699999999997</v>
      </c>
      <c r="U14" s="82" t="s">
        <v>33</v>
      </c>
      <c r="V14" s="83">
        <f t="shared" si="7"/>
        <v>572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17726.330000000002</v>
      </c>
    </row>
    <row r="15" spans="1:29" x14ac:dyDescent="0.25">
      <c r="A15" s="73"/>
      <c r="B15" s="83">
        <f t="shared" si="3"/>
        <v>511</v>
      </c>
      <c r="C15" s="15">
        <v>35</v>
      </c>
      <c r="D15" s="887">
        <v>1151.5</v>
      </c>
      <c r="E15" s="888">
        <v>44540</v>
      </c>
      <c r="F15" s="887">
        <f t="shared" si="0"/>
        <v>1151.5</v>
      </c>
      <c r="G15" s="648" t="s">
        <v>121</v>
      </c>
      <c r="H15" s="889">
        <v>155</v>
      </c>
      <c r="I15" s="282">
        <f t="shared" si="4"/>
        <v>16990.37</v>
      </c>
      <c r="K15" s="73"/>
      <c r="L15" s="83">
        <f t="shared" si="5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6"/>
        <v>2305.5699999999997</v>
      </c>
      <c r="U15" s="73"/>
      <c r="V15" s="83">
        <f t="shared" si="7"/>
        <v>572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17726.330000000002</v>
      </c>
    </row>
    <row r="16" spans="1:29" x14ac:dyDescent="0.25">
      <c r="A16" s="73"/>
      <c r="B16" s="83">
        <f t="shared" si="3"/>
        <v>491</v>
      </c>
      <c r="C16" s="15">
        <v>20</v>
      </c>
      <c r="D16" s="887">
        <v>516.39</v>
      </c>
      <c r="E16" s="888">
        <v>44541</v>
      </c>
      <c r="F16" s="887">
        <f t="shared" si="0"/>
        <v>516.39</v>
      </c>
      <c r="G16" s="648" t="s">
        <v>122</v>
      </c>
      <c r="H16" s="889">
        <v>155</v>
      </c>
      <c r="I16" s="282">
        <f t="shared" si="4"/>
        <v>16473.98</v>
      </c>
      <c r="K16" s="73"/>
      <c r="L16" s="83">
        <f t="shared" si="5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6"/>
        <v>2305.5699999999997</v>
      </c>
      <c r="U16" s="73"/>
      <c r="V16" s="83">
        <f t="shared" si="7"/>
        <v>572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17726.330000000002</v>
      </c>
    </row>
    <row r="17" spans="1:29" x14ac:dyDescent="0.25">
      <c r="B17" s="83">
        <f t="shared" si="3"/>
        <v>456</v>
      </c>
      <c r="C17" s="15">
        <v>35</v>
      </c>
      <c r="D17" s="887">
        <v>1064.5</v>
      </c>
      <c r="E17" s="888">
        <v>44543</v>
      </c>
      <c r="F17" s="887">
        <f t="shared" si="0"/>
        <v>1064.5</v>
      </c>
      <c r="G17" s="648" t="s">
        <v>117</v>
      </c>
      <c r="H17" s="889">
        <v>155</v>
      </c>
      <c r="I17" s="282">
        <f t="shared" si="4"/>
        <v>15409.48</v>
      </c>
      <c r="L17" s="83">
        <f t="shared" si="5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6"/>
        <v>2305.5699999999997</v>
      </c>
      <c r="V17" s="83">
        <f t="shared" si="7"/>
        <v>572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17726.330000000002</v>
      </c>
    </row>
    <row r="18" spans="1:29" x14ac:dyDescent="0.25">
      <c r="B18" s="83">
        <f t="shared" si="3"/>
        <v>455</v>
      </c>
      <c r="C18" s="15">
        <v>1</v>
      </c>
      <c r="D18" s="887">
        <v>25.45</v>
      </c>
      <c r="E18" s="888">
        <v>44544</v>
      </c>
      <c r="F18" s="887">
        <f t="shared" si="0"/>
        <v>25.45</v>
      </c>
      <c r="G18" s="648" t="s">
        <v>126</v>
      </c>
      <c r="H18" s="889">
        <v>155</v>
      </c>
      <c r="I18" s="282">
        <f t="shared" si="4"/>
        <v>15384.029999999999</v>
      </c>
      <c r="L18" s="83">
        <f t="shared" si="5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6"/>
        <v>2305.5699999999997</v>
      </c>
      <c r="V18" s="83">
        <f t="shared" si="7"/>
        <v>572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17726.330000000002</v>
      </c>
    </row>
    <row r="19" spans="1:29" x14ac:dyDescent="0.25">
      <c r="A19" s="123"/>
      <c r="B19" s="83">
        <f t="shared" si="3"/>
        <v>445</v>
      </c>
      <c r="C19" s="15">
        <v>10</v>
      </c>
      <c r="D19" s="887">
        <v>294.98</v>
      </c>
      <c r="E19" s="888">
        <v>44544</v>
      </c>
      <c r="F19" s="887">
        <f t="shared" si="0"/>
        <v>294.98</v>
      </c>
      <c r="G19" s="648" t="s">
        <v>118</v>
      </c>
      <c r="H19" s="889">
        <v>155</v>
      </c>
      <c r="I19" s="282">
        <f t="shared" si="4"/>
        <v>15089.05</v>
      </c>
      <c r="K19" s="123"/>
      <c r="L19" s="83">
        <f t="shared" si="5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6"/>
        <v>2305.5699999999997</v>
      </c>
      <c r="U19" s="123"/>
      <c r="V19" s="83">
        <f t="shared" si="7"/>
        <v>572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17726.330000000002</v>
      </c>
    </row>
    <row r="20" spans="1:29" x14ac:dyDescent="0.25">
      <c r="A20" s="123"/>
      <c r="B20" s="83">
        <f t="shared" si="3"/>
        <v>444</v>
      </c>
      <c r="C20" s="15">
        <v>1</v>
      </c>
      <c r="D20" s="887">
        <v>27.4</v>
      </c>
      <c r="E20" s="888">
        <v>44545</v>
      </c>
      <c r="F20" s="887">
        <f t="shared" si="0"/>
        <v>27.4</v>
      </c>
      <c r="G20" s="648" t="s">
        <v>128</v>
      </c>
      <c r="H20" s="889">
        <v>155</v>
      </c>
      <c r="I20" s="282">
        <f t="shared" si="4"/>
        <v>15061.65</v>
      </c>
      <c r="K20" s="123"/>
      <c r="L20" s="83">
        <f t="shared" si="5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2305.5699999999997</v>
      </c>
      <c r="U20" s="123"/>
      <c r="V20" s="83">
        <f t="shared" si="7"/>
        <v>572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17726.330000000002</v>
      </c>
    </row>
    <row r="21" spans="1:29" x14ac:dyDescent="0.25">
      <c r="A21" s="123"/>
      <c r="B21" s="83">
        <f t="shared" si="3"/>
        <v>442</v>
      </c>
      <c r="C21" s="15">
        <v>2</v>
      </c>
      <c r="D21" s="887">
        <v>55.57</v>
      </c>
      <c r="E21" s="888">
        <v>44548</v>
      </c>
      <c r="F21" s="887">
        <f t="shared" si="0"/>
        <v>55.57</v>
      </c>
      <c r="G21" s="648" t="s">
        <v>130</v>
      </c>
      <c r="H21" s="889">
        <v>155</v>
      </c>
      <c r="I21" s="282">
        <f t="shared" si="4"/>
        <v>15006.08</v>
      </c>
      <c r="K21" s="123"/>
      <c r="L21" s="83">
        <f t="shared" si="5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2305.5699999999997</v>
      </c>
      <c r="U21" s="123"/>
      <c r="V21" s="83">
        <f t="shared" si="7"/>
        <v>572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17726.330000000002</v>
      </c>
    </row>
    <row r="22" spans="1:29" x14ac:dyDescent="0.25">
      <c r="A22" s="123"/>
      <c r="B22" s="83">
        <f t="shared" si="3"/>
        <v>407</v>
      </c>
      <c r="C22" s="15">
        <v>35</v>
      </c>
      <c r="D22" s="887">
        <v>1121.07</v>
      </c>
      <c r="E22" s="888">
        <v>44548</v>
      </c>
      <c r="F22" s="887">
        <f t="shared" si="0"/>
        <v>1121.07</v>
      </c>
      <c r="G22" s="648" t="s">
        <v>131</v>
      </c>
      <c r="H22" s="889">
        <v>155</v>
      </c>
      <c r="I22" s="282">
        <f t="shared" si="4"/>
        <v>13885.01</v>
      </c>
      <c r="K22" s="123"/>
      <c r="L22" s="83">
        <f t="shared" si="5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2305.5699999999997</v>
      </c>
      <c r="U22" s="123"/>
      <c r="V22" s="83">
        <f t="shared" si="7"/>
        <v>572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17726.330000000002</v>
      </c>
    </row>
    <row r="23" spans="1:29" x14ac:dyDescent="0.25">
      <c r="A23" s="123"/>
      <c r="B23" s="83">
        <f t="shared" si="3"/>
        <v>406</v>
      </c>
      <c r="C23" s="15">
        <v>1</v>
      </c>
      <c r="D23" s="887">
        <v>28.67</v>
      </c>
      <c r="E23" s="888">
        <v>44548</v>
      </c>
      <c r="F23" s="887">
        <f t="shared" si="0"/>
        <v>28.67</v>
      </c>
      <c r="G23" s="648" t="s">
        <v>132</v>
      </c>
      <c r="H23" s="889">
        <v>155</v>
      </c>
      <c r="I23" s="282">
        <f t="shared" si="4"/>
        <v>13856.34</v>
      </c>
      <c r="K23" s="123"/>
      <c r="L23" s="83">
        <f t="shared" si="5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2305.5699999999997</v>
      </c>
      <c r="U23" s="123"/>
      <c r="V23" s="83">
        <f t="shared" si="7"/>
        <v>572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17726.330000000002</v>
      </c>
    </row>
    <row r="24" spans="1:29" x14ac:dyDescent="0.25">
      <c r="A24" s="124"/>
      <c r="B24" s="83">
        <f t="shared" si="3"/>
        <v>398</v>
      </c>
      <c r="C24" s="15">
        <v>8</v>
      </c>
      <c r="D24" s="887">
        <v>270.12</v>
      </c>
      <c r="E24" s="888">
        <v>44550</v>
      </c>
      <c r="F24" s="887">
        <f t="shared" si="0"/>
        <v>270.12</v>
      </c>
      <c r="G24" s="648" t="s">
        <v>137</v>
      </c>
      <c r="H24" s="889">
        <v>155</v>
      </c>
      <c r="I24" s="282">
        <f t="shared" si="4"/>
        <v>13586.22</v>
      </c>
      <c r="K24" s="124"/>
      <c r="L24" s="83">
        <f t="shared" si="5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2305.5699999999997</v>
      </c>
      <c r="U24" s="124"/>
      <c r="V24" s="83">
        <f t="shared" si="7"/>
        <v>572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17726.330000000002</v>
      </c>
    </row>
    <row r="25" spans="1:29" x14ac:dyDescent="0.25">
      <c r="A25" s="123"/>
      <c r="B25" s="83">
        <f t="shared" si="3"/>
        <v>363</v>
      </c>
      <c r="C25" s="15">
        <v>35</v>
      </c>
      <c r="D25" s="887">
        <v>1068.82</v>
      </c>
      <c r="E25" s="888">
        <v>44551</v>
      </c>
      <c r="F25" s="887">
        <f t="shared" si="0"/>
        <v>1068.82</v>
      </c>
      <c r="G25" s="648" t="s">
        <v>140</v>
      </c>
      <c r="H25" s="889">
        <v>155</v>
      </c>
      <c r="I25" s="282">
        <f t="shared" si="4"/>
        <v>12517.4</v>
      </c>
      <c r="K25" s="123"/>
      <c r="L25" s="83">
        <f t="shared" si="5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2305.5699999999997</v>
      </c>
      <c r="U25" s="123"/>
      <c r="V25" s="83">
        <f t="shared" si="7"/>
        <v>572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17726.330000000002</v>
      </c>
    </row>
    <row r="26" spans="1:29" x14ac:dyDescent="0.25">
      <c r="A26" s="123"/>
      <c r="B26" s="83">
        <f t="shared" si="3"/>
        <v>362</v>
      </c>
      <c r="C26" s="15">
        <v>1</v>
      </c>
      <c r="D26" s="887">
        <v>29.85</v>
      </c>
      <c r="E26" s="888">
        <v>44552</v>
      </c>
      <c r="F26" s="887">
        <f t="shared" si="0"/>
        <v>29.85</v>
      </c>
      <c r="G26" s="648" t="s">
        <v>144</v>
      </c>
      <c r="H26" s="889">
        <v>155</v>
      </c>
      <c r="I26" s="282">
        <f t="shared" si="4"/>
        <v>12487.55</v>
      </c>
      <c r="K26" s="123"/>
      <c r="L26" s="83">
        <f t="shared" si="5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2305.5699999999997</v>
      </c>
      <c r="U26" s="123"/>
      <c r="V26" s="83">
        <f t="shared" si="7"/>
        <v>572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17726.330000000002</v>
      </c>
    </row>
    <row r="27" spans="1:29" x14ac:dyDescent="0.25">
      <c r="A27" s="123"/>
      <c r="B27" s="83">
        <f t="shared" si="3"/>
        <v>360</v>
      </c>
      <c r="C27" s="15">
        <v>2</v>
      </c>
      <c r="D27" s="887">
        <v>56.48</v>
      </c>
      <c r="E27" s="888">
        <v>44553</v>
      </c>
      <c r="F27" s="887">
        <f t="shared" si="0"/>
        <v>56.48</v>
      </c>
      <c r="G27" s="648" t="s">
        <v>146</v>
      </c>
      <c r="H27" s="889">
        <v>155</v>
      </c>
      <c r="I27" s="282">
        <f t="shared" si="4"/>
        <v>12431.07</v>
      </c>
      <c r="K27" s="123"/>
      <c r="L27" s="83">
        <f t="shared" si="5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2305.5699999999997</v>
      </c>
      <c r="U27" s="123"/>
      <c r="V27" s="83">
        <f t="shared" si="7"/>
        <v>572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17726.330000000002</v>
      </c>
    </row>
    <row r="28" spans="1:29" x14ac:dyDescent="0.25">
      <c r="A28" s="123"/>
      <c r="B28" s="83">
        <f t="shared" si="3"/>
        <v>359</v>
      </c>
      <c r="C28" s="15">
        <v>1</v>
      </c>
      <c r="D28" s="887">
        <v>28.76</v>
      </c>
      <c r="E28" s="888">
        <v>44553</v>
      </c>
      <c r="F28" s="887">
        <f t="shared" si="0"/>
        <v>28.76</v>
      </c>
      <c r="G28" s="648" t="s">
        <v>147</v>
      </c>
      <c r="H28" s="889">
        <v>155</v>
      </c>
      <c r="I28" s="282">
        <f t="shared" si="4"/>
        <v>12402.31</v>
      </c>
      <c r="K28" s="123"/>
      <c r="L28" s="83">
        <f t="shared" si="5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2305.5699999999997</v>
      </c>
      <c r="U28" s="123"/>
      <c r="V28" s="83">
        <f t="shared" si="7"/>
        <v>572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17726.330000000002</v>
      </c>
    </row>
    <row r="29" spans="1:29" x14ac:dyDescent="0.25">
      <c r="A29" s="123"/>
      <c r="B29" s="83">
        <f t="shared" si="3"/>
        <v>329</v>
      </c>
      <c r="C29" s="15">
        <v>30</v>
      </c>
      <c r="D29" s="887">
        <v>904.19</v>
      </c>
      <c r="E29" s="888">
        <v>44554</v>
      </c>
      <c r="F29" s="887">
        <f t="shared" si="0"/>
        <v>904.19</v>
      </c>
      <c r="G29" s="648" t="s">
        <v>148</v>
      </c>
      <c r="H29" s="889">
        <v>155</v>
      </c>
      <c r="I29" s="282">
        <f t="shared" si="4"/>
        <v>11498.119999999999</v>
      </c>
      <c r="K29" s="123"/>
      <c r="L29" s="83">
        <f t="shared" si="5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2305.5699999999997</v>
      </c>
      <c r="U29" s="123"/>
      <c r="V29" s="83">
        <f t="shared" si="7"/>
        <v>572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17726.330000000002</v>
      </c>
    </row>
    <row r="30" spans="1:29" x14ac:dyDescent="0.25">
      <c r="A30" s="123"/>
      <c r="B30" s="83">
        <f t="shared" si="3"/>
        <v>309</v>
      </c>
      <c r="C30" s="15">
        <v>20</v>
      </c>
      <c r="D30" s="887">
        <v>598.11</v>
      </c>
      <c r="E30" s="888">
        <v>44556</v>
      </c>
      <c r="F30" s="887">
        <f t="shared" si="0"/>
        <v>598.11</v>
      </c>
      <c r="G30" s="648" t="s">
        <v>149</v>
      </c>
      <c r="H30" s="889">
        <v>155</v>
      </c>
      <c r="I30" s="282">
        <f t="shared" si="4"/>
        <v>10900.009999999998</v>
      </c>
      <c r="K30" s="123"/>
      <c r="L30" s="83">
        <f t="shared" si="5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2305.5699999999997</v>
      </c>
      <c r="U30" s="123"/>
      <c r="V30" s="83">
        <f t="shared" si="7"/>
        <v>572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17726.330000000002</v>
      </c>
    </row>
    <row r="31" spans="1:29" x14ac:dyDescent="0.25">
      <c r="A31" s="123"/>
      <c r="B31" s="83">
        <f t="shared" si="3"/>
        <v>299</v>
      </c>
      <c r="C31" s="15">
        <v>10</v>
      </c>
      <c r="D31" s="887">
        <v>294.42</v>
      </c>
      <c r="E31" s="888">
        <v>44556</v>
      </c>
      <c r="F31" s="887">
        <f t="shared" si="0"/>
        <v>294.42</v>
      </c>
      <c r="G31" s="648" t="s">
        <v>150</v>
      </c>
      <c r="H31" s="889">
        <v>155</v>
      </c>
      <c r="I31" s="282">
        <f t="shared" si="4"/>
        <v>10605.589999999998</v>
      </c>
      <c r="K31" s="123"/>
      <c r="L31" s="83">
        <f t="shared" si="5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2305.5699999999997</v>
      </c>
      <c r="U31" s="123"/>
      <c r="V31" s="83">
        <f t="shared" si="7"/>
        <v>572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17726.330000000002</v>
      </c>
    </row>
    <row r="32" spans="1:29" x14ac:dyDescent="0.25">
      <c r="A32" s="123"/>
      <c r="B32" s="83">
        <f t="shared" si="3"/>
        <v>294</v>
      </c>
      <c r="C32" s="15">
        <v>5</v>
      </c>
      <c r="D32" s="887">
        <v>151.72999999999999</v>
      </c>
      <c r="E32" s="888">
        <v>44557</v>
      </c>
      <c r="F32" s="887">
        <f t="shared" si="0"/>
        <v>151.72999999999999</v>
      </c>
      <c r="G32" s="648" t="s">
        <v>151</v>
      </c>
      <c r="H32" s="889">
        <v>155</v>
      </c>
      <c r="I32" s="282">
        <f t="shared" si="4"/>
        <v>10453.859999999999</v>
      </c>
      <c r="K32" s="123"/>
      <c r="L32" s="83">
        <f t="shared" si="5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2305.5699999999997</v>
      </c>
      <c r="U32" s="123"/>
      <c r="V32" s="83">
        <f t="shared" si="7"/>
        <v>572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17726.330000000002</v>
      </c>
    </row>
    <row r="33" spans="1:29" x14ac:dyDescent="0.25">
      <c r="A33" s="123"/>
      <c r="B33" s="83">
        <f t="shared" si="3"/>
        <v>284</v>
      </c>
      <c r="C33" s="15">
        <v>10</v>
      </c>
      <c r="D33" s="887">
        <v>319.94</v>
      </c>
      <c r="E33" s="888">
        <v>44560</v>
      </c>
      <c r="F33" s="887">
        <f t="shared" si="0"/>
        <v>319.94</v>
      </c>
      <c r="G33" s="648" t="s">
        <v>159</v>
      </c>
      <c r="H33" s="889">
        <v>155</v>
      </c>
      <c r="I33" s="282">
        <f t="shared" si="4"/>
        <v>10133.919999999998</v>
      </c>
      <c r="K33" s="123"/>
      <c r="L33" s="83">
        <f t="shared" si="5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2305.5699999999997</v>
      </c>
      <c r="U33" s="123"/>
      <c r="V33" s="83">
        <f t="shared" si="7"/>
        <v>572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17726.330000000002</v>
      </c>
    </row>
    <row r="34" spans="1:29" x14ac:dyDescent="0.25">
      <c r="A34" s="123"/>
      <c r="B34" s="83">
        <f t="shared" si="3"/>
        <v>283</v>
      </c>
      <c r="C34" s="15">
        <v>1</v>
      </c>
      <c r="D34" s="887">
        <v>27.35</v>
      </c>
      <c r="E34" s="888">
        <v>44561</v>
      </c>
      <c r="F34" s="887">
        <f t="shared" si="0"/>
        <v>27.35</v>
      </c>
      <c r="G34" s="648" t="s">
        <v>163</v>
      </c>
      <c r="H34" s="889">
        <v>155</v>
      </c>
      <c r="I34" s="282">
        <f t="shared" si="4"/>
        <v>10106.569999999998</v>
      </c>
      <c r="K34" s="123"/>
      <c r="L34" s="83">
        <f t="shared" si="5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2305.5699999999997</v>
      </c>
      <c r="U34" s="123"/>
      <c r="V34" s="83">
        <f t="shared" si="7"/>
        <v>572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17726.330000000002</v>
      </c>
    </row>
    <row r="35" spans="1:29" x14ac:dyDescent="0.25">
      <c r="A35" s="123"/>
      <c r="B35" s="83">
        <f t="shared" si="3"/>
        <v>248</v>
      </c>
      <c r="C35" s="15">
        <v>35</v>
      </c>
      <c r="D35" s="887">
        <v>1091.1099999999999</v>
      </c>
      <c r="E35" s="888">
        <v>44561</v>
      </c>
      <c r="F35" s="887">
        <f t="shared" si="0"/>
        <v>1091.1099999999999</v>
      </c>
      <c r="G35" s="648" t="s">
        <v>164</v>
      </c>
      <c r="H35" s="889">
        <v>155</v>
      </c>
      <c r="I35" s="282">
        <f t="shared" si="4"/>
        <v>9015.4599999999973</v>
      </c>
      <c r="K35" s="123"/>
      <c r="L35" s="83">
        <f t="shared" si="5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2305.5699999999997</v>
      </c>
      <c r="U35" s="123"/>
      <c r="V35" s="83">
        <f t="shared" si="7"/>
        <v>572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17726.330000000002</v>
      </c>
    </row>
    <row r="36" spans="1:29" x14ac:dyDescent="0.25">
      <c r="A36" s="123"/>
      <c r="B36" s="83">
        <f t="shared" si="3"/>
        <v>246</v>
      </c>
      <c r="C36" s="15">
        <v>2</v>
      </c>
      <c r="D36" s="887">
        <v>55.21</v>
      </c>
      <c r="E36" s="888">
        <v>44561</v>
      </c>
      <c r="F36" s="887">
        <f t="shared" si="0"/>
        <v>55.21</v>
      </c>
      <c r="G36" s="648" t="s">
        <v>165</v>
      </c>
      <c r="H36" s="889">
        <v>155</v>
      </c>
      <c r="I36" s="282">
        <f t="shared" si="4"/>
        <v>8960.2499999999982</v>
      </c>
      <c r="K36" s="123"/>
      <c r="L36" s="83">
        <f t="shared" si="5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2305.5699999999997</v>
      </c>
      <c r="U36" s="123"/>
      <c r="V36" s="83">
        <f t="shared" si="7"/>
        <v>572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17726.330000000002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1">
        <v>148.63999999999999</v>
      </c>
      <c r="E37" s="955">
        <v>44564</v>
      </c>
      <c r="F37" s="951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2305.5699999999997</v>
      </c>
      <c r="U37" s="123" t="s">
        <v>22</v>
      </c>
      <c r="V37" s="83">
        <f t="shared" si="7"/>
        <v>572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17726.330000000002</v>
      </c>
    </row>
    <row r="38" spans="1:29" x14ac:dyDescent="0.25">
      <c r="A38" s="124"/>
      <c r="B38" s="83">
        <f t="shared" si="3"/>
        <v>240</v>
      </c>
      <c r="C38" s="15">
        <v>1</v>
      </c>
      <c r="D38" s="951">
        <v>27.44</v>
      </c>
      <c r="E38" s="955">
        <v>44565</v>
      </c>
      <c r="F38" s="951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2305.5699999999997</v>
      </c>
      <c r="U38" s="124"/>
      <c r="V38" s="83">
        <f t="shared" si="7"/>
        <v>572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17726.330000000002</v>
      </c>
    </row>
    <row r="39" spans="1:29" x14ac:dyDescent="0.25">
      <c r="A39" s="123"/>
      <c r="B39" s="83">
        <f t="shared" si="3"/>
        <v>233</v>
      </c>
      <c r="C39" s="15">
        <v>7</v>
      </c>
      <c r="D39" s="951">
        <v>237.81</v>
      </c>
      <c r="E39" s="955">
        <v>44565</v>
      </c>
      <c r="F39" s="951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2305.5699999999997</v>
      </c>
      <c r="U39" s="123"/>
      <c r="V39" s="83">
        <f t="shared" si="7"/>
        <v>572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17726.330000000002</v>
      </c>
    </row>
    <row r="40" spans="1:29" x14ac:dyDescent="0.25">
      <c r="A40" s="123"/>
      <c r="B40" s="83">
        <f t="shared" si="3"/>
        <v>203</v>
      </c>
      <c r="C40" s="15">
        <v>30</v>
      </c>
      <c r="D40" s="951">
        <v>841.64</v>
      </c>
      <c r="E40" s="955">
        <v>44568</v>
      </c>
      <c r="F40" s="951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2305.5699999999997</v>
      </c>
      <c r="U40" s="123"/>
      <c r="V40" s="83">
        <f t="shared" si="7"/>
        <v>572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17726.330000000002</v>
      </c>
    </row>
    <row r="41" spans="1:29" x14ac:dyDescent="0.25">
      <c r="A41" s="123"/>
      <c r="B41" s="83">
        <f t="shared" si="3"/>
        <v>168</v>
      </c>
      <c r="C41" s="15">
        <v>35</v>
      </c>
      <c r="D41" s="951">
        <v>1025.29</v>
      </c>
      <c r="E41" s="955">
        <v>44571</v>
      </c>
      <c r="F41" s="951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2305.5699999999997</v>
      </c>
      <c r="U41" s="123"/>
      <c r="V41" s="83">
        <f t="shared" si="7"/>
        <v>572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17726.330000000002</v>
      </c>
    </row>
    <row r="42" spans="1:29" x14ac:dyDescent="0.25">
      <c r="A42" s="123"/>
      <c r="B42" s="83">
        <f t="shared" si="3"/>
        <v>167</v>
      </c>
      <c r="C42" s="15">
        <v>1</v>
      </c>
      <c r="D42" s="951">
        <v>28.3</v>
      </c>
      <c r="E42" s="955">
        <v>44571</v>
      </c>
      <c r="F42" s="951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2305.5699999999997</v>
      </c>
      <c r="U42" s="123"/>
      <c r="V42" s="83">
        <f t="shared" si="7"/>
        <v>572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17726.330000000002</v>
      </c>
    </row>
    <row r="43" spans="1:29" x14ac:dyDescent="0.25">
      <c r="A43" s="123"/>
      <c r="B43" s="83">
        <f t="shared" si="3"/>
        <v>152</v>
      </c>
      <c r="C43" s="15">
        <v>15</v>
      </c>
      <c r="D43" s="951">
        <v>458.85</v>
      </c>
      <c r="E43" s="955">
        <v>44573</v>
      </c>
      <c r="F43" s="951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2305.5699999999997</v>
      </c>
      <c r="U43" s="123"/>
      <c r="V43" s="83">
        <f t="shared" si="7"/>
        <v>572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17726.330000000002</v>
      </c>
    </row>
    <row r="44" spans="1:29" x14ac:dyDescent="0.25">
      <c r="A44" s="123"/>
      <c r="B44" s="83">
        <f t="shared" si="3"/>
        <v>117</v>
      </c>
      <c r="C44" s="15">
        <v>35</v>
      </c>
      <c r="D44" s="951">
        <v>1070.1500000000001</v>
      </c>
      <c r="E44" s="955">
        <v>44575</v>
      </c>
      <c r="F44" s="951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2305.5699999999997</v>
      </c>
      <c r="U44" s="123"/>
      <c r="V44" s="83">
        <f t="shared" si="7"/>
        <v>572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17726.330000000002</v>
      </c>
    </row>
    <row r="45" spans="1:29" x14ac:dyDescent="0.25">
      <c r="A45" s="123"/>
      <c r="B45" s="83">
        <f t="shared" si="3"/>
        <v>116</v>
      </c>
      <c r="C45" s="15">
        <v>1</v>
      </c>
      <c r="D45" s="951">
        <v>36.380000000000003</v>
      </c>
      <c r="E45" s="955">
        <v>44575</v>
      </c>
      <c r="F45" s="951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2305.5699999999997</v>
      </c>
      <c r="U45" s="123"/>
      <c r="V45" s="83">
        <f t="shared" si="7"/>
        <v>572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17726.330000000002</v>
      </c>
    </row>
    <row r="46" spans="1:29" x14ac:dyDescent="0.25">
      <c r="A46" s="123"/>
      <c r="B46" s="83">
        <f t="shared" si="3"/>
        <v>106</v>
      </c>
      <c r="C46" s="15">
        <v>10</v>
      </c>
      <c r="D46" s="951">
        <v>317.91000000000003</v>
      </c>
      <c r="E46" s="955">
        <v>44576</v>
      </c>
      <c r="F46" s="951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2305.5699999999997</v>
      </c>
      <c r="U46" s="123"/>
      <c r="V46" s="83">
        <f t="shared" si="7"/>
        <v>572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17726.330000000002</v>
      </c>
    </row>
    <row r="47" spans="1:29" x14ac:dyDescent="0.25">
      <c r="A47" s="123"/>
      <c r="B47" s="83">
        <f t="shared" si="3"/>
        <v>104</v>
      </c>
      <c r="C47" s="15">
        <v>2</v>
      </c>
      <c r="D47" s="951">
        <v>58.11</v>
      </c>
      <c r="E47" s="955">
        <v>44576</v>
      </c>
      <c r="F47" s="951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2305.5699999999997</v>
      </c>
      <c r="U47" s="123"/>
      <c r="V47" s="83">
        <f t="shared" si="7"/>
        <v>572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17726.330000000002</v>
      </c>
    </row>
    <row r="48" spans="1:29" x14ac:dyDescent="0.25">
      <c r="A48" s="123"/>
      <c r="B48" s="83">
        <f t="shared" si="3"/>
        <v>101</v>
      </c>
      <c r="C48" s="15">
        <v>3</v>
      </c>
      <c r="D48" s="951">
        <v>89.59</v>
      </c>
      <c r="E48" s="955">
        <v>44578</v>
      </c>
      <c r="F48" s="951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2305.5699999999997</v>
      </c>
      <c r="U48" s="123"/>
      <c r="V48" s="83">
        <f t="shared" si="7"/>
        <v>572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17726.330000000002</v>
      </c>
    </row>
    <row r="49" spans="1:29" x14ac:dyDescent="0.25">
      <c r="A49" s="123"/>
      <c r="B49" s="83">
        <f t="shared" si="3"/>
        <v>96</v>
      </c>
      <c r="C49" s="15">
        <v>5</v>
      </c>
      <c r="D49" s="951">
        <v>156.76</v>
      </c>
      <c r="E49" s="955">
        <v>44578</v>
      </c>
      <c r="F49" s="951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2305.5699999999997</v>
      </c>
      <c r="U49" s="123"/>
      <c r="V49" s="83">
        <f t="shared" si="7"/>
        <v>572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17726.330000000002</v>
      </c>
    </row>
    <row r="50" spans="1:29" x14ac:dyDescent="0.25">
      <c r="A50" s="123"/>
      <c r="B50" s="83">
        <f t="shared" si="3"/>
        <v>95</v>
      </c>
      <c r="C50" s="15">
        <v>1</v>
      </c>
      <c r="D50" s="951">
        <v>38.15</v>
      </c>
      <c r="E50" s="955">
        <v>44578</v>
      </c>
      <c r="F50" s="951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2305.5699999999997</v>
      </c>
      <c r="U50" s="123"/>
      <c r="V50" s="83">
        <f t="shared" si="7"/>
        <v>572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17726.330000000002</v>
      </c>
    </row>
    <row r="51" spans="1:29" x14ac:dyDescent="0.25">
      <c r="A51" s="123"/>
      <c r="B51" s="83">
        <f t="shared" si="3"/>
        <v>93</v>
      </c>
      <c r="C51" s="15">
        <v>2</v>
      </c>
      <c r="D51" s="951">
        <v>62.46</v>
      </c>
      <c r="E51" s="955">
        <v>44579</v>
      </c>
      <c r="F51" s="951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2305.5699999999997</v>
      </c>
      <c r="U51" s="123"/>
      <c r="V51" s="83">
        <f t="shared" si="7"/>
        <v>572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17726.330000000002</v>
      </c>
    </row>
    <row r="52" spans="1:29" x14ac:dyDescent="0.25">
      <c r="A52" s="123"/>
      <c r="B52" s="83">
        <f t="shared" si="3"/>
        <v>92</v>
      </c>
      <c r="C52" s="15">
        <v>1</v>
      </c>
      <c r="D52" s="951">
        <v>28.89</v>
      </c>
      <c r="E52" s="955">
        <v>44579</v>
      </c>
      <c r="F52" s="951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2305.5699999999997</v>
      </c>
      <c r="U52" s="123"/>
      <c r="V52" s="83">
        <f t="shared" si="7"/>
        <v>572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17726.330000000002</v>
      </c>
    </row>
    <row r="53" spans="1:29" x14ac:dyDescent="0.25">
      <c r="A53" s="123"/>
      <c r="B53" s="83">
        <f t="shared" si="3"/>
        <v>62</v>
      </c>
      <c r="C53" s="15">
        <v>30</v>
      </c>
      <c r="D53" s="951">
        <v>915.26</v>
      </c>
      <c r="E53" s="955">
        <v>44580</v>
      </c>
      <c r="F53" s="951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2305.5699999999997</v>
      </c>
      <c r="U53" s="123"/>
      <c r="V53" s="83">
        <f t="shared" si="7"/>
        <v>572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17726.330000000002</v>
      </c>
    </row>
    <row r="54" spans="1:29" x14ac:dyDescent="0.25">
      <c r="A54" s="123"/>
      <c r="B54" s="83">
        <f t="shared" si="3"/>
        <v>27</v>
      </c>
      <c r="C54" s="15">
        <v>35</v>
      </c>
      <c r="D54" s="951">
        <v>1141.1199999999999</v>
      </c>
      <c r="E54" s="955">
        <v>44583</v>
      </c>
      <c r="F54" s="951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2305.5699999999997</v>
      </c>
      <c r="U54" s="123"/>
      <c r="V54" s="83">
        <f t="shared" si="7"/>
        <v>572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17726.330000000002</v>
      </c>
    </row>
    <row r="55" spans="1:29" x14ac:dyDescent="0.25">
      <c r="A55" s="123"/>
      <c r="B55" s="83">
        <f t="shared" si="3"/>
        <v>17</v>
      </c>
      <c r="C55" s="15">
        <v>10</v>
      </c>
      <c r="D55" s="951">
        <v>339.83</v>
      </c>
      <c r="E55" s="955">
        <v>44583</v>
      </c>
      <c r="F55" s="951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2305.5699999999997</v>
      </c>
      <c r="U55" s="123"/>
      <c r="V55" s="83">
        <f t="shared" si="7"/>
        <v>572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17726.330000000002</v>
      </c>
    </row>
    <row r="56" spans="1:29" x14ac:dyDescent="0.25">
      <c r="A56" s="123"/>
      <c r="B56" s="83">
        <f t="shared" si="3"/>
        <v>12</v>
      </c>
      <c r="C56" s="15">
        <v>5</v>
      </c>
      <c r="D56" s="951">
        <v>158.57</v>
      </c>
      <c r="E56" s="955">
        <v>44583</v>
      </c>
      <c r="F56" s="951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2305.5699999999997</v>
      </c>
      <c r="U56" s="123"/>
      <c r="V56" s="83">
        <f t="shared" si="7"/>
        <v>572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17726.330000000002</v>
      </c>
    </row>
    <row r="57" spans="1:29" x14ac:dyDescent="0.25">
      <c r="A57" s="123"/>
      <c r="B57" s="83">
        <f t="shared" si="3"/>
        <v>2</v>
      </c>
      <c r="C57" s="15">
        <v>10</v>
      </c>
      <c r="D57" s="951">
        <v>342.28</v>
      </c>
      <c r="E57" s="955">
        <v>44585</v>
      </c>
      <c r="F57" s="951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2305.5699999999997</v>
      </c>
      <c r="U57" s="123"/>
      <c r="V57" s="83">
        <f t="shared" si="7"/>
        <v>572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17726.330000000002</v>
      </c>
    </row>
    <row r="58" spans="1:29" x14ac:dyDescent="0.25">
      <c r="A58" s="123"/>
      <c r="B58" s="83">
        <f t="shared" si="3"/>
        <v>1</v>
      </c>
      <c r="C58" s="15">
        <v>1</v>
      </c>
      <c r="D58" s="951">
        <v>29.89</v>
      </c>
      <c r="E58" s="955">
        <v>44587</v>
      </c>
      <c r="F58" s="951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2305.5699999999997</v>
      </c>
      <c r="U58" s="123"/>
      <c r="V58" s="304">
        <f t="shared" si="7"/>
        <v>572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17726.330000000002</v>
      </c>
    </row>
    <row r="59" spans="1:29" x14ac:dyDescent="0.25">
      <c r="A59" s="123"/>
      <c r="B59" s="997">
        <f t="shared" si="3"/>
        <v>-3</v>
      </c>
      <c r="C59" s="15">
        <v>4</v>
      </c>
      <c r="D59" s="951">
        <v>120.84</v>
      </c>
      <c r="E59" s="955">
        <v>44588</v>
      </c>
      <c r="F59" s="951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2305.5699999999997</v>
      </c>
      <c r="U59" s="123"/>
      <c r="V59" s="304">
        <f t="shared" si="7"/>
        <v>572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17726.330000000002</v>
      </c>
    </row>
    <row r="60" spans="1:29" x14ac:dyDescent="0.25">
      <c r="A60" s="123"/>
      <c r="B60" s="997">
        <f t="shared" si="3"/>
        <v>-32</v>
      </c>
      <c r="C60" s="15">
        <v>29</v>
      </c>
      <c r="D60" s="951">
        <v>929.4</v>
      </c>
      <c r="E60" s="955">
        <v>44589</v>
      </c>
      <c r="F60" s="951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2305.5699999999997</v>
      </c>
      <c r="U60" s="123"/>
      <c r="V60" s="304">
        <f t="shared" si="7"/>
        <v>572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17726.330000000002</v>
      </c>
    </row>
    <row r="61" spans="1:29" x14ac:dyDescent="0.25">
      <c r="A61" s="123"/>
      <c r="B61" s="997">
        <f t="shared" si="3"/>
        <v>-33</v>
      </c>
      <c r="C61" s="15">
        <v>1</v>
      </c>
      <c r="D61" s="951">
        <v>35.92</v>
      </c>
      <c r="E61" s="955">
        <v>44590</v>
      </c>
      <c r="F61" s="951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2305.5699999999997</v>
      </c>
      <c r="U61" s="123"/>
      <c r="V61" s="304">
        <f t="shared" si="7"/>
        <v>572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17726.330000000002</v>
      </c>
    </row>
    <row r="62" spans="1:29" x14ac:dyDescent="0.25">
      <c r="A62" s="123"/>
      <c r="B62" s="997">
        <f t="shared" si="3"/>
        <v>-38</v>
      </c>
      <c r="C62" s="15">
        <v>5</v>
      </c>
      <c r="D62" s="951">
        <v>171.72</v>
      </c>
      <c r="E62" s="955">
        <v>44590</v>
      </c>
      <c r="F62" s="951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2305.5699999999997</v>
      </c>
      <c r="U62" s="123"/>
      <c r="V62" s="304">
        <f t="shared" si="7"/>
        <v>572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17726.330000000002</v>
      </c>
    </row>
    <row r="63" spans="1:29" x14ac:dyDescent="0.25">
      <c r="A63" s="123"/>
      <c r="B63" s="997">
        <f t="shared" si="3"/>
        <v>-38</v>
      </c>
      <c r="C63" s="15"/>
      <c r="D63" s="1015"/>
      <c r="E63" s="1016"/>
      <c r="F63" s="1015">
        <f t="shared" si="0"/>
        <v>0</v>
      </c>
      <c r="G63" s="437"/>
      <c r="H63" s="438"/>
      <c r="I63" s="282">
        <f t="shared" si="4"/>
        <v>149.04999999999742</v>
      </c>
      <c r="K63" s="123"/>
      <c r="L63" s="304">
        <f t="shared" si="5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2305.5699999999997</v>
      </c>
      <c r="U63" s="123"/>
      <c r="V63" s="304">
        <f t="shared" si="7"/>
        <v>572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17726.330000000002</v>
      </c>
    </row>
    <row r="64" spans="1:29" x14ac:dyDescent="0.25">
      <c r="A64" s="123"/>
      <c r="B64" s="997">
        <f t="shared" si="3"/>
        <v>-38</v>
      </c>
      <c r="C64" s="15"/>
      <c r="D64" s="1015"/>
      <c r="E64" s="1016"/>
      <c r="F64" s="1015">
        <f t="shared" si="0"/>
        <v>0</v>
      </c>
      <c r="G64" s="437"/>
      <c r="H64" s="438"/>
      <c r="I64" s="282">
        <f t="shared" si="4"/>
        <v>149.04999999999742</v>
      </c>
      <c r="K64" s="123"/>
      <c r="L64" s="304">
        <f t="shared" si="5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2305.5699999999997</v>
      </c>
      <c r="U64" s="123"/>
      <c r="V64" s="304">
        <f t="shared" si="7"/>
        <v>572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17726.330000000002</v>
      </c>
    </row>
    <row r="65" spans="1:29" x14ac:dyDescent="0.25">
      <c r="A65" s="123"/>
      <c r="B65" s="997">
        <f t="shared" si="3"/>
        <v>-38</v>
      </c>
      <c r="C65" s="15"/>
      <c r="D65" s="1015"/>
      <c r="E65" s="1016"/>
      <c r="F65" s="1015">
        <f t="shared" si="0"/>
        <v>0</v>
      </c>
      <c r="G65" s="437"/>
      <c r="H65" s="438"/>
      <c r="I65" s="282">
        <f t="shared" si="4"/>
        <v>149.04999999999742</v>
      </c>
      <c r="K65" s="123"/>
      <c r="L65" s="304">
        <f t="shared" si="5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2305.5699999999997</v>
      </c>
      <c r="U65" s="123"/>
      <c r="V65" s="304">
        <f t="shared" si="7"/>
        <v>572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17726.330000000002</v>
      </c>
    </row>
    <row r="66" spans="1:29" x14ac:dyDescent="0.25">
      <c r="A66" s="123"/>
      <c r="B66" s="997">
        <f t="shared" si="3"/>
        <v>-38</v>
      </c>
      <c r="C66" s="15"/>
      <c r="D66" s="1015"/>
      <c r="E66" s="1016"/>
      <c r="F66" s="1015">
        <f t="shared" si="0"/>
        <v>0</v>
      </c>
      <c r="G66" s="437"/>
      <c r="H66" s="438"/>
      <c r="I66" s="282">
        <f t="shared" si="4"/>
        <v>149.04999999999742</v>
      </c>
      <c r="K66" s="123"/>
      <c r="L66" s="304">
        <f t="shared" si="5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2305.5699999999997</v>
      </c>
      <c r="U66" s="123"/>
      <c r="V66" s="304">
        <f t="shared" si="7"/>
        <v>572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17726.330000000002</v>
      </c>
    </row>
    <row r="67" spans="1:29" x14ac:dyDescent="0.25">
      <c r="A67" s="123"/>
      <c r="B67" s="997">
        <f t="shared" si="3"/>
        <v>-38</v>
      </c>
      <c r="C67" s="15"/>
      <c r="D67" s="1015"/>
      <c r="E67" s="1016"/>
      <c r="F67" s="1015">
        <f t="shared" si="0"/>
        <v>0</v>
      </c>
      <c r="G67" s="437"/>
      <c r="H67" s="438"/>
      <c r="I67" s="282">
        <f t="shared" si="4"/>
        <v>149.04999999999742</v>
      </c>
      <c r="K67" s="123"/>
      <c r="L67" s="304">
        <f t="shared" si="5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2305.5699999999997</v>
      </c>
      <c r="U67" s="123"/>
      <c r="V67" s="304">
        <f t="shared" si="7"/>
        <v>572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17726.330000000002</v>
      </c>
    </row>
    <row r="68" spans="1:29" x14ac:dyDescent="0.25">
      <c r="A68" s="123"/>
      <c r="B68" s="997">
        <f t="shared" si="3"/>
        <v>-38</v>
      </c>
      <c r="C68" s="15"/>
      <c r="D68" s="234"/>
      <c r="E68" s="1017"/>
      <c r="F68" s="234">
        <f t="shared" si="0"/>
        <v>0</v>
      </c>
      <c r="G68" s="179"/>
      <c r="H68" s="118"/>
      <c r="I68" s="282">
        <f t="shared" si="4"/>
        <v>149.04999999999742</v>
      </c>
      <c r="K68" s="123"/>
      <c r="L68" s="304">
        <f t="shared" si="5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2305.5699999999997</v>
      </c>
      <c r="U68" s="123"/>
      <c r="V68" s="304">
        <f t="shared" si="7"/>
        <v>572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17726.330000000002</v>
      </c>
    </row>
    <row r="69" spans="1:29" x14ac:dyDescent="0.25">
      <c r="A69" s="123"/>
      <c r="B69" s="997">
        <f t="shared" si="3"/>
        <v>-38</v>
      </c>
      <c r="C69" s="15"/>
      <c r="D69" s="234"/>
      <c r="E69" s="1017"/>
      <c r="F69" s="234">
        <f t="shared" si="0"/>
        <v>0</v>
      </c>
      <c r="G69" s="179"/>
      <c r="H69" s="118"/>
      <c r="I69" s="282">
        <f t="shared" si="4"/>
        <v>149.04999999999742</v>
      </c>
      <c r="K69" s="123"/>
      <c r="L69" s="304">
        <f t="shared" si="5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2305.5699999999997</v>
      </c>
      <c r="U69" s="123"/>
      <c r="V69" s="304">
        <f t="shared" si="7"/>
        <v>572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17726.330000000002</v>
      </c>
    </row>
    <row r="70" spans="1:29" x14ac:dyDescent="0.25">
      <c r="A70" s="123"/>
      <c r="B70" s="997">
        <f t="shared" si="3"/>
        <v>-38</v>
      </c>
      <c r="C70" s="15"/>
      <c r="D70" s="234"/>
      <c r="E70" s="1017"/>
      <c r="F70" s="234">
        <f t="shared" si="0"/>
        <v>0</v>
      </c>
      <c r="G70" s="179"/>
      <c r="H70" s="118"/>
      <c r="I70" s="282">
        <f t="shared" si="4"/>
        <v>149.04999999999742</v>
      </c>
      <c r="K70" s="123"/>
      <c r="L70" s="304">
        <f t="shared" si="5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2305.5699999999997</v>
      </c>
      <c r="U70" s="123"/>
      <c r="V70" s="304">
        <f t="shared" si="7"/>
        <v>572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17726.330000000002</v>
      </c>
    </row>
    <row r="71" spans="1:29" x14ac:dyDescent="0.25">
      <c r="A71" s="123"/>
      <c r="B71" s="83">
        <f t="shared" si="3"/>
        <v>-38</v>
      </c>
      <c r="C71" s="15"/>
      <c r="D71" s="234"/>
      <c r="E71" s="1017"/>
      <c r="F71" s="234">
        <f t="shared" si="0"/>
        <v>0</v>
      </c>
      <c r="G71" s="179"/>
      <c r="H71" s="118"/>
      <c r="I71" s="282">
        <f t="shared" si="4"/>
        <v>149.04999999999742</v>
      </c>
      <c r="K71" s="123"/>
      <c r="L71" s="304">
        <f t="shared" si="5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2305.5699999999997</v>
      </c>
      <c r="U71" s="123"/>
      <c r="V71" s="304">
        <f t="shared" si="7"/>
        <v>572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17726.330000000002</v>
      </c>
    </row>
    <row r="72" spans="1:29" x14ac:dyDescent="0.25">
      <c r="A72" s="123"/>
      <c r="B72" s="83">
        <f t="shared" si="3"/>
        <v>-38</v>
      </c>
      <c r="C72" s="15"/>
      <c r="D72" s="234"/>
      <c r="E72" s="1017"/>
      <c r="F72" s="234">
        <f t="shared" si="0"/>
        <v>0</v>
      </c>
      <c r="G72" s="179"/>
      <c r="H72" s="118"/>
      <c r="I72" s="282">
        <f t="shared" si="4"/>
        <v>149.04999999999742</v>
      </c>
      <c r="K72" s="123"/>
      <c r="L72" s="304">
        <f t="shared" si="5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2305.5699999999997</v>
      </c>
      <c r="U72" s="123"/>
      <c r="V72" s="304">
        <f t="shared" si="7"/>
        <v>572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17726.330000000002</v>
      </c>
    </row>
    <row r="73" spans="1:29" x14ac:dyDescent="0.25">
      <c r="A73" s="123"/>
      <c r="B73" s="83">
        <f t="shared" si="3"/>
        <v>-38</v>
      </c>
      <c r="C73" s="15"/>
      <c r="D73" s="234"/>
      <c r="E73" s="1017"/>
      <c r="F73" s="234">
        <f t="shared" si="0"/>
        <v>0</v>
      </c>
      <c r="G73" s="179"/>
      <c r="H73" s="118"/>
      <c r="I73" s="282">
        <f t="shared" si="4"/>
        <v>149.04999999999742</v>
      </c>
      <c r="K73" s="123"/>
      <c r="L73" s="304">
        <f t="shared" si="5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2305.5699999999997</v>
      </c>
      <c r="U73" s="123"/>
      <c r="V73" s="304">
        <f t="shared" si="7"/>
        <v>572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17726.330000000002</v>
      </c>
    </row>
    <row r="74" spans="1:29" x14ac:dyDescent="0.25">
      <c r="A74" s="123"/>
      <c r="B74" s="83">
        <f t="shared" si="3"/>
        <v>-38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149.04999999999742</v>
      </c>
      <c r="K74" s="123"/>
      <c r="L74" s="304">
        <f t="shared" si="5"/>
        <v>74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2305.5699999999997</v>
      </c>
      <c r="U74" s="123"/>
      <c r="V74" s="304">
        <f t="shared" si="7"/>
        <v>572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17726.330000000002</v>
      </c>
    </row>
    <row r="75" spans="1:29" x14ac:dyDescent="0.25">
      <c r="A75" s="123"/>
      <c r="B75" s="83">
        <f t="shared" si="3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149.04999999999742</v>
      </c>
      <c r="K75" s="123"/>
      <c r="L75" s="83">
        <f t="shared" si="5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2305.5699999999997</v>
      </c>
      <c r="U75" s="123"/>
      <c r="V75" s="83">
        <f t="shared" si="7"/>
        <v>572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17726.330000000002</v>
      </c>
    </row>
    <row r="76" spans="1:29" x14ac:dyDescent="0.25">
      <c r="A76" s="123"/>
      <c r="B76" s="83">
        <f t="shared" ref="B76" si="12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149.04999999999742</v>
      </c>
      <c r="K76" s="123"/>
      <c r="L76" s="83">
        <f t="shared" ref="L76" si="14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2305.5699999999997</v>
      </c>
      <c r="U76" s="123"/>
      <c r="V76" s="83">
        <f t="shared" ref="V76" si="16">V75-W76</f>
        <v>572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17726.330000000002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2305.5699999999997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17726.330000000002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  <c r="X82" s="45" t="s">
        <v>4</v>
      </c>
      <c r="Y82" s="56">
        <f>Z5+Z6-W79+Z7</f>
        <v>572</v>
      </c>
    </row>
    <row r="83" spans="3:26" ht="15.75" thickBot="1" x14ac:dyDescent="0.3"/>
    <row r="84" spans="3:26" ht="15.75" thickBot="1" x14ac:dyDescent="0.3">
      <c r="C84" s="1128" t="s">
        <v>11</v>
      </c>
      <c r="D84" s="1129"/>
      <c r="E84" s="57">
        <f>E5+E6-F79+E7</f>
        <v>149.05000000000291</v>
      </c>
      <c r="F84" s="73"/>
      <c r="M84" s="1128" t="s">
        <v>11</v>
      </c>
      <c r="N84" s="1129"/>
      <c r="O84" s="57">
        <f>O5+O6-P79+O7</f>
        <v>2305.5699999999997</v>
      </c>
      <c r="P84" s="73"/>
      <c r="W84" s="1128" t="s">
        <v>11</v>
      </c>
      <c r="X84" s="1129"/>
      <c r="Y84" s="57">
        <f>Y5+Y6-Z79+Y7</f>
        <v>17726.330000000002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6"/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16"/>
      <c r="B5" s="1135" t="s">
        <v>106</v>
      </c>
      <c r="C5" s="278"/>
      <c r="D5" s="255"/>
      <c r="E5" s="266"/>
      <c r="F5" s="260"/>
      <c r="G5" s="267"/>
    </row>
    <row r="6" spans="1:9" x14ac:dyDescent="0.25">
      <c r="A6" s="1116"/>
      <c r="B6" s="1135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16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00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1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1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1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1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1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1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1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1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1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1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1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9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9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9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9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9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9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9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9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9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9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9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9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9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8" t="s">
        <v>11</v>
      </c>
      <c r="D40" s="112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E21" sqref="E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6" t="s">
        <v>261</v>
      </c>
      <c r="B1" s="1126"/>
      <c r="C1" s="1126"/>
      <c r="D1" s="1126"/>
      <c r="E1" s="1126"/>
      <c r="F1" s="1126"/>
      <c r="G1" s="112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16" t="s">
        <v>354</v>
      </c>
      <c r="B5" s="1136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16"/>
      <c r="B6" s="1136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8" t="s">
        <v>11</v>
      </c>
      <c r="D40" s="1129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sqref="A1:XFD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6" t="s">
        <v>261</v>
      </c>
      <c r="B1" s="1126"/>
      <c r="C1" s="1126"/>
      <c r="D1" s="1126"/>
      <c r="E1" s="1126"/>
      <c r="F1" s="1126"/>
      <c r="G1" s="112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17" t="s">
        <v>55</v>
      </c>
      <c r="B5" s="1137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17"/>
      <c r="B6" s="1137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28" t="s">
        <v>11</v>
      </c>
      <c r="D40" s="1129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32" t="s">
        <v>264</v>
      </c>
      <c r="B1" s="1132"/>
      <c r="C1" s="1132"/>
      <c r="D1" s="1132"/>
      <c r="E1" s="1132"/>
      <c r="F1" s="1132"/>
      <c r="G1" s="113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30" t="s">
        <v>169</v>
      </c>
      <c r="B5" s="1138" t="s">
        <v>170</v>
      </c>
      <c r="C5" s="868">
        <v>45</v>
      </c>
      <c r="D5" s="869">
        <v>44573</v>
      </c>
      <c r="E5" s="870">
        <v>1506.21</v>
      </c>
      <c r="F5" s="871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39"/>
      <c r="C6" s="284"/>
      <c r="D6" s="285"/>
      <c r="E6" s="277"/>
      <c r="F6" s="250"/>
    </row>
    <row r="7" spans="1:10" ht="16.5" customHeight="1" thickTop="1" thickBot="1" x14ac:dyDescent="0.3">
      <c r="A7" s="250"/>
      <c r="B7" s="10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4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5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5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5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5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5">
        <f t="shared" si="1"/>
        <v>51</v>
      </c>
      <c r="C13" s="53"/>
      <c r="D13" s="234">
        <f t="shared" ref="D13:D28" si="3">C13*B13</f>
        <v>0</v>
      </c>
      <c r="E13" s="1018"/>
      <c r="F13" s="1019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5">
        <f t="shared" si="1"/>
        <v>51</v>
      </c>
      <c r="C14" s="15"/>
      <c r="D14" s="234">
        <f t="shared" si="3"/>
        <v>0</v>
      </c>
      <c r="E14" s="1018"/>
      <c r="F14" s="1019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5">
        <f t="shared" si="1"/>
        <v>51</v>
      </c>
      <c r="C15" s="15"/>
      <c r="D15" s="234">
        <f t="shared" si="3"/>
        <v>0</v>
      </c>
      <c r="E15" s="1018"/>
      <c r="F15" s="1019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5">
        <f t="shared" si="1"/>
        <v>51</v>
      </c>
      <c r="C16" s="15"/>
      <c r="D16" s="234">
        <f t="shared" si="3"/>
        <v>0</v>
      </c>
      <c r="E16" s="1018"/>
      <c r="F16" s="1019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5">
        <f t="shared" si="1"/>
        <v>51</v>
      </c>
      <c r="C17" s="15"/>
      <c r="D17" s="234">
        <f t="shared" si="3"/>
        <v>0</v>
      </c>
      <c r="E17" s="1018"/>
      <c r="F17" s="1019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5">
        <f t="shared" si="1"/>
        <v>51</v>
      </c>
      <c r="C18" s="15"/>
      <c r="D18" s="234">
        <f t="shared" si="3"/>
        <v>0</v>
      </c>
      <c r="E18" s="1018"/>
      <c r="F18" s="1019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5">
        <f t="shared" si="1"/>
        <v>51</v>
      </c>
      <c r="C19" s="15"/>
      <c r="D19" s="234">
        <f t="shared" si="3"/>
        <v>0</v>
      </c>
      <c r="E19" s="1018"/>
      <c r="F19" s="1019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5">
        <f t="shared" si="1"/>
        <v>51</v>
      </c>
      <c r="C20" s="15"/>
      <c r="D20" s="234">
        <f t="shared" si="3"/>
        <v>0</v>
      </c>
      <c r="E20" s="1018"/>
      <c r="F20" s="1019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5">
        <f t="shared" si="1"/>
        <v>51</v>
      </c>
      <c r="C21" s="15"/>
      <c r="D21" s="234">
        <f t="shared" si="3"/>
        <v>0</v>
      </c>
      <c r="E21" s="1018"/>
      <c r="F21" s="1019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5">
        <f t="shared" si="1"/>
        <v>51</v>
      </c>
      <c r="C22" s="15"/>
      <c r="D22" s="234">
        <f t="shared" si="3"/>
        <v>0</v>
      </c>
      <c r="E22" s="1018"/>
      <c r="F22" s="1019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5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5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5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5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5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5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5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5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5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5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5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5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5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3"/>
      <c r="D38" s="1120" t="s">
        <v>21</v>
      </c>
      <c r="E38" s="1121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3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5" sqref="N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32" t="s">
        <v>265</v>
      </c>
      <c r="B1" s="1132"/>
      <c r="C1" s="1132"/>
      <c r="D1" s="1132"/>
      <c r="E1" s="1132"/>
      <c r="F1" s="1132"/>
      <c r="G1" s="1132"/>
      <c r="H1" s="11">
        <v>1</v>
      </c>
      <c r="L1" s="1126" t="s">
        <v>290</v>
      </c>
      <c r="M1" s="1126"/>
      <c r="N1" s="1126"/>
      <c r="O1" s="1126"/>
      <c r="P1" s="1126"/>
      <c r="Q1" s="1126"/>
      <c r="R1" s="1126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17" t="s">
        <v>89</v>
      </c>
      <c r="B5" s="1140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  <c r="L5" s="1117" t="s">
        <v>89</v>
      </c>
      <c r="M5" s="1140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17"/>
      <c r="B6" s="1141"/>
      <c r="C6" s="256"/>
      <c r="D6" s="157"/>
      <c r="E6" s="86"/>
      <c r="F6" s="73"/>
      <c r="G6" s="247"/>
      <c r="L6" s="1117"/>
      <c r="M6" s="1141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7">
        <v>44567</v>
      </c>
      <c r="F18" s="948">
        <f t="shared" ref="F18:F39" si="10">D18</f>
        <v>650</v>
      </c>
      <c r="G18" s="556" t="s">
        <v>179</v>
      </c>
      <c r="H18" s="949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7"/>
      <c r="Q18" s="948">
        <f t="shared" ref="Q18:Q39" si="11">O18</f>
        <v>0</v>
      </c>
      <c r="R18" s="556"/>
      <c r="S18" s="949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7">
        <v>44572</v>
      </c>
      <c r="F19" s="948">
        <f t="shared" si="10"/>
        <v>286</v>
      </c>
      <c r="G19" s="488" t="s">
        <v>188</v>
      </c>
      <c r="H19" s="950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7"/>
      <c r="Q19" s="948">
        <f t="shared" si="11"/>
        <v>0</v>
      </c>
      <c r="R19" s="488"/>
      <c r="S19" s="950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7">
        <v>44573</v>
      </c>
      <c r="F20" s="948">
        <f t="shared" si="10"/>
        <v>819</v>
      </c>
      <c r="G20" s="488" t="s">
        <v>189</v>
      </c>
      <c r="H20" s="950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7"/>
      <c r="Q20" s="948">
        <f t="shared" si="11"/>
        <v>0</v>
      </c>
      <c r="R20" s="488"/>
      <c r="S20" s="950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7">
        <v>44573</v>
      </c>
      <c r="F21" s="948">
        <f t="shared" si="10"/>
        <v>52</v>
      </c>
      <c r="G21" s="488" t="s">
        <v>189</v>
      </c>
      <c r="H21" s="950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7"/>
      <c r="Q21" s="948">
        <f t="shared" si="11"/>
        <v>0</v>
      </c>
      <c r="R21" s="488"/>
      <c r="S21" s="950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7">
        <v>44578</v>
      </c>
      <c r="F22" s="948">
        <f t="shared" si="10"/>
        <v>650</v>
      </c>
      <c r="G22" s="488" t="s">
        <v>207</v>
      </c>
      <c r="H22" s="950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7"/>
      <c r="Q22" s="948">
        <f t="shared" si="11"/>
        <v>0</v>
      </c>
      <c r="R22" s="488"/>
      <c r="S22" s="950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/>
      <c r="D23" s="234">
        <f t="shared" si="4"/>
        <v>0</v>
      </c>
      <c r="E23" s="791"/>
      <c r="F23" s="1020">
        <f t="shared" si="10"/>
        <v>0</v>
      </c>
      <c r="G23" s="437"/>
      <c r="H23" s="1021"/>
      <c r="I23" s="766">
        <f t="shared" si="8"/>
        <v>1443</v>
      </c>
      <c r="J23" s="723">
        <f t="shared" si="6"/>
        <v>0</v>
      </c>
      <c r="M23" s="200">
        <v>13</v>
      </c>
      <c r="N23" s="720"/>
      <c r="O23" s="234">
        <f t="shared" si="2"/>
        <v>0</v>
      </c>
      <c r="P23" s="791"/>
      <c r="Q23" s="1020">
        <f t="shared" si="11"/>
        <v>0</v>
      </c>
      <c r="R23" s="437"/>
      <c r="S23" s="1021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/>
      <c r="D24" s="234">
        <f t="shared" si="4"/>
        <v>0</v>
      </c>
      <c r="E24" s="791"/>
      <c r="F24" s="1020">
        <f t="shared" si="10"/>
        <v>0</v>
      </c>
      <c r="G24" s="437"/>
      <c r="H24" s="1021"/>
      <c r="I24" s="767">
        <f t="shared" si="8"/>
        <v>1443</v>
      </c>
      <c r="J24" s="723">
        <f t="shared" si="6"/>
        <v>0</v>
      </c>
      <c r="M24" s="200">
        <v>13</v>
      </c>
      <c r="N24" s="720"/>
      <c r="O24" s="234">
        <f t="shared" si="2"/>
        <v>0</v>
      </c>
      <c r="P24" s="791"/>
      <c r="Q24" s="1020">
        <f t="shared" si="11"/>
        <v>0</v>
      </c>
      <c r="R24" s="437"/>
      <c r="S24" s="1021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/>
      <c r="D25" s="234">
        <f t="shared" si="4"/>
        <v>0</v>
      </c>
      <c r="E25" s="791"/>
      <c r="F25" s="1020">
        <f t="shared" si="10"/>
        <v>0</v>
      </c>
      <c r="G25" s="437"/>
      <c r="H25" s="1021"/>
      <c r="I25" s="767">
        <f t="shared" si="8"/>
        <v>1443</v>
      </c>
      <c r="J25" s="723">
        <f t="shared" si="6"/>
        <v>0</v>
      </c>
      <c r="M25" s="200">
        <v>13</v>
      </c>
      <c r="N25" s="720"/>
      <c r="O25" s="234">
        <f t="shared" si="2"/>
        <v>0</v>
      </c>
      <c r="P25" s="791"/>
      <c r="Q25" s="1020">
        <f t="shared" si="11"/>
        <v>0</v>
      </c>
      <c r="R25" s="437"/>
      <c r="S25" s="1021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/>
      <c r="D26" s="234">
        <f t="shared" si="4"/>
        <v>0</v>
      </c>
      <c r="E26" s="791"/>
      <c r="F26" s="1020">
        <f t="shared" si="10"/>
        <v>0</v>
      </c>
      <c r="G26" s="179"/>
      <c r="H26" s="1022"/>
      <c r="I26" s="767">
        <f t="shared" si="8"/>
        <v>1443</v>
      </c>
      <c r="J26" s="723">
        <f t="shared" si="6"/>
        <v>0</v>
      </c>
      <c r="M26" s="200">
        <v>13</v>
      </c>
      <c r="N26" s="720"/>
      <c r="O26" s="234">
        <f t="shared" si="2"/>
        <v>0</v>
      </c>
      <c r="P26" s="791"/>
      <c r="Q26" s="1020">
        <f t="shared" si="11"/>
        <v>0</v>
      </c>
      <c r="R26" s="179"/>
      <c r="S26" s="1022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20">
        <f t="shared" si="10"/>
        <v>0</v>
      </c>
      <c r="G27" s="179"/>
      <c r="H27" s="1022"/>
      <c r="I27" s="767">
        <f t="shared" si="8"/>
        <v>1443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20">
        <f t="shared" si="11"/>
        <v>0</v>
      </c>
      <c r="R27" s="179"/>
      <c r="S27" s="1022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20">
        <f t="shared" si="10"/>
        <v>0</v>
      </c>
      <c r="G28" s="179"/>
      <c r="H28" s="1022"/>
      <c r="I28" s="767">
        <f t="shared" si="8"/>
        <v>1443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20">
        <f t="shared" si="11"/>
        <v>0</v>
      </c>
      <c r="R28" s="179"/>
      <c r="S28" s="1022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20">
        <f t="shared" si="10"/>
        <v>0</v>
      </c>
      <c r="G29" s="179"/>
      <c r="H29" s="1022"/>
      <c r="I29" s="767">
        <f t="shared" si="8"/>
        <v>1443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20">
        <f t="shared" si="11"/>
        <v>0</v>
      </c>
      <c r="R29" s="179"/>
      <c r="S29" s="1022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20">
        <f t="shared" si="10"/>
        <v>0</v>
      </c>
      <c r="G30" s="179"/>
      <c r="H30" s="1022"/>
      <c r="I30" s="767">
        <f t="shared" si="8"/>
        <v>1443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20">
        <f t="shared" si="11"/>
        <v>0</v>
      </c>
      <c r="R30" s="179"/>
      <c r="S30" s="1022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20">
        <f t="shared" si="10"/>
        <v>0</v>
      </c>
      <c r="G31" s="179"/>
      <c r="H31" s="1022"/>
      <c r="I31" s="767">
        <f t="shared" si="8"/>
        <v>1443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20">
        <f t="shared" si="11"/>
        <v>0</v>
      </c>
      <c r="R31" s="179"/>
      <c r="S31" s="1022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20">
        <f t="shared" si="10"/>
        <v>0</v>
      </c>
      <c r="G32" s="179"/>
      <c r="H32" s="1022"/>
      <c r="I32" s="767">
        <f t="shared" si="8"/>
        <v>1443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20">
        <f t="shared" si="11"/>
        <v>0</v>
      </c>
      <c r="R32" s="179"/>
      <c r="S32" s="1022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20">
        <f t="shared" si="10"/>
        <v>0</v>
      </c>
      <c r="G33" s="179"/>
      <c r="H33" s="1022"/>
      <c r="I33" s="767">
        <f t="shared" si="8"/>
        <v>1443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20">
        <f t="shared" si="11"/>
        <v>0</v>
      </c>
      <c r="R33" s="179"/>
      <c r="S33" s="1022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20">
        <f t="shared" si="10"/>
        <v>0</v>
      </c>
      <c r="G34" s="179"/>
      <c r="H34" s="1022"/>
      <c r="I34" s="767">
        <f t="shared" si="8"/>
        <v>1443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20">
        <f t="shared" si="11"/>
        <v>0</v>
      </c>
      <c r="R34" s="179"/>
      <c r="S34" s="1022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20">
        <f t="shared" si="10"/>
        <v>0</v>
      </c>
      <c r="G35" s="179"/>
      <c r="H35" s="1022"/>
      <c r="I35" s="767">
        <f t="shared" si="8"/>
        <v>1443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20">
        <f t="shared" si="11"/>
        <v>0</v>
      </c>
      <c r="R35" s="179"/>
      <c r="S35" s="1022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1443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1443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1443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20" t="s">
        <v>21</v>
      </c>
      <c r="E42" s="1121"/>
      <c r="F42" s="144">
        <f>E4+E5-F40+E6</f>
        <v>1443</v>
      </c>
      <c r="M42" s="5"/>
      <c r="O42" s="1120" t="s">
        <v>21</v>
      </c>
      <c r="P42" s="1121"/>
      <c r="Q42" s="144">
        <f>P4+P5-Q40+P6</f>
        <v>1404</v>
      </c>
    </row>
    <row r="43" spans="1:21" ht="15.75" thickBot="1" x14ac:dyDescent="0.3">
      <c r="A43" s="126"/>
      <c r="D43" s="914" t="s">
        <v>4</v>
      </c>
      <c r="E43" s="915"/>
      <c r="F43" s="49">
        <f>F4+F5-C40+F6</f>
        <v>111</v>
      </c>
      <c r="L43" s="126"/>
      <c r="O43" s="1081" t="s">
        <v>4</v>
      </c>
      <c r="P43" s="1082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2022-02-28T17:50:15Z</dcterms:modified>
</cp:coreProperties>
</file>