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2" activeTab="14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6" l="1"/>
  <c r="M28" i="16"/>
  <c r="M27" i="16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1" i="16"/>
  <c r="Q32" i="16"/>
  <c r="Q33" i="16"/>
  <c r="Q34" i="16"/>
  <c r="Q35" i="16"/>
  <c r="Q36" i="16"/>
  <c r="Q37" i="16"/>
  <c r="Q38" i="16"/>
  <c r="Q39" i="16"/>
  <c r="M5" i="16"/>
  <c r="L5" i="16"/>
  <c r="N67" i="17" l="1"/>
  <c r="M67" i="17"/>
  <c r="K67" i="17"/>
  <c r="F67" i="17"/>
  <c r="D67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N4" i="17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G4" i="17"/>
  <c r="N3" i="17"/>
  <c r="G3" i="17"/>
  <c r="G67" i="17" s="1"/>
  <c r="K73" i="16"/>
  <c r="I67" i="16"/>
  <c r="F67" i="16"/>
  <c r="R50" i="16"/>
  <c r="N49" i="16"/>
  <c r="Q47" i="16"/>
  <c r="Q46" i="16"/>
  <c r="Q45" i="16"/>
  <c r="Q44" i="16"/>
  <c r="Q43" i="16"/>
  <c r="Q42" i="16"/>
  <c r="Q41" i="16"/>
  <c r="P33" i="16"/>
  <c r="P32" i="16"/>
  <c r="P31" i="16"/>
  <c r="P30" i="16"/>
  <c r="Q30" i="16" s="1"/>
  <c r="P29" i="16"/>
  <c r="Q29" i="16" s="1"/>
  <c r="P28" i="16"/>
  <c r="P27" i="16"/>
  <c r="Q27" i="16" s="1"/>
  <c r="P26" i="16"/>
  <c r="Q26" i="16" s="1"/>
  <c r="L67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C67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M53" i="16" l="1"/>
  <c r="K69" i="16"/>
  <c r="F70" i="16" s="1"/>
  <c r="F73" i="16" s="1"/>
  <c r="K71" i="16" s="1"/>
  <c r="K75" i="16" s="1"/>
  <c r="P5" i="16"/>
  <c r="M30" i="13"/>
  <c r="M29" i="13"/>
  <c r="P49" i="16" l="1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<sst xmlns="http://schemas.openxmlformats.org/spreadsheetml/2006/main" count="1707" uniqueCount="920">
  <si>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</si>
  <si>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</si>
  <si>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</si>
  <si>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</si>
  <si>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</si>
  <si>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</si>
  <si>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</si>
  <si>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</si>
  <si>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</si>
  <si>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</si>
  <si>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</si>
  <si>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</si>
  <si>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</si>
  <si>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</si>
  <si>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</si>
  <si>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</si>
  <si>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</si>
  <si>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</si>
  <si>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</si>
  <si>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</si>
  <si>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</si>
  <si>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</si>
  <si>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</si>
  <si>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</si>
  <si>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</si>
  <si>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</si>
  <si>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</si>
  <si>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</si>
  <si>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</si>
  <si>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</si>
  <si>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</si>
  <si>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</si>
  <si>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</si>
  <si>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</si>
  <si>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</si>
  <si>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</si>
  <si>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</si>
  <si>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</si>
  <si>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</si>
  <si>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</si>
  <si>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</si>
  <si>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</si>
  <si>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</si>
  <si>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</si>
  <si>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</si>
  <si>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</si>
  <si>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</si>
  <si>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</si>
  <si>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</si>
  <si>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</si>
  <si>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</si>
  <si>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</si>
  <si>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</si>
  <si>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</si>
  <si>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</si>
  <si>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</si>
  <si>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</si>
  <si>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</si>
  <si>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</si>
  <si>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</si>
  <si>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</si>
  <si>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</si>
  <si>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</si>
  <si>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</si>
  <si>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</si>
  <si>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</si>
  <si>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</si>
  <si>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</si>
  <si>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</si>
  <si>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</si>
  <si>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</si>
  <si>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</si>
  <si>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</si>
  <si>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</si>
  <si>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</si>
  <si>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</si>
  <si>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</si>
  <si>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</si>
  <si>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</si>
  <si>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</si>
  <si>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</si>
  <si>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</si>
  <si>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</si>
  <si>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</si>
  <si>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</si>
  <si>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</si>
  <si>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</si>
  <si>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</si>
  <si>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</si>
  <si>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</si>
  <si>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</si>
  <si>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</si>
  <si>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</si>
  <si>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</si>
  <si>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</si>
  <si>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</si>
  <si>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</si>
  <si>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</si>
  <si>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</si>
  <si>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</si>
  <si>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</si>
  <si>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</si>
  <si>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</si>
  <si>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</si>
  <si>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</si>
  <si>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</si>
  <si>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</si>
  <si>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</si>
  <si>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</si>
  <si>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</si>
  <si>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</si>
  <si>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</si>
  <si>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</si>
  <si>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</si>
  <si>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</si>
  <si>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</si>
  <si>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</si>
  <si>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</si>
  <si>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</si>
  <si>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</si>
  <si>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</si>
  <si>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</si>
  <si>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</si>
  <si>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</si>
  <si>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</si>
  <si>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</si>
  <si>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</si>
  <si>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</si>
  <si>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</si>
  <si>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</si>
  <si>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</si>
  <si>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</si>
  <si>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</si>
  <si>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</si>
  <si>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</si>
  <si>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</si>
  <si>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</si>
  <si>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</si>
  <si>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</si>
  <si>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</si>
  <si>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</si>
  <si>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</si>
  <si>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</si>
  <si>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</si>
  <si>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</si>
  <si>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</si>
  <si>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</si>
  <si>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</si>
  <si>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</si>
  <si>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</si>
  <si>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</si>
  <si>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</si>
  <si>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</si>
  <si>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</si>
  <si>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</si>
  <si>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</si>
  <si>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</si>
  <si>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</si>
  <si>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</si>
  <si>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</si>
  <si>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</si>
  <si>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</si>
  <si>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</si>
  <si>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</si>
  <si>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</si>
  <si>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</si>
  <si>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</si>
  <si>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</si>
  <si>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</si>
  <si>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</si>
  <si>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</si>
  <si>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</si>
  <si>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</si>
  <si>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</si>
  <si>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</si>
  <si>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</si>
  <si>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</si>
  <si>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</si>
  <si>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</si>
  <si>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</si>
  <si>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</si>
  <si>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</si>
  <si>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</si>
  <si>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</si>
  <si>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</si>
  <si>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</si>
  <si>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</si>
  <si>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</si>
  <si>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</si>
  <si>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</si>
  <si>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</si>
  <si>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</si>
  <si>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</si>
  <si>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</si>
  <si>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</si>
  <si>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</si>
  <si>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</si>
  <si>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</si>
  <si>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</si>
  <si>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</si>
  <si>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</si>
  <si>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</si>
  <si>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</si>
  <si>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</si>
  <si>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</si>
  <si>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</si>
  <si>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</si>
  <si>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</si>
  <si>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</si>
  <si>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</si>
  <si>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</si>
  <si>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</si>
  <si>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</si>
  <si>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</si>
  <si>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</si>
  <si>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</si>
  <si>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</si>
  <si>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</si>
  <si>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</si>
  <si>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</si>
  <si>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</si>
  <si>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</si>
  <si>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</si>
  <si>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</si>
  <si>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</si>
  <si>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</si>
  <si>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</si>
  <si>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</si>
  <si>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</si>
  <si>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</si>
  <si>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</si>
  <si>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</si>
  <si>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</si>
  <si>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</si>
  <si>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</si>
  <si>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</si>
  <si>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</si>
  <si>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</si>
  <si>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</si>
  <si>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</si>
  <si>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</si>
  <si>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</si>
  <si>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</si>
  <si>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</si>
  <si>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</si>
  <si>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</si>
  <si>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</si>
  <si>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</si>
  <si>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</si>
  <si>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</si>
  <si>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</si>
  <si>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</si>
  <si>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</si>
  <si>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</si>
  <si>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</si>
  <si>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</si>
  <si>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</si>
  <si>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</si>
  <si>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</si>
  <si>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</si>
  <si>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</si>
  <si>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</si>
  <si>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</si>
  <si>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</si>
  <si>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</si>
  <si>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</si>
  <si>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</si>
  <si>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</si>
  <si>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</si>
  <si>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</si>
  <si>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</si>
  <si>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</si>
  <si>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</si>
  <si>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</si>
  <si>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</si>
  <si>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</si>
  <si>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</si>
  <si>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</si>
  <si>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</si>
  <si>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</si>
  <si>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</si>
  <si>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</si>
  <si>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</si>
  <si>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</si>
  <si>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</si>
  <si>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</si>
  <si>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</si>
  <si>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</si>
  <si>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</si>
  <si>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</si>
  <si>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</si>
  <si>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</si>
  <si>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</si>
  <si>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</si>
  <si>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</si>
  <si>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</si>
  <si>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</si>
  <si>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</si>
  <si>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</si>
  <si>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</si>
  <si>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</si>
  <si>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</si>
  <si>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</si>
  <si>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</si>
  <si>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</si>
  <si>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</si>
  <si>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</si>
  <si>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</si>
  <si>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</si>
  <si>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</si>
  <si>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</si>
  <si>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</si>
  <si>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</si>
  <si>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</si>
  <si>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</si>
  <si>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</si>
  <si>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</si>
  <si>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</si>
  <si>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</si>
  <si>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</si>
  <si>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</si>
  <si>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</si>
  <si>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</si>
  <si>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</si>
  <si>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</si>
  <si>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</si>
  <si>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</si>
  <si>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</si>
  <si>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</si>
  <si>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</si>
  <si>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</si>
  <si>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</si>
  <si>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</si>
  <si>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</si>
  <si>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</si>
  <si>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</si>
  <si>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</si>
  <si>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</si>
  <si>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</si>
  <si>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</si>
  <si>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</si>
  <si>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</si>
  <si>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</si>
  <si>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</si>
  <si>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</si>
  <si>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</si>
  <si>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</si>
  <si>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</si>
  <si>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</si>
  <si>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</si>
  <si>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</si>
  <si>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</si>
  <si>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</si>
  <si>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</si>
  <si>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</si>
  <si>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</si>
  <si>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</si>
  <si>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</si>
  <si>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</si>
  <si>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</si>
  <si>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</si>
  <si>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</si>
  <si>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</si>
  <si>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</si>
  <si>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</si>
  <si>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</si>
  <si>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</si>
  <si>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</si>
  <si>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</si>
  <si>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</si>
  <si>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</si>
  <si>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</si>
  <si>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</si>
  <si>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</si>
  <si>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</si>
  <si>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</si>
  <si>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</si>
  <si>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</si>
  <si>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</si>
  <si>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</si>
  <si>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</si>
  <si>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</si>
  <si>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</si>
  <si>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</si>
  <si>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</si>
  <si>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</si>
  <si>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</si>
  <si>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</si>
  <si>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</si>
  <si>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</si>
  <si>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</si>
  <si>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</si>
  <si>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</si>
  <si>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</si>
  <si>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</si>
  <si>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</si>
  <si>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</si>
  <si>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</si>
  <si>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</si>
  <si>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</si>
  <si>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</si>
  <si>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</si>
  <si>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</si>
  <si>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</si>
  <si>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</si>
  <si>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</si>
  <si>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</si>
  <si>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</si>
  <si>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</si>
  <si>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</si>
  <si>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</si>
  <si>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</si>
  <si>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</si>
  <si>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</si>
  <si>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</si>
  <si>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</si>
  <si>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</si>
  <si>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</si>
  <si>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</si>
  <si>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</si>
  <si>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</si>
  <si>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</si>
  <si>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</si>
  <si>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</si>
  <si>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</si>
  <si>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</si>
  <si>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</si>
  <si>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</si>
  <si>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</si>
  <si>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</si>
  <si>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</si>
  <si>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</si>
  <si>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</si>
  <si>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</si>
  <si>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</si>
  <si>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</si>
  <si>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</si>
  <si>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</si>
  <si>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</si>
  <si>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</si>
  <si>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</si>
  <si>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</si>
  <si>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</si>
  <si>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</si>
  <si>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</si>
  <si>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</si>
  <si>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</si>
  <si>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</si>
  <si>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</si>
  <si>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</si>
  <si>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</si>
  <si>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</si>
  <si>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</si>
  <si>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</si>
  <si>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</si>
  <si>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</si>
  <si>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</si>
  <si>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</si>
  <si>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</si>
  <si>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</si>
  <si>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</si>
  <si>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</si>
  <si>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</si>
  <si>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</si>
  <si>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</si>
  <si>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</si>
  <si>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</si>
  <si>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</si>
  <si>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</si>
  <si>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</si>
  <si>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</si>
  <si>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</si>
  <si>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</si>
  <si>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</si>
  <si>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</si>
  <si>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</si>
  <si>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</si>
  <si>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</si>
  <si>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</si>
  <si>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</si>
  <si>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</si>
  <si>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</si>
  <si>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</si>
  <si>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</si>
  <si>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</si>
  <si>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</si>
  <si>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</si>
  <si>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</si>
  <si>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</si>
  <si>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</si>
  <si>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</si>
  <si>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</si>
  <si>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</si>
  <si>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</si>
  <si>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</si>
  <si>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</si>
  <si>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</si>
  <si>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</si>
  <si>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</si>
  <si>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</si>
  <si>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</si>
  <si>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</si>
  <si>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</si>
  <si>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</si>
  <si>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</si>
  <si>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</si>
  <si>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</si>
  <si>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</si>
  <si>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</si>
  <si>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</si>
  <si>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</si>
  <si>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</si>
  <si>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</si>
  <si>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</si>
  <si>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</si>
  <si>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</si>
  <si>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</si>
  <si>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</si>
  <si>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</si>
  <si>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</si>
  <si>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</si>
  <si>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</si>
  <si>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</si>
  <si>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</si>
  <si>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</si>
  <si>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</si>
  <si>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</si>
  <si>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</si>
  <si>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</si>
  <si>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</si>
  <si>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</si>
  <si>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</si>
  <si>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</si>
  <si>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</si>
  <si>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</si>
  <si>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</si>
  <si>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</si>
  <si>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</si>
  <si>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</si>
  <si>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</si>
  <si>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</si>
  <si>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</si>
  <si>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</si>
  <si>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</si>
  <si>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</si>
  <si>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</si>
  <si>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</si>
  <si>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</si>
  <si>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</si>
  <si>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</si>
  <si>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</si>
  <si>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</si>
  <si>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</si>
  <si>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</si>
  <si>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</si>
  <si>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</si>
  <si>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</si>
  <si>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</si>
  <si>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</si>
  <si>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</si>
  <si>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</si>
  <si>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</si>
  <si>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</si>
  <si>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</si>
  <si>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</si>
  <si>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</si>
  <si>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</si>
  <si>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</si>
  <si>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</si>
  <si>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</si>
  <si>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</si>
  <si>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</si>
  <si>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</si>
  <si>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</si>
  <si>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</si>
  <si>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</si>
  <si>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</si>
  <si>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</si>
  <si>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</si>
  <si>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</si>
  <si>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</si>
  <si>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</si>
  <si>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</si>
  <si>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</si>
  <si>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</si>
  <si>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</si>
  <si>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</si>
  <si>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</si>
  <si>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</si>
  <si>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</si>
  <si>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</si>
  <si>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</si>
  <si>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</si>
  <si>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</si>
  <si>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</si>
  <si>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</si>
  <si>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</si>
  <si>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</si>
  <si>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</si>
  <si>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</si>
  <si>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</si>
  <si>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</si>
  <si>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</si>
  <si>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</si>
  <si>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</si>
  <si>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</si>
  <si>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</si>
  <si>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</si>
  <si>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</si>
  <si>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</si>
  <si>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</si>
  <si>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</si>
  <si>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</si>
  <si>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</si>
  <si>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</si>
  <si>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</si>
  <si>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</si>
  <si>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</si>
  <si>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</si>
  <si>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</si>
  <si>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</si>
  <si>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</si>
  <si>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</si>
  <si>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</si>
  <si>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</si>
  <si>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</si>
  <si>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</si>
  <si>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</si>
  <si>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</si>
  <si>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</si>
  <si>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</si>
  <si>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</si>
  <si>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</si>
  <si>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</si>
  <si>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</si>
  <si>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</si>
  <si>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</si>
  <si>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</si>
  <si>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</si>
  <si>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</si>
  <si>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</si>
  <si>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</si>
  <si>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</si>
  <si>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</si>
  <si>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</si>
  <si>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</si>
  <si>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</si>
  <si>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</si>
  <si>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</si>
  <si>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</si>
  <si>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</si>
  <si>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</si>
  <si>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</si>
  <si>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</si>
  <si>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</si>
  <si>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</si>
  <si>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</si>
  <si>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</si>
  <si>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</si>
  <si>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</si>
  <si>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</si>
  <si>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</si>
  <si>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</si>
  <si>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</si>
  <si>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</si>
  <si>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</si>
  <si>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</si>
  <si>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</si>
  <si>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</si>
  <si>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</si>
  <si>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</si>
  <si>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</si>
  <si>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</si>
  <si>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</si>
  <si>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</si>
  <si>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</si>
  <si>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</si>
  <si>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</si>
  <si>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</si>
  <si>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</si>
  <si>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</si>
  <si>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</si>
  <si>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</si>
  <si>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</si>
  <si>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</si>
  <si>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</si>
  <si>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</si>
  <si>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</si>
  <si>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</si>
  <si>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</si>
  <si>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</si>
  <si>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</si>
  <si>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</si>
  <si>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</si>
  <si>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</si>
  <si>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</si>
  <si>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</si>
  <si>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</si>
  <si>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</si>
  <si>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</si>
  <si>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</si>
  <si>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</si>
  <si>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</si>
  <si>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</si>
  <si>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</si>
  <si>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</si>
  <si>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</si>
  <si>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</si>
  <si>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</si>
  <si>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</si>
  <si>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</si>
  <si>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</si>
  <si>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</si>
  <si>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</si>
  <si>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</si>
  <si>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</si>
  <si>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</si>
  <si>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</si>
  <si>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</si>
  <si>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</si>
  <si>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</si>
  <si>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</si>
  <si>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</si>
  <si>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</si>
  <si>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</si>
  <si>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</si>
  <si>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</si>
  <si>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</si>
  <si>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</si>
  <si>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</si>
  <si>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</si>
  <si>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</si>
  <si>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</si>
  <si>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</si>
  <si>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</si>
  <si>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</si>
  <si>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</si>
  <si>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</si>
  <si>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</si>
  <si>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</si>
  <si>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</si>
  <si>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</si>
  <si>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</si>
  <si>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</si>
  <si>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</si>
  <si>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</si>
  <si>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</si>
  <si>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</si>
  <si>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</si>
  <si>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</si>
  <si>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</si>
  <si>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</si>
  <si>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</si>
  <si>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</si>
  <si>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</si>
  <si>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</si>
  <si>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</si>
  <si>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</si>
  <si>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</si>
  <si>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</si>
  <si>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</si>
  <si>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</si>
  <si>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</si>
  <si>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</si>
  <si>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</si>
  <si>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</si>
  <si>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</si>
  <si>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</si>
  <si>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</si>
  <si>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</si>
  <si>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</si>
  <si>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</si>
  <si>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</si>
  <si>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</si>
  <si>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</si>
  <si>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</si>
  <si>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</si>
  <si>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</si>
  <si>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</si>
  <si>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</si>
  <si>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</si>
  <si>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</si>
  <si>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</si>
  <si>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</si>
  <si>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</si>
  <si>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</si>
  <si>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</si>
  <si>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</si>
  <si>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</si>
  <si>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</si>
  <si>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</si>
  <si>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</si>
  <si>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</si>
  <si>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</si>
  <si>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</si>
  <si>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</si>
  <si>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</si>
  <si>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</si>
  <si>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</si>
  <si>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</si>
  <si>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</si>
  <si>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</si>
  <si>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</si>
  <si>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</si>
  <si>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</si>
  <si>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</si>
  <si>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</si>
  <si>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</si>
  <si>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</si>
  <si>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</si>
  <si>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</si>
  <si>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</si>
  <si>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</si>
  <si>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</si>
  <si>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</si>
  <si>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</si>
  <si>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</si>
  <si>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</si>
  <si>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</si>
  <si>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</si>
  <si>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</si>
  <si>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</si>
  <si>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</si>
  <si>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</si>
  <si>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</si>
  <si>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</si>
  <si>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</si>
  <si>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</si>
  <si>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</si>
  <si>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</si>
  <si>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</si>
  <si>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</si>
  <si>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</si>
  <si>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</si>
  <si>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</si>
  <si>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</si>
  <si>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</si>
  <si>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</si>
  <si>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</si>
  <si>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</si>
  <si>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</si>
  <si>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</si>
  <si>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</si>
  <si>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</si>
  <si>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</si>
  <si>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</si>
  <si>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</si>
  <si>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</si>
  <si>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</si>
  <si>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</si>
  <si>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</si>
  <si>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</si>
  <si>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</si>
  <si>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</si>
  <si>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</si>
  <si>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</si>
  <si>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</si>
  <si>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</si>
  <si>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</si>
  <si>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</si>
  <si>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</si>
  <si>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</si>
  <si>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</si>
  <si>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</si>
  <si>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</si>
  <si>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</si>
  <si>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</si>
  <si>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</si>
  <si>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</si>
  <si>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</si>
  <si>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</si>
  <si>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</si>
  <si>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</si>
  <si>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</si>
  <si>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</si>
  <si>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</si>
  <si>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</si>
  <si>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</si>
  <si>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</si>
  <si>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</si>
  <si>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</si>
  <si>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</si>
  <si>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</si>
  <si>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</si>
  <si>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</si>
  <si>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</si>
  <si>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</si>
  <si>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</si>
  <si>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</si>
  <si>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</si>
  <si>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</si>
  <si>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</si>
  <si>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</si>
  <si>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</si>
  <si>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</si>
  <si>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</si>
  <si>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</si>
  <si>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</si>
  <si>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</si>
  <si>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</si>
  <si>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</si>
  <si>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</si>
  <si>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</si>
  <si>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</si>
  <si>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</si>
  <si>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</si>
  <si>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</si>
  <si>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</si>
  <si>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</si>
  <si>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</si>
  <si>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</si>
  <si>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</si>
  <si>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</si>
  <si>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Nomian # 33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</si>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</sst>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3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/>
    <xf numFmtId="49" fontId="0" fillId="11" borderId="71" xfId="0" applyNumberFormat="1" applyFont="1" applyFill="1" applyBorder="1"/>
    <xf numFmtId="49" fontId="0" fillId="11" borderId="69" xfId="0" applyNumberFormat="1" applyFont="1" applyFill="1" applyBorder="1"/>
    <xf numFmtId="44" fontId="0" fillId="11" borderId="69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66"/>
      <color rgb="FF990099"/>
      <color rgb="FF800080"/>
      <color rgb="FFCCFF99"/>
      <color rgb="FFFFCCFF"/>
      <color rgb="FF0000FF"/>
      <color rgb="FFCC99FF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26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4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54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4">
        <f>SUM(M5:M40)</f>
        <v>1399609.5</v>
      </c>
      <c r="N49" s="554">
        <f>SUM(N5:N40)</f>
        <v>910600</v>
      </c>
      <c r="P49" s="111">
        <f>SUM(P5:P40)</f>
        <v>3236981.46</v>
      </c>
      <c r="Q49" s="56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55"/>
      <c r="N50" s="555"/>
      <c r="P50" s="44"/>
      <c r="Q50" s="56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68">
        <f>M49+N49</f>
        <v>2310209.5</v>
      </c>
      <c r="N53" s="56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1552957.04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-123007.98000000021</v>
      </c>
      <c r="I78" s="157"/>
      <c r="J78" s="158"/>
    </row>
    <row r="79" spans="1:17" ht="18.75" x14ac:dyDescent="0.3">
      <c r="D79" s="557" t="s">
        <v>17</v>
      </c>
      <c r="E79" s="557"/>
      <c r="F79" s="101">
        <v>-1513561.68</v>
      </c>
      <c r="I79" s="558" t="s">
        <v>18</v>
      </c>
      <c r="J79" s="559"/>
      <c r="K79" s="560">
        <f>F81+F82+F83</f>
        <v>1950142.8099999996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1">
        <f>-C4</f>
        <v>-3445405.07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49" t="s">
        <v>24</v>
      </c>
      <c r="E83" s="550"/>
      <c r="F83" s="173">
        <v>3504178.07</v>
      </c>
      <c r="I83" s="551" t="s">
        <v>220</v>
      </c>
      <c r="J83" s="552"/>
      <c r="K83" s="553">
        <f>K79+K81</f>
        <v>-1495262.2600000002</v>
      </c>
      <c r="L83" s="55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8" t="s">
        <v>35</v>
      </c>
      <c r="J67" s="589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72"/>
      <c r="C1" s="574" t="s">
        <v>642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1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467" t="s">
        <v>509</v>
      </c>
      <c r="R3" s="599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4">
        <f>SUM(M5:M40)</f>
        <v>1601794.8800000001</v>
      </c>
      <c r="N49" s="554">
        <f>SUM(N5:N40)</f>
        <v>1523056</v>
      </c>
      <c r="P49" s="111">
        <f>SUM(P5:P40)</f>
        <v>3794729.3800000004</v>
      </c>
      <c r="Q49" s="566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55"/>
      <c r="N50" s="555"/>
      <c r="P50" s="44"/>
      <c r="Q50" s="567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68">
        <f>M49+N49</f>
        <v>3124850.88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2" t="s">
        <v>15</v>
      </c>
      <c r="I69" s="563"/>
      <c r="J69" s="154"/>
      <c r="K69" s="564">
        <f>I67+L67</f>
        <v>513056.63999999996</v>
      </c>
      <c r="L69" s="565"/>
      <c r="M69" s="155"/>
      <c r="N69" s="155"/>
      <c r="P69" s="44"/>
      <c r="Q69" s="19"/>
    </row>
    <row r="70" spans="1:17" x14ac:dyDescent="0.25">
      <c r="D70" s="556" t="s">
        <v>16</v>
      </c>
      <c r="E70" s="556"/>
      <c r="F70" s="156">
        <f>F67-K69-C67</f>
        <v>1446986.8899999997</v>
      </c>
      <c r="I70" s="157"/>
      <c r="J70" s="158"/>
    </row>
    <row r="71" spans="1:17" ht="18.75" x14ac:dyDescent="0.3">
      <c r="D71" s="557" t="s">
        <v>17</v>
      </c>
      <c r="E71" s="557"/>
      <c r="F71" s="101">
        <f>-'   COMPRAS     JUNIO     2023  '!G67</f>
        <v>-1585182.9300000004</v>
      </c>
      <c r="I71" s="558" t="s">
        <v>18</v>
      </c>
      <c r="J71" s="559"/>
      <c r="K71" s="560">
        <f>F73+F74+F75</f>
        <v>3054589.7999999993</v>
      </c>
      <c r="L71" s="560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1">
        <f>-C4</f>
        <v>-3897967.53</v>
      </c>
      <c r="L73" s="560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49" t="s">
        <v>24</v>
      </c>
      <c r="E75" s="550"/>
      <c r="F75" s="173">
        <v>3131387.04</v>
      </c>
      <c r="I75" s="551" t="s">
        <v>764</v>
      </c>
      <c r="J75" s="552"/>
      <c r="K75" s="553">
        <f>K71+K73</f>
        <v>-843377.73000000045</v>
      </c>
      <c r="L75" s="55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2" t="s">
        <v>35</v>
      </c>
      <c r="J37" s="583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4"/>
      <c r="J38" s="585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6"/>
      <c r="J39" s="587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8" t="s">
        <v>35</v>
      </c>
      <c r="J67" s="589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1" workbookViewId="0">
      <selection activeCell="D54" sqref="D5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2"/>
      <c r="C1" s="574" t="s">
        <v>765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2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533"/>
      <c r="R3" s="599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45128</v>
      </c>
      <c r="C49" s="93">
        <v>5280</v>
      </c>
      <c r="D49" s="102" t="s">
        <v>890</v>
      </c>
      <c r="E49" s="104"/>
      <c r="F49" s="110"/>
      <c r="G49" s="37"/>
      <c r="H49" s="106"/>
      <c r="I49" s="103"/>
      <c r="J49" s="338"/>
      <c r="K49" s="343"/>
      <c r="L49" s="49"/>
      <c r="M49" s="554">
        <f>SUM(M5:M40)</f>
        <v>2422108.7600000002</v>
      </c>
      <c r="N49" s="554">
        <f>SUM(N5:N40)</f>
        <v>1603736</v>
      </c>
      <c r="P49" s="111">
        <f>SUM(P5:P40)</f>
        <v>4927758.76</v>
      </c>
      <c r="Q49" s="566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45128</v>
      </c>
      <c r="C50" s="93">
        <v>13441</v>
      </c>
      <c r="D50" s="102" t="s">
        <v>891</v>
      </c>
      <c r="E50" s="104"/>
      <c r="F50" s="110"/>
      <c r="G50" s="37"/>
      <c r="H50" s="106"/>
      <c r="I50" s="103"/>
      <c r="J50" s="87"/>
      <c r="K50" s="343"/>
      <c r="L50" s="89"/>
      <c r="M50" s="555"/>
      <c r="N50" s="555"/>
      <c r="P50" s="44"/>
      <c r="Q50" s="567"/>
      <c r="R50" s="112">
        <f>SUM(R5:R49)</f>
        <v>440369</v>
      </c>
    </row>
    <row r="51" spans="1:18" ht="18" thickBot="1" x14ac:dyDescent="0.35">
      <c r="A51" s="31"/>
      <c r="B51" s="32">
        <v>45128</v>
      </c>
      <c r="C51" s="93">
        <v>9580</v>
      </c>
      <c r="D51" s="102" t="s">
        <v>892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45128</v>
      </c>
      <c r="C52" s="93">
        <v>5321</v>
      </c>
      <c r="D52" s="102" t="s">
        <v>893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68">
        <f>M49+N49</f>
        <v>4025844.7600000002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 t="s">
        <v>11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998598.7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2" t="s">
        <v>15</v>
      </c>
      <c r="I69" s="563"/>
      <c r="J69" s="154"/>
      <c r="K69" s="564">
        <f>I67+L67</f>
        <v>594414.23</v>
      </c>
      <c r="L69" s="565"/>
      <c r="M69" s="155"/>
      <c r="N69" s="155"/>
      <c r="P69" s="44"/>
      <c r="Q69" s="19"/>
    </row>
    <row r="70" spans="1:17" x14ac:dyDescent="0.25">
      <c r="D70" s="556" t="s">
        <v>16</v>
      </c>
      <c r="E70" s="556"/>
      <c r="F70" s="156">
        <f>F67-K69-C67</f>
        <v>2892974.0700000003</v>
      </c>
      <c r="I70" s="157"/>
      <c r="J70" s="158"/>
    </row>
    <row r="71" spans="1:17" ht="18.75" x14ac:dyDescent="0.3">
      <c r="D71" s="557" t="s">
        <v>17</v>
      </c>
      <c r="E71" s="557"/>
      <c r="F71" s="101">
        <v>-931631.77</v>
      </c>
      <c r="I71" s="558" t="s">
        <v>18</v>
      </c>
      <c r="J71" s="559"/>
      <c r="K71" s="560">
        <f>F73+F74+F75</f>
        <v>4814667.01</v>
      </c>
      <c r="L71" s="560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1838798.7000000002</v>
      </c>
      <c r="H73" s="168"/>
      <c r="I73" s="169" t="s">
        <v>21</v>
      </c>
      <c r="J73" s="170"/>
      <c r="K73" s="561">
        <f>-C4</f>
        <v>-3131387.04</v>
      </c>
      <c r="L73" s="560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49" t="s">
        <v>24</v>
      </c>
      <c r="E75" s="550"/>
      <c r="F75" s="173">
        <v>2820551.31</v>
      </c>
      <c r="I75" s="551" t="s">
        <v>764</v>
      </c>
      <c r="J75" s="552"/>
      <c r="K75" s="553">
        <f>K71+K73</f>
        <v>1683279.9699999997</v>
      </c>
      <c r="L75" s="55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22" workbookViewId="0">
      <selection activeCell="I48" sqref="I46:I48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2" t="s">
        <v>35</v>
      </c>
      <c r="J37" s="583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4"/>
      <c r="J38" s="585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6"/>
      <c r="J39" s="587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88" t="s">
        <v>35</v>
      </c>
      <c r="J67" s="589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97"/>
  <sheetViews>
    <sheetView tabSelected="1" topLeftCell="A16" workbookViewId="0">
      <selection activeCell="M30" sqref="M3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2"/>
      <c r="C1" s="574" t="s">
        <v>765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22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533"/>
      <c r="R3" s="599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33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39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915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916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</f>
        <v>141111.5</v>
      </c>
      <c r="N28" s="43">
        <v>34139</v>
      </c>
      <c r="P28" s="69">
        <f t="shared" si="0"/>
        <v>244324</v>
      </c>
      <c r="Q28" s="285">
        <f>P28-F28-144338</f>
        <v>-130000</v>
      </c>
      <c r="R28" s="601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917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602" t="s">
        <v>918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919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v>0</v>
      </c>
      <c r="N30" s="43">
        <v>0</v>
      </c>
      <c r="P30" s="69">
        <f t="shared" si="0"/>
        <v>12913</v>
      </c>
      <c r="Q30" s="45">
        <f t="shared" si="1"/>
        <v>-109643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/>
      <c r="D31" s="79"/>
      <c r="E31" s="35">
        <v>45162</v>
      </c>
      <c r="F31" s="36"/>
      <c r="G31" s="37"/>
      <c r="H31" s="38">
        <v>45162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45163</v>
      </c>
      <c r="C32" s="33"/>
      <c r="D32" s="305"/>
      <c r="E32" s="35">
        <v>45163</v>
      </c>
      <c r="F32" s="36"/>
      <c r="G32" s="37"/>
      <c r="H32" s="38">
        <v>45163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>
        <v>45164</v>
      </c>
      <c r="C33" s="33"/>
      <c r="D33" s="83"/>
      <c r="E33" s="35">
        <v>45164</v>
      </c>
      <c r="F33" s="36"/>
      <c r="G33" s="37"/>
      <c r="H33" s="38">
        <v>45164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>
        <v>45165</v>
      </c>
      <c r="C34" s="33"/>
      <c r="D34" s="83"/>
      <c r="E34" s="35">
        <v>45165</v>
      </c>
      <c r="F34" s="36"/>
      <c r="G34" s="37"/>
      <c r="H34" s="38">
        <v>45165</v>
      </c>
      <c r="I34" s="39"/>
      <c r="J34" s="534"/>
      <c r="K34" s="373"/>
      <c r="L34" s="369"/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45166</v>
      </c>
      <c r="C35" s="86"/>
      <c r="D35" s="79"/>
      <c r="E35" s="35">
        <v>45166</v>
      </c>
      <c r="F35" s="36"/>
      <c r="G35" s="37"/>
      <c r="H35" s="38">
        <v>45166</v>
      </c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45167</v>
      </c>
      <c r="C36" s="90"/>
      <c r="D36" s="94"/>
      <c r="E36" s="35">
        <v>45167</v>
      </c>
      <c r="F36" s="36"/>
      <c r="G36" s="92"/>
      <c r="H36" s="38">
        <v>45167</v>
      </c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45168</v>
      </c>
      <c r="C37" s="93"/>
      <c r="D37" s="94"/>
      <c r="E37" s="35">
        <v>45168</v>
      </c>
      <c r="F37" s="36"/>
      <c r="G37" s="92"/>
      <c r="H37" s="38">
        <v>45168</v>
      </c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45169</v>
      </c>
      <c r="C38" s="93"/>
      <c r="D38" s="94"/>
      <c r="E38" s="35">
        <v>45169</v>
      </c>
      <c r="F38" s="36"/>
      <c r="G38" s="92"/>
      <c r="H38" s="38">
        <v>45169</v>
      </c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45170</v>
      </c>
      <c r="C39" s="93"/>
      <c r="D39" s="94"/>
      <c r="E39" s="35">
        <v>45170</v>
      </c>
      <c r="F39" s="97"/>
      <c r="G39" s="92"/>
      <c r="H39" s="38">
        <v>45170</v>
      </c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45171</v>
      </c>
      <c r="C40" s="93"/>
      <c r="D40" s="94"/>
      <c r="E40" s="35">
        <v>45171</v>
      </c>
      <c r="F40" s="97"/>
      <c r="G40" s="37"/>
      <c r="H40" s="38">
        <v>45171</v>
      </c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ref="Q41:Q47" si="2">P41-F41</f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45157</v>
      </c>
      <c r="K45" s="343" t="s">
        <v>914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54">
        <f>SUM(M5:M40)</f>
        <v>2099904.23</v>
      </c>
      <c r="N49" s="554">
        <f>SUM(N5:N40)</f>
        <v>1472339</v>
      </c>
      <c r="P49" s="111">
        <f>SUM(P5:P40)</f>
        <v>4215100.54</v>
      </c>
      <c r="Q49" s="566">
        <f>SUM(Q5:Q40)</f>
        <v>-239715.46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55"/>
      <c r="N50" s="555"/>
      <c r="P50" s="44"/>
      <c r="Q50" s="567"/>
      <c r="R50" s="112">
        <f>SUM(R5:R49)</f>
        <v>146522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68">
        <f>M49+N49</f>
        <v>3572243.23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455779</v>
      </c>
      <c r="D67" s="520"/>
      <c r="E67" s="521" t="s">
        <v>12</v>
      </c>
      <c r="F67" s="522">
        <f>SUM(F5:F61)</f>
        <v>4308294</v>
      </c>
      <c r="G67" s="523"/>
      <c r="H67" s="521" t="s">
        <v>13</v>
      </c>
      <c r="I67" s="524">
        <f>SUM(I5:I61)</f>
        <v>73975.5</v>
      </c>
      <c r="J67" s="525"/>
      <c r="K67" s="526" t="s">
        <v>14</v>
      </c>
      <c r="L67" s="527">
        <f>SUM(L5:L65)-L26</f>
        <v>184682.52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2" t="s">
        <v>15</v>
      </c>
      <c r="I69" s="563"/>
      <c r="J69" s="154"/>
      <c r="K69" s="564">
        <f>I67+L67</f>
        <v>258658.02</v>
      </c>
      <c r="L69" s="565"/>
      <c r="M69" s="155"/>
      <c r="N69" s="155"/>
      <c r="P69" s="44"/>
      <c r="Q69" s="19"/>
    </row>
    <row r="70" spans="1:17" x14ac:dyDescent="0.25">
      <c r="D70" s="556" t="s">
        <v>16</v>
      </c>
      <c r="E70" s="556"/>
      <c r="F70" s="156">
        <f>F67-K69-C67</f>
        <v>3593856.98</v>
      </c>
      <c r="I70" s="157"/>
      <c r="J70" s="158"/>
    </row>
    <row r="71" spans="1:17" ht="18.75" x14ac:dyDescent="0.3">
      <c r="D71" s="557" t="s">
        <v>17</v>
      </c>
      <c r="E71" s="557"/>
      <c r="F71" s="101">
        <v>0</v>
      </c>
      <c r="I71" s="558" t="s">
        <v>18</v>
      </c>
      <c r="J71" s="559"/>
      <c r="K71" s="560">
        <f>F73+F74+F75</f>
        <v>6740317.6400000006</v>
      </c>
      <c r="L71" s="560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3593856.98</v>
      </c>
      <c r="H73" s="168"/>
      <c r="I73" s="169" t="s">
        <v>21</v>
      </c>
      <c r="J73" s="170"/>
      <c r="K73" s="561">
        <f>-C4</f>
        <v>-2820551.31</v>
      </c>
      <c r="L73" s="560"/>
      <c r="O73" s="536"/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45171</v>
      </c>
      <c r="D75" s="549" t="s">
        <v>24</v>
      </c>
      <c r="E75" s="550"/>
      <c r="F75" s="173">
        <v>3146460.66</v>
      </c>
      <c r="I75" s="551" t="s">
        <v>764</v>
      </c>
      <c r="J75" s="552"/>
      <c r="K75" s="553">
        <f>K71+K73</f>
        <v>3919766.3300000005</v>
      </c>
      <c r="L75" s="55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3"/>
  <sheetViews>
    <sheetView topLeftCell="A12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516"/>
      <c r="J6" s="236"/>
      <c r="K6" s="237"/>
      <c r="L6" s="218"/>
      <c r="M6" s="237"/>
      <c r="N6" s="227">
        <f t="shared" si="1"/>
        <v>0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516"/>
      <c r="J7" s="236"/>
      <c r="K7" s="237"/>
      <c r="L7" s="218"/>
      <c r="M7" s="237"/>
      <c r="N7" s="227">
        <f t="shared" si="1"/>
        <v>0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516"/>
      <c r="J8" s="236"/>
      <c r="K8" s="237"/>
      <c r="L8" s="218"/>
      <c r="M8" s="237"/>
      <c r="N8" s="227">
        <f t="shared" si="1"/>
        <v>0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516"/>
      <c r="J9" s="236"/>
      <c r="K9" s="237"/>
      <c r="L9" s="218"/>
      <c r="M9" s="237"/>
      <c r="N9" s="227">
        <f t="shared" si="1"/>
        <v>0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516"/>
      <c r="J10" s="236"/>
      <c r="K10" s="237"/>
      <c r="L10" s="218"/>
      <c r="M10" s="237"/>
      <c r="N10" s="227">
        <f t="shared" si="1"/>
        <v>0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516"/>
      <c r="J11" s="236"/>
      <c r="K11" s="237"/>
      <c r="L11" s="218"/>
      <c r="M11" s="237"/>
      <c r="N11" s="227">
        <f t="shared" si="1"/>
        <v>0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516"/>
      <c r="J12" s="236"/>
      <c r="K12" s="237"/>
      <c r="L12" s="218"/>
      <c r="M12" s="237"/>
      <c r="N12" s="227">
        <f t="shared" si="1"/>
        <v>0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516"/>
      <c r="J13" s="236"/>
      <c r="K13" s="237"/>
      <c r="L13" s="218"/>
      <c r="M13" s="237"/>
      <c r="N13" s="227">
        <f t="shared" si="1"/>
        <v>0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516"/>
      <c r="J14" s="236"/>
      <c r="K14" s="237"/>
      <c r="L14" s="218"/>
      <c r="M14" s="237"/>
      <c r="N14" s="227">
        <f t="shared" si="1"/>
        <v>0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516"/>
      <c r="J15" s="236"/>
      <c r="K15" s="237"/>
      <c r="L15" s="218"/>
      <c r="M15" s="237"/>
      <c r="N15" s="227">
        <f t="shared" si="1"/>
        <v>0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516"/>
      <c r="J16" s="236"/>
      <c r="K16" s="237"/>
      <c r="L16" s="218"/>
      <c r="M16" s="237"/>
      <c r="N16" s="227">
        <f t="shared" si="1"/>
        <v>0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516"/>
      <c r="J17" s="236"/>
      <c r="K17" s="237"/>
      <c r="L17" s="218"/>
      <c r="M17" s="237"/>
      <c r="N17" s="227">
        <f t="shared" si="1"/>
        <v>0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516"/>
      <c r="J18" s="236"/>
      <c r="K18" s="237"/>
      <c r="L18" s="218"/>
      <c r="M18" s="237"/>
      <c r="N18" s="227">
        <f t="shared" si="1"/>
        <v>0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516"/>
      <c r="J19" s="236"/>
      <c r="K19" s="237"/>
      <c r="L19" s="218"/>
      <c r="M19" s="237"/>
      <c r="N19" s="227">
        <f t="shared" si="1"/>
        <v>0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516"/>
      <c r="J20" s="236"/>
      <c r="K20" s="237"/>
      <c r="L20" s="218"/>
      <c r="M20" s="237"/>
      <c r="N20" s="227">
        <f t="shared" si="1"/>
        <v>0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516"/>
      <c r="J21" s="236"/>
      <c r="K21" s="237"/>
      <c r="L21" s="218"/>
      <c r="M21" s="237"/>
      <c r="N21" s="227">
        <f t="shared" si="1"/>
        <v>0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516"/>
      <c r="J22" s="236"/>
      <c r="K22" s="237"/>
      <c r="L22" s="218"/>
      <c r="M22" s="237"/>
      <c r="N22" s="227">
        <f t="shared" si="1"/>
        <v>0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516"/>
      <c r="J23" s="236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516"/>
      <c r="J24" s="236"/>
      <c r="K24" s="237"/>
      <c r="L24" s="218"/>
      <c r="M24" s="237"/>
      <c r="N24" s="227">
        <f t="shared" si="1"/>
        <v>0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516"/>
      <c r="J25" s="236"/>
      <c r="K25" s="237"/>
      <c r="L25" s="218"/>
      <c r="M25" s="237"/>
      <c r="N25" s="227">
        <f t="shared" si="1"/>
        <v>0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516"/>
      <c r="J26" s="236"/>
      <c r="K26" s="237"/>
      <c r="L26" s="218"/>
      <c r="M26" s="237"/>
      <c r="N26" s="227">
        <f t="shared" si="1"/>
        <v>0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516"/>
      <c r="J27" s="236"/>
      <c r="K27" s="237"/>
      <c r="L27" s="218"/>
      <c r="M27" s="237"/>
      <c r="N27" s="227">
        <f t="shared" si="1"/>
        <v>0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516"/>
      <c r="J28" s="236"/>
      <c r="K28" s="237"/>
      <c r="L28" s="218"/>
      <c r="M28" s="237"/>
      <c r="N28" s="227">
        <f t="shared" si="1"/>
        <v>0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516"/>
      <c r="J29" s="236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516"/>
      <c r="J30" s="236"/>
      <c r="K30" s="237"/>
      <c r="L30" s="224"/>
      <c r="M30" s="101"/>
      <c r="N30" s="227">
        <f t="shared" si="1"/>
        <v>0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516"/>
      <c r="J31" s="236"/>
      <c r="K31" s="237"/>
      <c r="L31" s="224"/>
      <c r="M31" s="101"/>
      <c r="N31" s="227">
        <f t="shared" si="1"/>
        <v>0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0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2" t="s">
        <v>35</v>
      </c>
      <c r="J37" s="583"/>
      <c r="K37" s="491"/>
      <c r="L37" s="491"/>
      <c r="M37" s="101"/>
      <c r="N37" s="227">
        <f t="shared" si="1"/>
        <v>0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4"/>
      <c r="J38" s="585"/>
      <c r="K38" s="490"/>
      <c r="L38" s="218"/>
      <c r="M38" s="101"/>
      <c r="N38" s="227">
        <f t="shared" si="1"/>
        <v>0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6"/>
      <c r="J39" s="587"/>
      <c r="K39" s="84"/>
      <c r="L39" s="238"/>
      <c r="M39" s="84"/>
      <c r="N39" s="227">
        <f t="shared" si="1"/>
        <v>0</v>
      </c>
    </row>
    <row r="40" spans="2:14" ht="15.75" hidden="1" x14ac:dyDescent="0.25">
      <c r="B40" s="540" t="s">
        <v>868</v>
      </c>
      <c r="C40" s="541" t="s">
        <v>869</v>
      </c>
      <c r="D40" s="542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538" t="s">
        <v>870</v>
      </c>
      <c r="C41" s="539" t="s">
        <v>871</v>
      </c>
      <c r="D41" s="515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540" t="s">
        <v>870</v>
      </c>
      <c r="C42" s="541" t="s">
        <v>872</v>
      </c>
      <c r="D42" s="542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538" t="s">
        <v>870</v>
      </c>
      <c r="C43" s="539" t="s">
        <v>873</v>
      </c>
      <c r="D43" s="515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540" t="s">
        <v>870</v>
      </c>
      <c r="C44" s="541" t="s">
        <v>874</v>
      </c>
      <c r="D44" s="542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538" t="s">
        <v>875</v>
      </c>
      <c r="C45" s="539" t="s">
        <v>876</v>
      </c>
      <c r="D45" s="515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538" t="s">
        <v>877</v>
      </c>
      <c r="C46" s="539" t="s">
        <v>878</v>
      </c>
      <c r="D46" s="515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538" t="s">
        <v>879</v>
      </c>
      <c r="C47" s="539" t="s">
        <v>880</v>
      </c>
      <c r="D47" s="515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88" t="s">
        <v>35</v>
      </c>
      <c r="J67" s="589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8" t="s">
        <v>35</v>
      </c>
      <c r="J67" s="58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0"/>
      <c r="J68" s="59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120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4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54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4">
        <f>SUM(M5:M40)</f>
        <v>1964337.8699999999</v>
      </c>
      <c r="N49" s="554">
        <f>SUM(N5:N40)</f>
        <v>1314937</v>
      </c>
      <c r="P49" s="111">
        <f>SUM(P5:P40)</f>
        <v>3956557.8699999996</v>
      </c>
      <c r="Q49" s="56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55"/>
      <c r="N50" s="555"/>
      <c r="P50" s="44"/>
      <c r="Q50" s="56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68">
        <f>M49+N49</f>
        <v>3279274.87</v>
      </c>
      <c r="N53" s="56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526980.64000000013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1939381.5999999999</v>
      </c>
      <c r="I78" s="157"/>
      <c r="J78" s="158"/>
    </row>
    <row r="79" spans="1:17" ht="18.75" x14ac:dyDescent="0.3">
      <c r="D79" s="557" t="s">
        <v>17</v>
      </c>
      <c r="E79" s="557"/>
      <c r="F79" s="101">
        <v>-1830849.67</v>
      </c>
      <c r="I79" s="558" t="s">
        <v>18</v>
      </c>
      <c r="J79" s="559"/>
      <c r="K79" s="560">
        <f>F81+F82+F83</f>
        <v>3946521.55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1">
        <f>-C4</f>
        <v>-3504178.07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49" t="s">
        <v>24</v>
      </c>
      <c r="E83" s="550"/>
      <c r="F83" s="173">
        <v>3720574.62</v>
      </c>
      <c r="I83" s="594" t="s">
        <v>25</v>
      </c>
      <c r="J83" s="595"/>
      <c r="K83" s="596">
        <f>K79+K81</f>
        <v>442343.48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8" t="s">
        <v>35</v>
      </c>
      <c r="J67" s="58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238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4">
        <f>SUM(M5:M40)</f>
        <v>1803019.98</v>
      </c>
      <c r="N49" s="554">
        <f>SUM(N5:N40)</f>
        <v>1138524</v>
      </c>
      <c r="P49" s="111">
        <f>SUM(P5:P40)</f>
        <v>3684795.48</v>
      </c>
      <c r="Q49" s="56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55"/>
      <c r="N50" s="555"/>
      <c r="P50" s="44"/>
      <c r="Q50" s="56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68">
        <f>M49+N49</f>
        <v>2941543.98</v>
      </c>
      <c r="N53" s="56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646140.08000000031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1113109.92</v>
      </c>
      <c r="I78" s="157"/>
      <c r="J78" s="158"/>
    </row>
    <row r="79" spans="1:17" ht="18.75" x14ac:dyDescent="0.3">
      <c r="D79" s="557" t="s">
        <v>17</v>
      </c>
      <c r="E79" s="557"/>
      <c r="F79" s="101">
        <v>-1405309.97</v>
      </c>
      <c r="I79" s="558" t="s">
        <v>18</v>
      </c>
      <c r="J79" s="559"/>
      <c r="K79" s="560">
        <f>F81+F82+F83</f>
        <v>3400888.74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1">
        <f>-C4</f>
        <v>-3504178.07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49" t="s">
        <v>24</v>
      </c>
      <c r="E83" s="550"/>
      <c r="F83" s="173">
        <v>3567993.62</v>
      </c>
      <c r="I83" s="551" t="s">
        <v>220</v>
      </c>
      <c r="J83" s="552"/>
      <c r="K83" s="553">
        <f>K79+K81</f>
        <v>-103289.32999999961</v>
      </c>
      <c r="L83" s="55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9"/>
      <c r="J36" s="580"/>
      <c r="K36" s="580"/>
      <c r="L36" s="58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9"/>
      <c r="J37" s="580"/>
      <c r="K37" s="580"/>
      <c r="L37" s="58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2" t="s">
        <v>35</v>
      </c>
      <c r="J40" s="58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4"/>
      <c r="J41" s="58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6"/>
      <c r="J42" s="58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8" t="s">
        <v>35</v>
      </c>
      <c r="J67" s="58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368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4">
        <f>SUM(M5:M40)</f>
        <v>2051765.3</v>
      </c>
      <c r="N49" s="554">
        <f>SUM(N5:N40)</f>
        <v>1741324</v>
      </c>
      <c r="P49" s="111">
        <f>SUM(P5:P40)</f>
        <v>4831473.13</v>
      </c>
      <c r="Q49" s="56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55"/>
      <c r="N50" s="555"/>
      <c r="P50" s="44"/>
      <c r="Q50" s="567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68">
        <f>M49+N49</f>
        <v>3793089.3</v>
      </c>
      <c r="N53" s="56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2" t="s">
        <v>15</v>
      </c>
      <c r="I79" s="563"/>
      <c r="J79" s="154"/>
      <c r="K79" s="564">
        <f>I77+L77</f>
        <v>739761.38</v>
      </c>
      <c r="L79" s="565"/>
      <c r="M79" s="155"/>
      <c r="N79" s="155"/>
      <c r="P79" s="44"/>
      <c r="Q79" s="19"/>
    </row>
    <row r="80" spans="1:17" x14ac:dyDescent="0.25">
      <c r="D80" s="556" t="s">
        <v>16</v>
      </c>
      <c r="E80" s="556"/>
      <c r="F80" s="156">
        <f>F77-K79-C77</f>
        <v>2011425.4899999998</v>
      </c>
      <c r="I80" s="157"/>
      <c r="J80" s="158"/>
    </row>
    <row r="81" spans="2:17" ht="18.75" x14ac:dyDescent="0.3">
      <c r="D81" s="557" t="s">
        <v>17</v>
      </c>
      <c r="E81" s="557"/>
      <c r="F81" s="101">
        <v>-2021696.34</v>
      </c>
      <c r="I81" s="558" t="s">
        <v>18</v>
      </c>
      <c r="J81" s="559"/>
      <c r="K81" s="560">
        <f>F83+F84+F85</f>
        <v>2945239.9399999995</v>
      </c>
      <c r="L81" s="560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1">
        <f>-C4</f>
        <v>-3567993.62</v>
      </c>
      <c r="L83" s="560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49" t="s">
        <v>24</v>
      </c>
      <c r="E85" s="550"/>
      <c r="F85" s="173">
        <v>3065283.79</v>
      </c>
      <c r="I85" s="551" t="s">
        <v>220</v>
      </c>
      <c r="J85" s="552"/>
      <c r="K85" s="553">
        <f>K81+K83</f>
        <v>-622753.68000000063</v>
      </c>
      <c r="L85" s="553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9"/>
      <c r="J36" s="580"/>
      <c r="K36" s="580"/>
      <c r="L36" s="581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9"/>
      <c r="J37" s="580"/>
      <c r="K37" s="580"/>
      <c r="L37" s="581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82" t="s">
        <v>35</v>
      </c>
      <c r="J40" s="583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84"/>
      <c r="J41" s="585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6"/>
      <c r="J42" s="587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8" t="s">
        <v>35</v>
      </c>
      <c r="J67" s="589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2" t="s">
        <v>36</v>
      </c>
      <c r="I68" s="597"/>
      <c r="J68" s="59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2"/>
      <c r="C1" s="574" t="s">
        <v>502</v>
      </c>
      <c r="D1" s="575"/>
      <c r="E1" s="575"/>
      <c r="F1" s="575"/>
      <c r="G1" s="575"/>
      <c r="H1" s="575"/>
      <c r="I1" s="575"/>
      <c r="J1" s="575"/>
      <c r="K1" s="575"/>
      <c r="L1" s="575"/>
      <c r="M1" s="575"/>
    </row>
    <row r="2" spans="1:18" ht="16.5" thickBot="1" x14ac:dyDescent="0.3">
      <c r="B2" s="57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76" t="s">
        <v>0</v>
      </c>
      <c r="C3" s="577"/>
      <c r="D3" s="14"/>
      <c r="E3" s="15"/>
      <c r="F3" s="16"/>
      <c r="H3" s="578" t="s">
        <v>1</v>
      </c>
      <c r="I3" s="578"/>
      <c r="K3" s="18"/>
      <c r="L3" s="19"/>
      <c r="M3" s="20"/>
      <c r="P3" s="570" t="s">
        <v>2</v>
      </c>
      <c r="Q3" s="467" t="s">
        <v>509</v>
      </c>
      <c r="R3" s="599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45" t="s">
        <v>5</v>
      </c>
      <c r="F4" s="546"/>
      <c r="H4" s="547" t="s">
        <v>6</v>
      </c>
      <c r="I4" s="548"/>
      <c r="J4" s="25"/>
      <c r="K4" s="26"/>
      <c r="L4" s="27"/>
      <c r="M4" s="28" t="s">
        <v>7</v>
      </c>
      <c r="N4" s="29" t="s">
        <v>8</v>
      </c>
      <c r="P4" s="571"/>
      <c r="Q4" s="30" t="s">
        <v>9</v>
      </c>
      <c r="R4" s="600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4">
        <f>SUM(M5:M40)</f>
        <v>1683911.56</v>
      </c>
      <c r="N49" s="554">
        <f>SUM(N5:N40)</f>
        <v>1355406.15</v>
      </c>
      <c r="P49" s="111">
        <f>SUM(P5:P40)</f>
        <v>3685318.7</v>
      </c>
      <c r="Q49" s="566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55"/>
      <c r="N50" s="555"/>
      <c r="P50" s="44"/>
      <c r="Q50" s="567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68">
        <f>M49+N49</f>
        <v>3039317.71</v>
      </c>
      <c r="N53" s="56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2" t="s">
        <v>15</v>
      </c>
      <c r="I77" s="563"/>
      <c r="J77" s="154"/>
      <c r="K77" s="564">
        <f>I75+L75</f>
        <v>484126.00999999989</v>
      </c>
      <c r="L77" s="565"/>
      <c r="M77" s="155"/>
      <c r="N77" s="155"/>
      <c r="P77" s="44"/>
      <c r="Q77" s="19"/>
    </row>
    <row r="78" spans="1:17" x14ac:dyDescent="0.25">
      <c r="D78" s="556" t="s">
        <v>16</v>
      </c>
      <c r="E78" s="556"/>
      <c r="F78" s="156">
        <f>F75-K77-C75</f>
        <v>1743477.6000000003</v>
      </c>
      <c r="I78" s="157"/>
      <c r="J78" s="158"/>
    </row>
    <row r="79" spans="1:17" ht="18.75" x14ac:dyDescent="0.3">
      <c r="D79" s="557" t="s">
        <v>17</v>
      </c>
      <c r="E79" s="557"/>
      <c r="F79" s="101">
        <v>-1542483.8</v>
      </c>
      <c r="I79" s="558" t="s">
        <v>18</v>
      </c>
      <c r="J79" s="559"/>
      <c r="K79" s="560">
        <f>F81+F82+F83</f>
        <v>4235033.33</v>
      </c>
      <c r="L79" s="56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1">
        <f>-C4</f>
        <v>-3065283.79</v>
      </c>
      <c r="L81" s="560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49" t="s">
        <v>24</v>
      </c>
      <c r="E83" s="550"/>
      <c r="F83" s="173">
        <v>3897967.53</v>
      </c>
      <c r="I83" s="594" t="s">
        <v>25</v>
      </c>
      <c r="J83" s="595"/>
      <c r="K83" s="596">
        <f>K79+K81</f>
        <v>1169749.54</v>
      </c>
      <c r="L83" s="59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2023-09-14T21:50:39Z</dcterms:modified>
</cp:coreProperties>
</file>