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4035" yWindow="0" windowWidth="16335" windowHeight="11070" firstSheet="2" activeTab="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Hoja2" sheetId="7" r:id="rId5"/>
    <sheet name="COMPRAS MENOS DEVOLUCIONES " sheetId="3" r:id="rId6"/>
    <sheet name="C AN C E L A C I O N E S      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6" l="1"/>
  <c r="Q36" i="4"/>
  <c r="N36" i="4"/>
  <c r="M36" i="4"/>
  <c r="P5" i="4"/>
  <c r="F50" i="4"/>
  <c r="W27" i="4" l="1"/>
  <c r="W19" i="4"/>
  <c r="M31" i="4" l="1"/>
  <c r="M30" i="4" l="1"/>
  <c r="M29" i="4"/>
  <c r="L17" i="4"/>
  <c r="F29" i="4" l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M86" i="6" l="1"/>
  <c r="K86" i="6"/>
  <c r="E86" i="6"/>
  <c r="C86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K52" i="4"/>
  <c r="F53" i="4" s="1"/>
  <c r="F56" i="4" s="1"/>
  <c r="K54" i="4" s="1"/>
  <c r="K58" i="4" s="1"/>
  <c r="P9" i="4"/>
  <c r="Q9" i="4" s="1"/>
  <c r="P11" i="4"/>
  <c r="Q11" i="4" l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50" i="1" s="1"/>
  <c r="C12" i="1"/>
  <c r="P10" i="1"/>
  <c r="P12" i="1"/>
  <c r="P14" i="1"/>
  <c r="P11" i="1" l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<sst xmlns="http://schemas.openxmlformats.org/spreadsheetml/2006/main" count="419" uniqueCount="215">
  <si>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</si>
  <si>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</si>
  <si>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</si>
  <si>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</si>
  <si>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</si>
  <si>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</si>
  <si>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</si>
  <si>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</si>
  <si>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</si>
  <si>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</si>
  <si>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</si>
  <si>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</si>
  <si>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</si>
  <si>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</si>
  <si>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</si>
  <si>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</si>
  <si>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</si>
  <si>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</si>
  <si>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</si>
  <si>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</si>
  <si>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</si>
  <si>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</si>
  <si>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</si>
  <si>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</si>
  <si>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</si>
  <si>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</si>
  <si>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</si>
  <si>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</si>
  <si>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</si>
  <si>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</si>
  <si>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</si>
  <si>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</si>
  <si>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</si>
  <si>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</si>
  <si>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</si>
  <si>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</si>
  <si>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</si>
  <si>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</si>
  <si>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</si>
  <si>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</si>
  <si>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</si>
  <si>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</si>
  <si>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</si>
  <si>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</si>
  <si>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</si>
  <si>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</si>
  <si>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</si>
  <si>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</si>
  <si>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#  1523</t>
  </si>
  <si>
    <t># 1524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</si>
  <si>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</si>
  <si>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</si>
  <si>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</si>
  <si>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</si>
  <si>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</si>
  <si>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</si>
  <si>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</si>
  <si>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</si>
  <si>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</si>
  <si>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</si>
  <si>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</si>
  <si>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</si>
  <si>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</si>
  <si>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</si>
  <si>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</si>
  <si>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</si>
  <si>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</si>
  <si>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</si>
  <si>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</si>
  <si>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</si>
  <si>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</si>
  <si>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</si>
  <si>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</si>
  <si>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</si>
  <si>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</si>
  <si>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</si>
  <si>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</si>
  <si>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</si>
  <si>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</si>
  <si>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</si>
  <si>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</si>
  <si>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</si>
  <si>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</si>
  <si>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</si>
  <si>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</si>
  <si>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</si>
  <si>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</si>
  <si>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</si>
  <si>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</si>
  <si>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</si>
  <si>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</si>
  <si>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</si>
  <si>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</si>
  <si>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</si>
  <si>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</si>
  <si>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</si>
  <si>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</si>
  <si>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</si>
  <si>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</si>
  <si>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</si>
  <si>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</si>
  <si>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</si>
  <si>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</si>
  <si>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</si>
  <si>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</si>
  <si>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</si>
  <si>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</si>
  <si>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</si>
  <si>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</si>
  <si>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</si>
  <si>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</si>
  <si>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</si>
  <si>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</si>
  <si>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</si>
  <si>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</si>
  <si>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</si>
  <si>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</si>
  <si>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</si>
  <si>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</si>
  <si>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</si>
  <si>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</si>
  <si>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</si>
  <si>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</si>
  <si>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</si>
  <si>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</si>
  <si>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</si>
  <si>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</si>
  <si>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</si>
  <si>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</si>
  <si>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</si>
  <si>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</si>
  <si>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FALTANTE DE EFEC TIVO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</si>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</sst>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00FF0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0" fontId="0" fillId="9" borderId="8" xfId="0" applyFill="1" applyBorder="1"/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44" fontId="47" fillId="0" borderId="50" xfId="1" applyFont="1" applyFill="1" applyBorder="1"/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44" fontId="2" fillId="6" borderId="25" xfId="1" applyFont="1" applyFill="1" applyBorder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9" fontId="3" fillId="0" borderId="78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79" xfId="0" applyNumberFormat="1" applyFont="1" applyFill="1" applyBorder="1" applyAlignment="1">
      <alignment horizontal="center"/>
    </xf>
    <xf numFmtId="44" fontId="3" fillId="6" borderId="79" xfId="1" applyFont="1" applyFill="1" applyBorder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44" fontId="16" fillId="3" borderId="23" xfId="1" applyFont="1" applyFill="1" applyBorder="1"/>
    <xf numFmtId="44" fontId="2" fillId="3" borderId="24" xfId="1" applyFont="1" applyFill="1" applyBorder="1"/>
    <xf numFmtId="0" fontId="0" fillId="3" borderId="0" xfId="0" applyFill="1"/>
    <xf numFmtId="49" fontId="2" fillId="16" borderId="80" xfId="0" applyNumberFormat="1" applyFont="1" applyFill="1" applyBorder="1"/>
    <xf numFmtId="0" fontId="2" fillId="16" borderId="80" xfId="0" applyFont="1" applyFill="1" applyBorder="1" applyAlignment="1">
      <alignment horizontal="center"/>
    </xf>
    <xf numFmtId="44" fontId="3" fillId="16" borderId="80" xfId="1" applyFont="1" applyFill="1" applyBorder="1"/>
    <xf numFmtId="49" fontId="2" fillId="0" borderId="80" xfId="0" applyNumberFormat="1" applyFont="1" applyBorder="1"/>
    <xf numFmtId="0" fontId="2" fillId="0" borderId="80" xfId="0" applyFont="1" applyBorder="1" applyAlignment="1">
      <alignment horizontal="center"/>
    </xf>
    <xf numFmtId="44" fontId="3" fillId="0" borderId="80" xfId="1" applyFont="1" applyBorder="1"/>
    <xf numFmtId="0" fontId="2" fillId="17" borderId="80" xfId="0" applyFont="1" applyFill="1" applyBorder="1" applyAlignment="1">
      <alignment horizontal="center"/>
    </xf>
    <xf numFmtId="44" fontId="3" fillId="17" borderId="80" xfId="1" applyFont="1" applyFill="1" applyBorder="1"/>
    <xf numFmtId="49" fontId="2" fillId="17" borderId="80" xfId="0" applyNumberFormat="1" applyFont="1" applyFill="1" applyBorder="1"/>
    <xf numFmtId="165" fontId="18" fillId="0" borderId="25" xfId="1" applyNumberFormat="1" applyFont="1" applyFill="1" applyBorder="1" applyAlignment="1">
      <alignment horizontal="center"/>
    </xf>
    <xf numFmtId="0" fontId="14" fillId="5" borderId="16" xfId="0" applyFont="1" applyFill="1" applyBorder="1" applyAlignment="1"/>
    <xf numFmtId="44" fontId="16" fillId="0" borderId="63" xfId="1" applyFont="1" applyFill="1" applyBorder="1"/>
    <xf numFmtId="44" fontId="2" fillId="0" borderId="81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82" xfId="1" applyFont="1" applyFill="1" applyBorder="1"/>
    <xf numFmtId="44" fontId="2" fillId="0" borderId="83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88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8" borderId="53" xfId="1" applyFont="1" applyFill="1" applyBorder="1"/>
    <xf numFmtId="164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165" fontId="2" fillId="18" borderId="25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84" xfId="1" applyFont="1" applyFill="1" applyBorder="1" applyAlignment="1">
      <alignment horizontal="center" vertical="center"/>
    </xf>
    <xf numFmtId="44" fontId="16" fillId="3" borderId="86" xfId="1" applyFont="1" applyFill="1" applyBorder="1" applyAlignment="1">
      <alignment horizontal="center" vertical="center"/>
    </xf>
    <xf numFmtId="44" fontId="2" fillId="3" borderId="85" xfId="1" applyFont="1" applyFill="1" applyBorder="1" applyAlignment="1">
      <alignment horizontal="center" vertical="center"/>
    </xf>
    <xf numFmtId="44" fontId="2" fillId="3" borderId="87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44" fontId="13" fillId="9" borderId="0" xfId="1" applyFont="1" applyFill="1" applyAlignment="1">
      <alignment horizontal="center"/>
    </xf>
    <xf numFmtId="7" fontId="33" fillId="6" borderId="72" xfId="1" applyNumberFormat="1" applyFont="1" applyFill="1" applyBorder="1" applyAlignment="1">
      <alignment horizontal="center"/>
    </xf>
    <xf numFmtId="44" fontId="33" fillId="6" borderId="73" xfId="1" applyFont="1" applyFill="1" applyBorder="1" applyAlignment="1">
      <alignment horizontal="center"/>
    </xf>
    <xf numFmtId="44" fontId="33" fillId="6" borderId="75" xfId="1" applyFont="1" applyFill="1" applyBorder="1" applyAlignment="1">
      <alignment horizontal="center"/>
    </xf>
    <xf numFmtId="44" fontId="33" fillId="6" borderId="76" xfId="1" applyFont="1" applyFill="1" applyBorder="1" applyAlignment="1">
      <alignment horizontal="center"/>
    </xf>
    <xf numFmtId="44" fontId="3" fillId="6" borderId="74" xfId="1" applyFont="1" applyFill="1" applyBorder="1" applyAlignment="1">
      <alignment horizontal="center" wrapText="1"/>
    </xf>
    <xf numFmtId="44" fontId="3" fillId="6" borderId="77" xfId="1" applyFont="1" applyFill="1" applyBorder="1" applyAlignment="1">
      <alignment horizontal="center" wrapText="1"/>
    </xf>
    <xf numFmtId="44" fontId="13" fillId="15" borderId="65" xfId="1" applyFont="1" applyFill="1" applyBorder="1" applyAlignment="1">
      <alignment horizontal="center" vertical="center"/>
    </xf>
    <xf numFmtId="44" fontId="13" fillId="15" borderId="66" xfId="1" applyFont="1" applyFill="1" applyBorder="1" applyAlignment="1">
      <alignment horizontal="center" vertical="center"/>
    </xf>
    <xf numFmtId="44" fontId="13" fillId="9" borderId="67" xfId="1" applyFont="1" applyFill="1" applyBorder="1" applyAlignment="1">
      <alignment horizontal="center"/>
    </xf>
    <xf numFmtId="44" fontId="13" fillId="9" borderId="64" xfId="1" applyFont="1" applyFill="1" applyBorder="1" applyAlignment="1">
      <alignment horizontal="center"/>
    </xf>
    <xf numFmtId="166" fontId="33" fillId="13" borderId="68" xfId="1" applyNumberFormat="1" applyFont="1" applyFill="1" applyBorder="1" applyAlignment="1">
      <alignment horizontal="center" vertical="center"/>
    </xf>
    <xf numFmtId="166" fontId="33" fillId="13" borderId="69" xfId="1" applyNumberFormat="1" applyFont="1" applyFill="1" applyBorder="1" applyAlignment="1">
      <alignment horizontal="center" vertical="center"/>
    </xf>
    <xf numFmtId="166" fontId="33" fillId="13" borderId="70" xfId="1" applyNumberFormat="1" applyFont="1" applyFill="1" applyBorder="1" applyAlignment="1">
      <alignment horizontal="center" vertical="center"/>
    </xf>
    <xf numFmtId="166" fontId="33" fillId="13" borderId="71" xfId="1" applyNumberFormat="1" applyFont="1" applyFill="1" applyBorder="1" applyAlignment="1">
      <alignment horizontal="center" vertical="center"/>
    </xf>
    <xf numFmtId="7" fontId="11" fillId="0" borderId="67" xfId="1" applyNumberFormat="1" applyFont="1" applyFill="1" applyBorder="1" applyAlignment="1">
      <alignment horizontal="center"/>
    </xf>
    <xf numFmtId="7" fontId="11" fillId="0" borderId="64" xfId="1" applyNumberFormat="1" applyFont="1" applyFill="1" applyBorder="1" applyAlignment="1">
      <alignment horizontal="center"/>
    </xf>
    <xf numFmtId="7" fontId="11" fillId="0" borderId="68" xfId="1" applyNumberFormat="1" applyFont="1" applyFill="1" applyBorder="1" applyAlignment="1">
      <alignment horizontal="center"/>
    </xf>
    <xf numFmtId="7" fontId="11" fillId="0" borderId="69" xfId="1" applyNumberFormat="1" applyFont="1" applyFill="1" applyBorder="1" applyAlignment="1">
      <alignment horizontal="center"/>
    </xf>
    <xf numFmtId="44" fontId="3" fillId="3" borderId="89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FF99"/>
      <color rgb="FF0000FF"/>
      <color rgb="FF99CCFF"/>
      <color rgb="FF80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29488" y="59007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76" customWidth="1"/>
  </cols>
  <sheetData>
    <row r="1" spans="1:19" ht="23.25" x14ac:dyDescent="0.35">
      <c r="B1" s="317"/>
      <c r="C1" s="319" t="s">
        <v>29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19" ht="16.5" thickBot="1" x14ac:dyDescent="0.3">
      <c r="B2" s="318"/>
      <c r="C2" s="3"/>
      <c r="H2" s="5"/>
      <c r="I2" s="6"/>
      <c r="J2" s="7"/>
      <c r="L2" s="8"/>
      <c r="M2" s="6"/>
      <c r="N2" s="9"/>
    </row>
    <row r="3" spans="1:19" ht="21.75" thickBot="1" x14ac:dyDescent="0.35">
      <c r="B3" s="321" t="s">
        <v>0</v>
      </c>
      <c r="C3" s="322"/>
      <c r="D3" s="10"/>
      <c r="E3" s="11"/>
      <c r="F3" s="11"/>
      <c r="H3" s="323" t="s">
        <v>30</v>
      </c>
      <c r="I3" s="323"/>
      <c r="K3" s="178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324" t="s">
        <v>2</v>
      </c>
      <c r="F4" s="325"/>
      <c r="H4" s="326" t="s">
        <v>3</v>
      </c>
      <c r="I4" s="327"/>
      <c r="J4" s="19"/>
      <c r="K4" s="179"/>
      <c r="L4" s="20"/>
      <c r="M4" s="21" t="s">
        <v>4</v>
      </c>
      <c r="N4" s="22" t="s">
        <v>5</v>
      </c>
      <c r="P4" s="333" t="s">
        <v>6</v>
      </c>
      <c r="Q4" s="334"/>
    </row>
    <row r="5" spans="1:19" ht="18" thickBot="1" x14ac:dyDescent="0.35">
      <c r="A5" s="23" t="s">
        <v>7</v>
      </c>
      <c r="B5" s="24">
        <v>44488</v>
      </c>
      <c r="C5" s="174">
        <v>0</v>
      </c>
      <c r="D5" s="26"/>
      <c r="E5" s="27">
        <v>44488</v>
      </c>
      <c r="F5" s="172">
        <v>0</v>
      </c>
      <c r="G5" s="2"/>
      <c r="H5" s="29">
        <v>44488</v>
      </c>
      <c r="I5" s="173">
        <v>0</v>
      </c>
      <c r="J5" s="37" t="s">
        <v>33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34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16">
        <f t="shared" ref="Q6:Q38" si="1">P6-F6</f>
        <v>-2677</v>
      </c>
      <c r="R6" s="214" t="s">
        <v>32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34</v>
      </c>
      <c r="L7" s="39">
        <v>3000</v>
      </c>
      <c r="M7" s="32">
        <v>15670</v>
      </c>
      <c r="N7" s="33">
        <v>8843</v>
      </c>
      <c r="O7" s="213" t="s">
        <v>35</v>
      </c>
      <c r="P7" s="69">
        <f t="shared" si="0"/>
        <v>27818</v>
      </c>
      <c r="Q7" s="217">
        <f t="shared" si="1"/>
        <v>2027</v>
      </c>
      <c r="R7" s="215" t="s">
        <v>43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36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34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18">
        <f t="shared" si="1"/>
        <v>-3392.5</v>
      </c>
      <c r="R8" s="214" t="s">
        <v>32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3" t="s">
        <v>37</v>
      </c>
      <c r="L9" s="194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19" t="s">
        <v>58</v>
      </c>
      <c r="R9" s="215" t="s">
        <v>38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39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0" t="s">
        <v>40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18">
        <f t="shared" si="1"/>
        <v>-1776</v>
      </c>
      <c r="R10" s="214" t="s">
        <v>32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41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1"/>
      <c r="L11" s="39"/>
      <c r="M11" s="32">
        <v>0</v>
      </c>
      <c r="N11" s="33">
        <v>5718</v>
      </c>
      <c r="O11" s="2"/>
      <c r="P11" s="69">
        <f t="shared" si="2"/>
        <v>28522</v>
      </c>
      <c r="Q11" s="220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42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2"/>
      <c r="L12" s="39"/>
      <c r="M12" s="32">
        <v>7341</v>
      </c>
      <c r="N12" s="33">
        <v>10244</v>
      </c>
      <c r="O12" s="2"/>
      <c r="P12" s="69">
        <f t="shared" si="2"/>
        <v>31646</v>
      </c>
      <c r="Q12" s="220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44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17">
        <f t="shared" si="1"/>
        <v>1016.3499999999985</v>
      </c>
      <c r="R13" s="215" t="s">
        <v>43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45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19">
        <f t="shared" si="1"/>
        <v>177</v>
      </c>
      <c r="R14" s="215" t="s">
        <v>43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46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16">
        <f t="shared" si="1"/>
        <v>-2472.5</v>
      </c>
      <c r="R15" s="214" t="s">
        <v>32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47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82"/>
      <c r="L16" s="9"/>
      <c r="M16" s="32">
        <v>33550</v>
      </c>
      <c r="N16" s="33">
        <v>14745</v>
      </c>
      <c r="P16" s="69">
        <f t="shared" si="0"/>
        <v>49883</v>
      </c>
      <c r="Q16" s="221">
        <f t="shared" si="1"/>
        <v>1942</v>
      </c>
      <c r="R16" s="215" t="s">
        <v>43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21">
        <f t="shared" si="1"/>
        <v>378.5</v>
      </c>
      <c r="R17" s="215" t="s">
        <v>43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50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3" t="s">
        <v>52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18">
        <f t="shared" si="1"/>
        <v>-3452</v>
      </c>
      <c r="R18" s="214" t="s">
        <v>32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51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18">
        <f t="shared" si="1"/>
        <v>-822.5</v>
      </c>
      <c r="R19" s="214" t="s">
        <v>32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53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84"/>
      <c r="L20" s="45"/>
      <c r="M20" s="32">
        <v>0</v>
      </c>
      <c r="N20" s="33">
        <v>5866</v>
      </c>
      <c r="P20" s="69">
        <f t="shared" si="0"/>
        <v>39315.9</v>
      </c>
      <c r="Q20" s="220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54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20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55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18">
        <f t="shared" si="1"/>
        <v>-1457</v>
      </c>
      <c r="R22" s="214" t="s">
        <v>32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56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85" t="s">
        <v>57</v>
      </c>
      <c r="L23" s="45">
        <v>23657.14</v>
      </c>
      <c r="M23" s="195">
        <v>0</v>
      </c>
      <c r="N23" s="33">
        <v>21472</v>
      </c>
      <c r="P23" s="69">
        <f t="shared" si="0"/>
        <v>50727.14</v>
      </c>
      <c r="Q23" s="218">
        <f t="shared" si="1"/>
        <v>-18819.86</v>
      </c>
      <c r="R23" s="214" t="s">
        <v>32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86"/>
      <c r="L24" s="52"/>
      <c r="M24" s="195">
        <v>0</v>
      </c>
      <c r="N24" s="33">
        <v>9718</v>
      </c>
      <c r="P24" s="69">
        <f t="shared" si="0"/>
        <v>9868.5</v>
      </c>
      <c r="Q24" s="218">
        <f t="shared" si="1"/>
        <v>-24335.5</v>
      </c>
      <c r="R24" s="214" t="s">
        <v>32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30">
        <f t="shared" si="0"/>
        <v>0</v>
      </c>
      <c r="Q25" s="231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86"/>
      <c r="L26" s="45"/>
      <c r="M26" s="32">
        <v>0</v>
      </c>
      <c r="N26" s="33">
        <v>0</v>
      </c>
      <c r="P26" s="229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87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88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335">
        <f>SUM(M5:M38)</f>
        <v>247061</v>
      </c>
      <c r="N39" s="337">
        <f>SUM(N5:N38)</f>
        <v>172863</v>
      </c>
      <c r="P39" s="34">
        <f>SUM(P5:P38)</f>
        <v>626289.39</v>
      </c>
      <c r="Q39" s="232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36"/>
      <c r="N40" s="33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39" t="s">
        <v>11</v>
      </c>
      <c r="I52" s="340"/>
      <c r="J52" s="100"/>
      <c r="K52" s="341">
        <f>I50+L50</f>
        <v>53873.49</v>
      </c>
      <c r="L52" s="342"/>
      <c r="M52" s="343">
        <f>N39+M39</f>
        <v>419924</v>
      </c>
      <c r="N52" s="344"/>
      <c r="P52" s="34"/>
      <c r="Q52" s="9"/>
    </row>
    <row r="53" spans="1:17" ht="15.75" x14ac:dyDescent="0.25">
      <c r="D53" s="345" t="s">
        <v>12</v>
      </c>
      <c r="E53" s="34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45" t="s">
        <v>101</v>
      </c>
      <c r="E54" s="345"/>
      <c r="F54" s="96">
        <v>-549976.4</v>
      </c>
      <c r="I54" s="346" t="s">
        <v>13</v>
      </c>
      <c r="J54" s="347"/>
      <c r="K54" s="348">
        <f>F56+F57+F58</f>
        <v>-24577.400000000023</v>
      </c>
      <c r="L54" s="349"/>
      <c r="P54" s="34"/>
      <c r="Q54" s="9"/>
    </row>
    <row r="55" spans="1:17" ht="19.5" thickBot="1" x14ac:dyDescent="0.35">
      <c r="D55" s="203" t="s">
        <v>100</v>
      </c>
      <c r="E55" s="98"/>
      <c r="F55" s="104">
        <v>-513028.96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50">
        <f>-C4</f>
        <v>0</v>
      </c>
      <c r="L56" s="35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28" t="s">
        <v>18</v>
      </c>
      <c r="E58" s="329"/>
      <c r="F58" s="113">
        <v>567389.35</v>
      </c>
      <c r="I58" s="330" t="s">
        <v>103</v>
      </c>
      <c r="J58" s="331"/>
      <c r="K58" s="332">
        <f>K54+K56</f>
        <v>-24577.400000000023</v>
      </c>
      <c r="L58" s="33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E40" workbookViewId="0">
      <selection activeCell="O101" sqref="O10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74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68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269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59</v>
      </c>
      <c r="C3" s="69">
        <v>225686.58</v>
      </c>
      <c r="D3" s="136"/>
      <c r="E3" s="69"/>
      <c r="F3" s="196">
        <f>C3-E3</f>
        <v>225686.58</v>
      </c>
      <c r="I3" s="205">
        <v>44483</v>
      </c>
      <c r="J3" s="209">
        <v>2554</v>
      </c>
      <c r="K3" s="210">
        <v>19269</v>
      </c>
      <c r="L3" s="275">
        <v>44498</v>
      </c>
      <c r="M3" s="69">
        <v>19269</v>
      </c>
      <c r="N3" s="196">
        <f>K3-M3</f>
        <v>0</v>
      </c>
    </row>
    <row r="4" spans="1:14" ht="18.75" x14ac:dyDescent="0.3">
      <c r="A4" s="134">
        <v>44488</v>
      </c>
      <c r="B4" s="135" t="s">
        <v>61</v>
      </c>
      <c r="C4" s="69">
        <v>53647.199999999997</v>
      </c>
      <c r="D4" s="136"/>
      <c r="E4" s="69"/>
      <c r="F4" s="137">
        <f>F3+C4-E4</f>
        <v>279333.77999999997</v>
      </c>
      <c r="G4" s="138"/>
      <c r="I4" s="205">
        <v>44487</v>
      </c>
      <c r="J4" s="209">
        <v>2579</v>
      </c>
      <c r="K4" s="210">
        <v>25542</v>
      </c>
      <c r="L4" s="276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60</v>
      </c>
      <c r="C5" s="69">
        <v>117061.64</v>
      </c>
      <c r="D5" s="136"/>
      <c r="E5" s="69"/>
      <c r="F5" s="137">
        <f t="shared" ref="F5:F68" si="0">F4+C5-E5</f>
        <v>396395.42</v>
      </c>
      <c r="I5" s="205">
        <v>44487</v>
      </c>
      <c r="J5" s="209">
        <v>2581</v>
      </c>
      <c r="K5" s="210">
        <v>10208</v>
      </c>
      <c r="L5" s="277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62</v>
      </c>
      <c r="C6" s="69">
        <v>1300</v>
      </c>
      <c r="D6" s="136"/>
      <c r="E6" s="69"/>
      <c r="F6" s="137">
        <f t="shared" si="0"/>
        <v>397695.42</v>
      </c>
      <c r="I6" s="205">
        <v>44487</v>
      </c>
      <c r="J6" s="209">
        <v>2582</v>
      </c>
      <c r="K6" s="210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63</v>
      </c>
      <c r="C7" s="69">
        <v>1741.6</v>
      </c>
      <c r="D7" s="136"/>
      <c r="E7" s="69"/>
      <c r="F7" s="137">
        <f t="shared" si="0"/>
        <v>399437.01999999996</v>
      </c>
      <c r="I7" s="205">
        <v>44487</v>
      </c>
      <c r="J7" s="209">
        <v>2583</v>
      </c>
      <c r="K7" s="210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64</v>
      </c>
      <c r="C8" s="69">
        <v>15000</v>
      </c>
      <c r="D8" s="136"/>
      <c r="E8" s="69"/>
      <c r="F8" s="137">
        <f t="shared" si="0"/>
        <v>414437.01999999996</v>
      </c>
      <c r="I8" s="205">
        <v>44488</v>
      </c>
      <c r="J8" s="209">
        <v>2591</v>
      </c>
      <c r="K8" s="210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65</v>
      </c>
      <c r="C9" s="69">
        <v>23362.9</v>
      </c>
      <c r="D9" s="136"/>
      <c r="E9" s="69"/>
      <c r="F9" s="137">
        <f t="shared" si="0"/>
        <v>437799.92</v>
      </c>
      <c r="I9" s="205">
        <v>44488</v>
      </c>
      <c r="J9" s="209">
        <v>2592</v>
      </c>
      <c r="K9" s="210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66</v>
      </c>
      <c r="C10" s="69">
        <v>199330</v>
      </c>
      <c r="D10" s="136"/>
      <c r="E10" s="69"/>
      <c r="F10" s="137">
        <f t="shared" si="0"/>
        <v>637129.91999999993</v>
      </c>
      <c r="G10" s="138"/>
      <c r="I10" s="205">
        <v>44488</v>
      </c>
      <c r="J10" s="209">
        <v>2593</v>
      </c>
      <c r="K10" s="210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67</v>
      </c>
      <c r="C11" s="69">
        <v>198868.1</v>
      </c>
      <c r="D11" s="140"/>
      <c r="E11" s="69"/>
      <c r="F11" s="137">
        <f t="shared" si="0"/>
        <v>835998.0199999999</v>
      </c>
      <c r="I11" s="205">
        <v>44488</v>
      </c>
      <c r="J11" s="209">
        <v>2594</v>
      </c>
      <c r="K11" s="210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22" t="s">
        <v>68</v>
      </c>
      <c r="C12" s="69">
        <v>191153.5</v>
      </c>
      <c r="D12" s="140"/>
      <c r="E12" s="69"/>
      <c r="F12" s="137">
        <f t="shared" si="0"/>
        <v>1027151.5199999999</v>
      </c>
      <c r="I12" s="205">
        <v>44488</v>
      </c>
      <c r="J12" s="209">
        <v>2595</v>
      </c>
      <c r="K12" s="210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97">
        <v>44498</v>
      </c>
      <c r="B13" s="198" t="s">
        <v>69</v>
      </c>
      <c r="C13" s="199">
        <v>-1027151.52</v>
      </c>
      <c r="D13" s="140"/>
      <c r="E13" s="69"/>
      <c r="F13" s="137">
        <f t="shared" si="0"/>
        <v>-1.1641532182693481E-10</v>
      </c>
      <c r="I13" s="205">
        <v>44488</v>
      </c>
      <c r="J13" s="209">
        <v>2596</v>
      </c>
      <c r="K13" s="210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22" t="s">
        <v>68</v>
      </c>
      <c r="C14" s="69">
        <v>6239</v>
      </c>
      <c r="D14" s="140"/>
      <c r="E14" s="69"/>
      <c r="F14" s="137">
        <f t="shared" si="0"/>
        <v>6238.9999999998836</v>
      </c>
      <c r="I14" s="205">
        <v>44488</v>
      </c>
      <c r="J14" s="209">
        <v>2597</v>
      </c>
      <c r="K14" s="210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70</v>
      </c>
      <c r="C15" s="69">
        <v>2200</v>
      </c>
      <c r="D15" s="140"/>
      <c r="E15" s="69"/>
      <c r="F15" s="137">
        <f t="shared" si="0"/>
        <v>8438.9999999998836</v>
      </c>
      <c r="I15" s="205">
        <v>44488</v>
      </c>
      <c r="J15" s="209">
        <v>2598</v>
      </c>
      <c r="K15" s="210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71</v>
      </c>
      <c r="C16" s="69">
        <v>283491.90000000002</v>
      </c>
      <c r="D16" s="140">
        <v>44499</v>
      </c>
      <c r="E16" s="69">
        <v>145000</v>
      </c>
      <c r="F16" s="285">
        <f t="shared" si="0"/>
        <v>146930.89999999991</v>
      </c>
      <c r="I16" s="205">
        <v>44489</v>
      </c>
      <c r="J16" s="209">
        <v>2600</v>
      </c>
      <c r="K16" s="210">
        <v>6297</v>
      </c>
      <c r="L16" s="270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72</v>
      </c>
      <c r="C17" s="69">
        <v>19643.5</v>
      </c>
      <c r="D17" s="140"/>
      <c r="E17" s="69"/>
      <c r="F17" s="137">
        <f t="shared" si="0"/>
        <v>166574.39999999991</v>
      </c>
      <c r="I17" s="205">
        <v>44489</v>
      </c>
      <c r="J17" s="209">
        <v>2601</v>
      </c>
      <c r="K17" s="210">
        <v>12350</v>
      </c>
      <c r="L17" s="270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73</v>
      </c>
      <c r="C18" s="69">
        <v>3737</v>
      </c>
      <c r="D18" s="140"/>
      <c r="E18" s="69"/>
      <c r="F18" s="137">
        <f t="shared" si="0"/>
        <v>170311.39999999991</v>
      </c>
      <c r="I18" s="205">
        <v>44489</v>
      </c>
      <c r="J18" s="209">
        <v>2602</v>
      </c>
      <c r="K18" s="210">
        <v>5444</v>
      </c>
      <c r="L18" s="270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74</v>
      </c>
      <c r="C19" s="69">
        <v>1072.5</v>
      </c>
      <c r="D19" s="140"/>
      <c r="E19" s="69"/>
      <c r="F19" s="137">
        <f t="shared" si="0"/>
        <v>171383.89999999991</v>
      </c>
      <c r="I19" s="205">
        <v>44489</v>
      </c>
      <c r="J19" s="209">
        <v>2603</v>
      </c>
      <c r="K19" s="210">
        <v>1717</v>
      </c>
      <c r="L19" s="270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75</v>
      </c>
      <c r="C20" s="69">
        <v>19152.8</v>
      </c>
      <c r="D20" s="140"/>
      <c r="E20" s="69"/>
      <c r="F20" s="137">
        <f t="shared" si="0"/>
        <v>190536.6999999999</v>
      </c>
      <c r="I20" s="205">
        <v>44489</v>
      </c>
      <c r="J20" s="209">
        <v>2608</v>
      </c>
      <c r="K20" s="210">
        <v>16136</v>
      </c>
      <c r="L20" s="270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76</v>
      </c>
      <c r="C21" s="69">
        <v>2509</v>
      </c>
      <c r="D21" s="140"/>
      <c r="E21" s="69"/>
      <c r="F21" s="137">
        <f t="shared" si="0"/>
        <v>193045.6999999999</v>
      </c>
      <c r="I21" s="205">
        <v>44489</v>
      </c>
      <c r="J21" s="209">
        <v>2609</v>
      </c>
      <c r="K21" s="210">
        <v>9256</v>
      </c>
      <c r="L21" s="270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77</v>
      </c>
      <c r="C22" s="69">
        <v>1228.5</v>
      </c>
      <c r="D22" s="140"/>
      <c r="E22" s="69"/>
      <c r="F22" s="137">
        <f t="shared" si="0"/>
        <v>194274.1999999999</v>
      </c>
      <c r="G22" s="138"/>
      <c r="I22" s="205">
        <v>44490</v>
      </c>
      <c r="J22" s="209">
        <v>2611</v>
      </c>
      <c r="K22" s="210">
        <v>5500</v>
      </c>
      <c r="L22" s="270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78</v>
      </c>
      <c r="C23" s="69">
        <v>46234</v>
      </c>
      <c r="D23" s="140"/>
      <c r="E23" s="69"/>
      <c r="F23" s="137">
        <f t="shared" si="0"/>
        <v>240508.1999999999</v>
      </c>
      <c r="I23" s="205">
        <v>44490</v>
      </c>
      <c r="J23" s="209">
        <v>2615</v>
      </c>
      <c r="K23" s="210">
        <v>1331</v>
      </c>
      <c r="L23" s="270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79</v>
      </c>
      <c r="C24" s="69">
        <v>6250</v>
      </c>
      <c r="D24" s="140"/>
      <c r="E24" s="69"/>
      <c r="F24" s="137">
        <f t="shared" si="0"/>
        <v>246758.1999999999</v>
      </c>
      <c r="I24" s="205">
        <v>44490</v>
      </c>
      <c r="J24" s="209">
        <v>2619</v>
      </c>
      <c r="K24" s="210">
        <v>420</v>
      </c>
      <c r="L24" s="270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80</v>
      </c>
      <c r="C25" s="69">
        <v>2092.1999999999998</v>
      </c>
      <c r="D25" s="140"/>
      <c r="E25" s="69"/>
      <c r="F25" s="137">
        <f t="shared" si="0"/>
        <v>248850.39999999991</v>
      </c>
      <c r="I25" s="205">
        <v>44490</v>
      </c>
      <c r="J25" s="209">
        <v>2620</v>
      </c>
      <c r="K25" s="210">
        <v>770</v>
      </c>
      <c r="L25" s="270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81</v>
      </c>
      <c r="C26" s="69">
        <v>2756</v>
      </c>
      <c r="D26" s="140"/>
      <c r="E26" s="69"/>
      <c r="F26" s="137">
        <f t="shared" si="0"/>
        <v>251606.39999999991</v>
      </c>
      <c r="I26" s="205">
        <v>44491</v>
      </c>
      <c r="J26" s="209">
        <v>2622</v>
      </c>
      <c r="K26" s="210">
        <v>2257</v>
      </c>
      <c r="L26" s="270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82</v>
      </c>
      <c r="C27" s="69">
        <v>9313.6</v>
      </c>
      <c r="D27" s="140"/>
      <c r="E27" s="69"/>
      <c r="F27" s="137">
        <f t="shared" si="0"/>
        <v>260919.99999999991</v>
      </c>
      <c r="I27" s="205">
        <v>44491</v>
      </c>
      <c r="J27" s="209">
        <v>2623</v>
      </c>
      <c r="K27" s="210">
        <v>60</v>
      </c>
      <c r="L27" s="270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83</v>
      </c>
      <c r="C28" s="69">
        <v>10048.5</v>
      </c>
      <c r="D28" s="140"/>
      <c r="E28" s="69"/>
      <c r="F28" s="137">
        <f t="shared" si="0"/>
        <v>270968.49999999988</v>
      </c>
      <c r="I28" s="205">
        <v>44491</v>
      </c>
      <c r="J28" s="209">
        <v>2628</v>
      </c>
      <c r="K28" s="210">
        <v>39533</v>
      </c>
      <c r="L28" s="270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84</v>
      </c>
      <c r="C29" s="69">
        <v>3233</v>
      </c>
      <c r="D29" s="140"/>
      <c r="E29" s="69"/>
      <c r="F29" s="137">
        <f t="shared" si="0"/>
        <v>274201.49999999988</v>
      </c>
      <c r="I29" s="205">
        <v>44492</v>
      </c>
      <c r="J29" s="209">
        <v>2633</v>
      </c>
      <c r="K29" s="210">
        <v>3727</v>
      </c>
      <c r="L29" s="270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85</v>
      </c>
      <c r="C30" s="69">
        <v>18440.3</v>
      </c>
      <c r="D30" s="140"/>
      <c r="E30" s="69"/>
      <c r="F30" s="137">
        <f t="shared" si="0"/>
        <v>292641.79999999987</v>
      </c>
      <c r="G30" s="138"/>
      <c r="I30" s="205">
        <v>44492</v>
      </c>
      <c r="J30" s="234">
        <v>2638</v>
      </c>
      <c r="K30" s="235">
        <v>3861</v>
      </c>
      <c r="L30" s="270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86</v>
      </c>
      <c r="C31" s="69">
        <v>5634.12</v>
      </c>
      <c r="D31" s="140"/>
      <c r="E31" s="69"/>
      <c r="F31" s="137">
        <f t="shared" si="0"/>
        <v>298275.91999999987</v>
      </c>
      <c r="I31" s="205">
        <v>44493</v>
      </c>
      <c r="J31" s="209">
        <v>2641</v>
      </c>
      <c r="K31" s="210">
        <v>24825</v>
      </c>
      <c r="L31" s="270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87</v>
      </c>
      <c r="C32" s="69">
        <v>42852</v>
      </c>
      <c r="D32" s="140"/>
      <c r="E32" s="69"/>
      <c r="F32" s="137">
        <f t="shared" si="0"/>
        <v>341127.91999999987</v>
      </c>
      <c r="I32" s="205">
        <v>44493</v>
      </c>
      <c r="J32" s="209">
        <v>2642</v>
      </c>
      <c r="K32" s="210">
        <v>614</v>
      </c>
      <c r="L32" s="270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88</v>
      </c>
      <c r="C33" s="69">
        <v>7757.6</v>
      </c>
      <c r="D33" s="140"/>
      <c r="E33" s="69"/>
      <c r="F33" s="137">
        <f t="shared" si="0"/>
        <v>348885.51999999984</v>
      </c>
      <c r="I33" s="205">
        <v>44494</v>
      </c>
      <c r="J33" s="209">
        <v>2644</v>
      </c>
      <c r="K33" s="210">
        <v>2901</v>
      </c>
      <c r="L33" s="270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89</v>
      </c>
      <c r="C34" s="69">
        <v>6498</v>
      </c>
      <c r="D34" s="140"/>
      <c r="E34" s="69"/>
      <c r="F34" s="137">
        <f t="shared" si="0"/>
        <v>355383.51999999984</v>
      </c>
      <c r="I34" s="205">
        <v>44495</v>
      </c>
      <c r="J34" s="209">
        <v>2648</v>
      </c>
      <c r="K34" s="210">
        <v>2623</v>
      </c>
      <c r="L34" s="270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90</v>
      </c>
      <c r="C35" s="69">
        <v>5926.3</v>
      </c>
      <c r="D35" s="140"/>
      <c r="E35" s="69"/>
      <c r="F35" s="137">
        <f t="shared" si="0"/>
        <v>361309.81999999983</v>
      </c>
      <c r="I35" s="205">
        <v>44495</v>
      </c>
      <c r="J35" s="209">
        <v>2653</v>
      </c>
      <c r="K35" s="210">
        <v>740</v>
      </c>
      <c r="L35" s="270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91</v>
      </c>
      <c r="C36" s="69">
        <v>19420.8</v>
      </c>
      <c r="D36" s="140"/>
      <c r="E36" s="69"/>
      <c r="F36" s="137">
        <f t="shared" si="0"/>
        <v>380730.61999999982</v>
      </c>
      <c r="I36" s="205">
        <v>44495</v>
      </c>
      <c r="J36" s="234">
        <v>2655</v>
      </c>
      <c r="K36" s="235">
        <v>1189</v>
      </c>
      <c r="L36" s="270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92</v>
      </c>
      <c r="C37" s="69">
        <v>10233.200000000001</v>
      </c>
      <c r="D37" s="140"/>
      <c r="E37" s="69"/>
      <c r="F37" s="137">
        <f t="shared" si="0"/>
        <v>390963.81999999983</v>
      </c>
      <c r="I37" s="205">
        <v>44496</v>
      </c>
      <c r="J37" s="209">
        <v>2659</v>
      </c>
      <c r="K37" s="210">
        <v>6711</v>
      </c>
      <c r="L37" s="270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93</v>
      </c>
      <c r="C38" s="69">
        <v>15301.7</v>
      </c>
      <c r="D38" s="140"/>
      <c r="E38" s="69"/>
      <c r="F38" s="137">
        <f t="shared" si="0"/>
        <v>406265.51999999984</v>
      </c>
      <c r="I38" s="205">
        <v>44497</v>
      </c>
      <c r="J38" s="209">
        <v>2666</v>
      </c>
      <c r="K38" s="210">
        <v>71111</v>
      </c>
      <c r="L38" s="270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94</v>
      </c>
      <c r="C39" s="69">
        <v>3101.84</v>
      </c>
      <c r="D39" s="140"/>
      <c r="E39" s="69"/>
      <c r="F39" s="137">
        <f t="shared" si="0"/>
        <v>409367.35999999987</v>
      </c>
      <c r="I39" s="205">
        <v>44497</v>
      </c>
      <c r="J39" s="209">
        <v>2668</v>
      </c>
      <c r="K39" s="210">
        <v>13525</v>
      </c>
      <c r="L39" s="270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95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205">
        <v>44497</v>
      </c>
      <c r="J40" s="209">
        <v>2669</v>
      </c>
      <c r="K40" s="210">
        <v>7227</v>
      </c>
      <c r="L40" s="270"/>
      <c r="M40" s="69"/>
      <c r="N40" s="137">
        <f t="shared" si="1"/>
        <v>475491.42</v>
      </c>
    </row>
    <row r="41" spans="1:14" ht="15.75" x14ac:dyDescent="0.25">
      <c r="A41" s="140">
        <v>44507</v>
      </c>
      <c r="B41" s="352" t="s">
        <v>98</v>
      </c>
      <c r="C41" s="204">
        <v>0</v>
      </c>
      <c r="D41" s="140"/>
      <c r="E41" s="69"/>
      <c r="F41" s="137">
        <f t="shared" si="0"/>
        <v>0</v>
      </c>
      <c r="I41" s="205">
        <v>44497</v>
      </c>
      <c r="J41" s="209">
        <v>2672</v>
      </c>
      <c r="K41" s="210">
        <v>2618</v>
      </c>
      <c r="L41" s="270"/>
      <c r="M41" s="69"/>
      <c r="N41" s="137">
        <f t="shared" si="1"/>
        <v>478109.42</v>
      </c>
    </row>
    <row r="42" spans="1:14" ht="15.75" x14ac:dyDescent="0.25">
      <c r="A42" s="140" t="s">
        <v>99</v>
      </c>
      <c r="B42" s="353"/>
      <c r="C42" s="143">
        <v>0</v>
      </c>
      <c r="D42" s="140"/>
      <c r="E42" s="69"/>
      <c r="F42" s="137">
        <f t="shared" si="0"/>
        <v>0</v>
      </c>
      <c r="I42" s="205">
        <v>44498</v>
      </c>
      <c r="J42" s="209">
        <v>2675</v>
      </c>
      <c r="K42" s="210">
        <v>8371</v>
      </c>
      <c r="L42" s="270"/>
      <c r="M42" s="69"/>
      <c r="N42" s="137">
        <f t="shared" si="1"/>
        <v>486480.42</v>
      </c>
    </row>
    <row r="43" spans="1:14" ht="15.75" x14ac:dyDescent="0.25">
      <c r="A43" s="140"/>
      <c r="B43" s="312">
        <v>4472.5600000000004</v>
      </c>
      <c r="C43" s="69"/>
      <c r="D43" s="140"/>
      <c r="E43" s="69"/>
      <c r="F43" s="137">
        <f t="shared" si="0"/>
        <v>0</v>
      </c>
      <c r="I43" s="205">
        <v>44498</v>
      </c>
      <c r="J43" s="209">
        <v>2676</v>
      </c>
      <c r="K43" s="210">
        <v>753</v>
      </c>
      <c r="L43" s="270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205">
        <v>44498</v>
      </c>
      <c r="J44" s="211" t="s">
        <v>102</v>
      </c>
      <c r="K44" s="212">
        <v>0</v>
      </c>
      <c r="L44" s="270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205">
        <v>44499</v>
      </c>
      <c r="J45" s="209">
        <v>2684</v>
      </c>
      <c r="K45" s="210">
        <v>5240</v>
      </c>
      <c r="L45" s="270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205">
        <v>44501</v>
      </c>
      <c r="J46" s="209">
        <v>2691</v>
      </c>
      <c r="K46" s="210">
        <v>15576</v>
      </c>
      <c r="L46" s="270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205">
        <v>44501</v>
      </c>
      <c r="J47" s="209">
        <v>2692</v>
      </c>
      <c r="K47" s="210">
        <v>739</v>
      </c>
      <c r="L47" s="270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205">
        <v>44501</v>
      </c>
      <c r="J48" s="209">
        <v>2693</v>
      </c>
      <c r="K48" s="210">
        <v>623</v>
      </c>
      <c r="L48" s="270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205">
        <v>44502</v>
      </c>
      <c r="J49" s="209">
        <v>2700</v>
      </c>
      <c r="K49" s="210">
        <v>2636</v>
      </c>
      <c r="L49" s="270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205">
        <v>44502</v>
      </c>
      <c r="J50" s="209">
        <v>2702</v>
      </c>
      <c r="K50" s="210">
        <v>120</v>
      </c>
      <c r="L50" s="270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205">
        <v>44503</v>
      </c>
      <c r="J51" s="209">
        <v>2711</v>
      </c>
      <c r="K51" s="210">
        <v>14669</v>
      </c>
      <c r="L51" s="270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205">
        <v>44504</v>
      </c>
      <c r="J52" s="209">
        <v>2712</v>
      </c>
      <c r="K52" s="210">
        <v>2897</v>
      </c>
      <c r="L52" s="270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205">
        <v>44504</v>
      </c>
      <c r="J53" s="209">
        <v>2717</v>
      </c>
      <c r="K53" s="210">
        <v>360</v>
      </c>
      <c r="L53" s="270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205">
        <v>44505</v>
      </c>
      <c r="J54" s="209">
        <v>2722</v>
      </c>
      <c r="K54" s="210">
        <v>4820</v>
      </c>
      <c r="L54" s="270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205">
        <v>44505</v>
      </c>
      <c r="J55" s="209">
        <v>2724</v>
      </c>
      <c r="K55" s="210">
        <v>4925</v>
      </c>
      <c r="L55" s="270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205">
        <v>44506</v>
      </c>
      <c r="J56" s="209">
        <v>2732</v>
      </c>
      <c r="K56" s="210">
        <v>5</v>
      </c>
      <c r="L56" s="270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205">
        <v>44506</v>
      </c>
      <c r="J57" s="209">
        <v>2733</v>
      </c>
      <c r="K57" s="210">
        <v>6665</v>
      </c>
      <c r="L57" s="270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205">
        <v>44507</v>
      </c>
      <c r="J58" s="209">
        <v>2738</v>
      </c>
      <c r="K58" s="210">
        <v>646</v>
      </c>
      <c r="L58" s="270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205">
        <v>44507</v>
      </c>
      <c r="J59" s="211" t="s">
        <v>102</v>
      </c>
      <c r="K59" s="212">
        <v>0</v>
      </c>
      <c r="L59" s="270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316">
        <v>44533</v>
      </c>
      <c r="M60" s="315">
        <v>547154.42000000004</v>
      </c>
      <c r="N60" s="313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70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70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70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70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70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70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70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70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70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70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70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70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70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70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70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70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70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70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70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70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71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71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71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71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71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71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71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71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71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71"/>
      <c r="M96" s="69"/>
      <c r="N96" s="137">
        <f t="shared" si="3"/>
        <v>0</v>
      </c>
    </row>
    <row r="97" spans="1:14" ht="16.5" hidden="1" thickBot="1" x14ac:dyDescent="0.3">
      <c r="A97" s="149"/>
      <c r="B97" s="224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72"/>
      <c r="M97" s="151"/>
      <c r="N97" s="137">
        <f t="shared" si="3"/>
        <v>0</v>
      </c>
    </row>
    <row r="98" spans="1:14" ht="18.75" x14ac:dyDescent="0.3">
      <c r="B98" s="225"/>
      <c r="C98" s="226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23">
        <f>SUM(K3:K97)</f>
        <v>598496</v>
      </c>
      <c r="L98" s="273"/>
      <c r="M98" s="1">
        <f>SUM(M3:M97)</f>
        <v>598496</v>
      </c>
      <c r="N98" s="153">
        <f>N97</f>
        <v>0</v>
      </c>
    </row>
    <row r="99" spans="1:14" ht="15.75" thickBot="1" x14ac:dyDescent="0.3">
      <c r="B99" s="227"/>
      <c r="C99" s="228"/>
      <c r="D99" s="97"/>
      <c r="E99" s="3"/>
      <c r="F99" s="1"/>
      <c r="K99" s="1"/>
      <c r="L99" s="273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73"/>
      <c r="M100" s="3"/>
      <c r="N100" s="1"/>
    </row>
    <row r="101" spans="1:14" x14ac:dyDescent="0.25">
      <c r="A101"/>
      <c r="B101" s="23"/>
      <c r="D101" s="23"/>
      <c r="I101"/>
      <c r="J101" s="208"/>
    </row>
    <row r="102" spans="1:14" x14ac:dyDescent="0.25">
      <c r="A102"/>
      <c r="B102" s="23"/>
      <c r="D102" s="23"/>
      <c r="I102"/>
      <c r="J102" s="208"/>
    </row>
    <row r="103" spans="1:14" x14ac:dyDescent="0.25">
      <c r="A103"/>
      <c r="B103" s="23"/>
      <c r="D103" s="23"/>
      <c r="I103"/>
      <c r="J103" s="208"/>
    </row>
    <row r="104" spans="1:14" x14ac:dyDescent="0.25">
      <c r="A104"/>
      <c r="B104" s="23"/>
      <c r="D104" s="23"/>
      <c r="F104"/>
      <c r="I104"/>
      <c r="J104" s="208"/>
      <c r="N104"/>
    </row>
    <row r="105" spans="1:14" x14ac:dyDescent="0.25">
      <c r="A105"/>
      <c r="B105" s="23"/>
      <c r="D105" s="23"/>
      <c r="F105"/>
      <c r="I105"/>
      <c r="J105" s="208"/>
      <c r="N105"/>
    </row>
    <row r="106" spans="1:14" x14ac:dyDescent="0.25">
      <c r="A106"/>
      <c r="B106" s="23"/>
      <c r="D106" s="23"/>
      <c r="F106"/>
      <c r="I106"/>
      <c r="J106" s="208"/>
      <c r="N106"/>
    </row>
    <row r="107" spans="1:14" x14ac:dyDescent="0.25">
      <c r="A107"/>
      <c r="B107" s="23"/>
      <c r="D107" s="23"/>
      <c r="F107"/>
      <c r="I107"/>
      <c r="J107" s="208"/>
      <c r="N107"/>
    </row>
    <row r="108" spans="1:14" x14ac:dyDescent="0.25">
      <c r="A108"/>
      <c r="B108" s="23"/>
      <c r="D108" s="23"/>
      <c r="F108"/>
      <c r="I108"/>
      <c r="J108" s="208"/>
      <c r="N108"/>
    </row>
    <row r="109" spans="1:14" x14ac:dyDescent="0.25">
      <c r="A109"/>
      <c r="B109" s="23"/>
      <c r="D109" s="23"/>
      <c r="F109"/>
      <c r="I109"/>
      <c r="J109" s="208"/>
      <c r="N109"/>
    </row>
    <row r="110" spans="1:14" x14ac:dyDescent="0.25">
      <c r="A110"/>
      <c r="B110" s="23"/>
      <c r="D110" s="23"/>
      <c r="F110"/>
      <c r="I110"/>
      <c r="J110" s="208"/>
      <c r="N110"/>
    </row>
    <row r="111" spans="1:14" x14ac:dyDescent="0.25">
      <c r="A111"/>
      <c r="B111" s="23"/>
      <c r="D111" s="23"/>
      <c r="F111"/>
      <c r="I111"/>
      <c r="J111" s="208"/>
      <c r="N111"/>
    </row>
    <row r="112" spans="1:14" x14ac:dyDescent="0.25">
      <c r="A112"/>
      <c r="B112" s="23"/>
      <c r="D112" s="23"/>
      <c r="F112"/>
      <c r="I112"/>
      <c r="J112" s="208"/>
      <c r="N112"/>
    </row>
    <row r="113" spans="1:14" x14ac:dyDescent="0.25">
      <c r="A113"/>
      <c r="B113" s="23"/>
      <c r="D113" s="23"/>
      <c r="E113"/>
      <c r="F113"/>
      <c r="I113"/>
      <c r="J113" s="208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M118"/>
      <c r="N118"/>
    </row>
    <row r="119" spans="1:14" x14ac:dyDescent="0.25">
      <c r="B119" s="23"/>
      <c r="D119" s="23"/>
      <c r="E119"/>
      <c r="J119" s="208"/>
      <c r="M119"/>
    </row>
    <row r="120" spans="1:14" x14ac:dyDescent="0.25">
      <c r="B120" s="23"/>
      <c r="D120" s="23"/>
      <c r="E120"/>
      <c r="J120" s="208"/>
      <c r="M120"/>
    </row>
    <row r="121" spans="1:14" x14ac:dyDescent="0.25">
      <c r="B121" s="23"/>
      <c r="D121" s="23"/>
      <c r="E121"/>
      <c r="J121" s="208"/>
      <c r="M121"/>
    </row>
    <row r="122" spans="1:14" x14ac:dyDescent="0.25">
      <c r="B122" s="23"/>
      <c r="D122" s="23"/>
      <c r="E122"/>
      <c r="J122" s="208"/>
      <c r="M122"/>
    </row>
    <row r="123" spans="1:14" x14ac:dyDescent="0.25">
      <c r="B123" s="23"/>
      <c r="D123" s="23"/>
      <c r="E123"/>
      <c r="J123" s="208"/>
      <c r="M123"/>
    </row>
    <row r="124" spans="1:14" x14ac:dyDescent="0.25">
      <c r="B124" s="23"/>
      <c r="D124" s="23"/>
      <c r="E124"/>
      <c r="J124" s="208"/>
      <c r="M124"/>
    </row>
    <row r="125" spans="1:14" x14ac:dyDescent="0.25">
      <c r="B125" s="23"/>
      <c r="D125" s="23"/>
      <c r="E125"/>
      <c r="J125" s="208"/>
      <c r="M125"/>
    </row>
    <row r="126" spans="1:14" x14ac:dyDescent="0.25">
      <c r="B126" s="23"/>
      <c r="D126" s="23"/>
      <c r="E126"/>
      <c r="J126" s="208"/>
      <c r="M126"/>
    </row>
    <row r="127" spans="1:14" x14ac:dyDescent="0.25">
      <c r="B127" s="23"/>
      <c r="D127" s="23"/>
      <c r="E127"/>
      <c r="J127" s="208"/>
      <c r="M127"/>
    </row>
    <row r="128" spans="1:14" x14ac:dyDescent="0.25">
      <c r="B128" s="23"/>
      <c r="J128" s="208"/>
    </row>
    <row r="129" spans="2:11" x14ac:dyDescent="0.25">
      <c r="B129" s="23"/>
      <c r="J129" s="208"/>
    </row>
    <row r="130" spans="2:11" x14ac:dyDescent="0.25">
      <c r="B130" s="23"/>
      <c r="D130" s="23"/>
      <c r="J130" s="208"/>
    </row>
    <row r="131" spans="2:11" x14ac:dyDescent="0.25">
      <c r="B131" s="23"/>
      <c r="J131" s="208"/>
    </row>
    <row r="132" spans="2:11" x14ac:dyDescent="0.25">
      <c r="B132" s="23"/>
      <c r="J132" s="208"/>
    </row>
    <row r="133" spans="2:11" x14ac:dyDescent="0.25">
      <c r="B133" s="23"/>
      <c r="J133" s="208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Y80"/>
  <sheetViews>
    <sheetView tabSelected="1" topLeftCell="A31" workbookViewId="0">
      <selection activeCell="C52" sqref="C5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6.85546875" hidden="1" customWidth="1"/>
    <col min="17" max="17" width="18.140625" style="240" customWidth="1"/>
    <col min="18" max="18" width="15.28515625" style="242" hidden="1" customWidth="1"/>
    <col min="19" max="21" width="0" hidden="1" customWidth="1"/>
    <col min="23" max="23" width="15.5703125" bestFit="1" customWidth="1"/>
    <col min="24" max="24" width="17.140625" customWidth="1"/>
  </cols>
  <sheetData>
    <row r="1" spans="1:25" ht="23.25" x14ac:dyDescent="0.35">
      <c r="B1" s="317"/>
      <c r="C1" s="319" t="s">
        <v>29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5" ht="16.5" thickBot="1" x14ac:dyDescent="0.3">
      <c r="B2" s="318"/>
      <c r="C2" s="3"/>
      <c r="H2" s="5"/>
      <c r="I2" s="6"/>
      <c r="J2" s="7"/>
      <c r="L2" s="8"/>
      <c r="M2" s="6"/>
      <c r="N2" s="9"/>
    </row>
    <row r="3" spans="1:25" ht="21.75" thickBot="1" x14ac:dyDescent="0.35">
      <c r="B3" s="321" t="s">
        <v>0</v>
      </c>
      <c r="C3" s="322"/>
      <c r="D3" s="10"/>
      <c r="E3" s="11"/>
      <c r="F3" s="11"/>
      <c r="H3" s="323" t="s">
        <v>30</v>
      </c>
      <c r="I3" s="323"/>
      <c r="K3" s="178"/>
      <c r="L3" s="13"/>
      <c r="M3" s="14"/>
      <c r="P3" s="35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24" t="s">
        <v>2</v>
      </c>
      <c r="F4" s="325"/>
      <c r="H4" s="326" t="s">
        <v>3</v>
      </c>
      <c r="I4" s="327"/>
      <c r="J4" s="19"/>
      <c r="K4" s="179"/>
      <c r="L4" s="20"/>
      <c r="M4" s="21" t="s">
        <v>4</v>
      </c>
      <c r="N4" s="22" t="s">
        <v>5</v>
      </c>
      <c r="P4" s="355"/>
      <c r="Q4" s="299"/>
      <c r="W4" s="34"/>
      <c r="X4" s="13"/>
      <c r="Y4" s="242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104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32">
        <f>P5-F5</f>
        <v>-27936</v>
      </c>
      <c r="R5" s="244">
        <f>20000+7936</f>
        <v>27936</v>
      </c>
      <c r="W5" s="363" t="s">
        <v>130</v>
      </c>
      <c r="X5" s="363"/>
      <c r="Y5" s="249"/>
    </row>
    <row r="6" spans="1:25" ht="18" thickBot="1" x14ac:dyDescent="0.35">
      <c r="A6" s="23"/>
      <c r="B6" s="24">
        <v>44509</v>
      </c>
      <c r="C6" s="25">
        <v>366</v>
      </c>
      <c r="D6" s="35" t="s">
        <v>105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69">
        <f>N6+M6+L6+I6+C6</f>
        <v>11269</v>
      </c>
      <c r="Q6" s="239">
        <f>P6-F6</f>
        <v>-26378</v>
      </c>
      <c r="R6" s="245">
        <f>22000+4378</f>
        <v>26378</v>
      </c>
      <c r="S6" s="147"/>
      <c r="W6" s="250">
        <v>50000</v>
      </c>
      <c r="X6" s="253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38"/>
      <c r="P7" s="69">
        <f t="shared" ref="P7:P32" si="0">N7+M7+L7+I7+C7</f>
        <v>4602</v>
      </c>
      <c r="Q7" s="239">
        <f t="shared" ref="Q7:Q35" si="1">P7-F7</f>
        <v>-30393</v>
      </c>
      <c r="R7" s="245">
        <f>26000+4393</f>
        <v>30393</v>
      </c>
      <c r="S7" s="147"/>
      <c r="W7" s="250">
        <v>50000</v>
      </c>
      <c r="X7" s="253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106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34</v>
      </c>
      <c r="L8" s="39">
        <v>1665</v>
      </c>
      <c r="M8" s="32">
        <v>0</v>
      </c>
      <c r="N8" s="33">
        <v>9420</v>
      </c>
      <c r="O8" s="2"/>
      <c r="P8" s="69">
        <f t="shared" si="0"/>
        <v>22033</v>
      </c>
      <c r="Q8" s="239">
        <f t="shared" si="1"/>
        <v>-20199</v>
      </c>
      <c r="R8" s="245">
        <f>20065+133</f>
        <v>20198</v>
      </c>
      <c r="S8" s="147"/>
      <c r="W8" s="250">
        <v>50000</v>
      </c>
      <c r="X8" s="253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107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37" t="s">
        <v>34</v>
      </c>
      <c r="L9" s="39">
        <v>2280</v>
      </c>
      <c r="M9" s="32">
        <v>0</v>
      </c>
      <c r="N9" s="33">
        <v>12246</v>
      </c>
      <c r="O9" s="2"/>
      <c r="P9" s="69">
        <f>N9+M9+L9+I9+C9</f>
        <v>18006</v>
      </c>
      <c r="Q9" s="239">
        <f t="shared" si="1"/>
        <v>-35678</v>
      </c>
      <c r="R9" s="245">
        <f>35678</f>
        <v>35678</v>
      </c>
      <c r="S9" s="147"/>
      <c r="W9" s="250">
        <v>100000</v>
      </c>
      <c r="X9" s="254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108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80"/>
      <c r="L10" s="45">
        <v>0</v>
      </c>
      <c r="M10" s="32">
        <v>13100</v>
      </c>
      <c r="N10" s="33">
        <v>20880</v>
      </c>
      <c r="O10" s="2" t="s">
        <v>126</v>
      </c>
      <c r="P10" s="69">
        <f t="shared" ref="P10:P14" si="2">N10+M10+L10+I10+C10</f>
        <v>40368</v>
      </c>
      <c r="Q10" s="239">
        <f t="shared" si="1"/>
        <v>-30925</v>
      </c>
      <c r="R10" s="245">
        <f>30925</f>
        <v>30925</v>
      </c>
      <c r="S10" s="147"/>
      <c r="W10" s="250">
        <v>215000</v>
      </c>
      <c r="X10" s="254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81"/>
      <c r="L11" s="39"/>
      <c r="M11" s="32">
        <v>0</v>
      </c>
      <c r="N11" s="33">
        <v>11746</v>
      </c>
      <c r="O11" s="2"/>
      <c r="P11" s="69">
        <f t="shared" si="2"/>
        <v>13621</v>
      </c>
      <c r="Q11" s="239">
        <f t="shared" si="1"/>
        <v>-35238</v>
      </c>
      <c r="R11" s="245">
        <f>35238</f>
        <v>35238</v>
      </c>
      <c r="S11" s="147"/>
      <c r="W11" s="250">
        <v>200500</v>
      </c>
      <c r="X11" s="253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109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82" t="s">
        <v>110</v>
      </c>
      <c r="L12" s="39"/>
      <c r="M12" s="32">
        <v>0</v>
      </c>
      <c r="N12" s="33">
        <v>16831</v>
      </c>
      <c r="O12" s="2"/>
      <c r="P12" s="69">
        <f t="shared" si="2"/>
        <v>20195</v>
      </c>
      <c r="Q12" s="239">
        <f t="shared" si="1"/>
        <v>-29846</v>
      </c>
      <c r="R12" s="245">
        <f>29000+846</f>
        <v>29846</v>
      </c>
      <c r="S12" s="147"/>
      <c r="W12" s="250">
        <v>260000</v>
      </c>
      <c r="X12" s="253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111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286">
        <v>0</v>
      </c>
      <c r="N13" s="287">
        <v>21106</v>
      </c>
      <c r="O13" s="288"/>
      <c r="P13" s="69">
        <f t="shared" si="2"/>
        <v>23882.36</v>
      </c>
      <c r="Q13" s="239">
        <f t="shared" si="1"/>
        <v>-41525.64</v>
      </c>
      <c r="R13" s="245">
        <f>41050+1147</f>
        <v>42197</v>
      </c>
      <c r="S13" s="247" t="s">
        <v>112</v>
      </c>
      <c r="T13" s="246"/>
      <c r="U13" s="246"/>
      <c r="W13" s="250">
        <v>9636</v>
      </c>
      <c r="X13" s="253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113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69">
        <f t="shared" si="2"/>
        <v>25955.5</v>
      </c>
      <c r="Q14" s="239">
        <f t="shared" si="1"/>
        <v>-27969.5</v>
      </c>
      <c r="R14" s="245">
        <v>27970</v>
      </c>
      <c r="S14" s="147"/>
      <c r="W14" s="250">
        <v>0</v>
      </c>
      <c r="X14" s="253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114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69">
        <f t="shared" si="0"/>
        <v>14542</v>
      </c>
      <c r="Q15" s="239">
        <f t="shared" si="1"/>
        <v>-32780</v>
      </c>
      <c r="R15" s="245">
        <v>32780</v>
      </c>
      <c r="S15" s="147"/>
      <c r="W15" s="250">
        <v>0</v>
      </c>
      <c r="X15" s="253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115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82"/>
      <c r="L16" s="9"/>
      <c r="M16" s="32">
        <v>0</v>
      </c>
      <c r="N16" s="33">
        <v>15295</v>
      </c>
      <c r="P16" s="69">
        <f t="shared" si="0"/>
        <v>21455</v>
      </c>
      <c r="Q16" s="239">
        <f t="shared" si="1"/>
        <v>-37376</v>
      </c>
      <c r="R16" s="245">
        <v>37376</v>
      </c>
      <c r="S16" s="147"/>
      <c r="W16" s="250">
        <v>0</v>
      </c>
      <c r="X16" s="255"/>
      <c r="Y16" s="249"/>
    </row>
    <row r="17" spans="1:25" ht="18" thickBot="1" x14ac:dyDescent="0.35">
      <c r="A17" s="23"/>
      <c r="B17" s="24">
        <v>44520</v>
      </c>
      <c r="C17" s="25">
        <v>16886.12</v>
      </c>
      <c r="D17" s="42" t="s">
        <v>116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48" t="s">
        <v>117</v>
      </c>
      <c r="L17" s="241">
        <f>1285.71</f>
        <v>1285.71</v>
      </c>
      <c r="M17" s="32">
        <v>12537.5</v>
      </c>
      <c r="N17" s="33">
        <v>18910</v>
      </c>
      <c r="O17" t="s">
        <v>126</v>
      </c>
      <c r="P17" s="69">
        <f t="shared" si="0"/>
        <v>49619.33</v>
      </c>
      <c r="Q17" s="239">
        <f t="shared" si="1"/>
        <v>-9805.6699999999983</v>
      </c>
      <c r="R17" s="245">
        <f>9805.9+12537.27+1285.71</f>
        <v>23628.879999999997</v>
      </c>
      <c r="S17" s="147"/>
      <c r="W17" s="251">
        <v>0</v>
      </c>
      <c r="X17" s="253"/>
      <c r="Y17" s="249"/>
    </row>
    <row r="18" spans="1:25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83"/>
      <c r="L18" s="39"/>
      <c r="M18" s="32">
        <v>0</v>
      </c>
      <c r="N18" s="33">
        <v>21981</v>
      </c>
      <c r="P18" s="69">
        <f t="shared" si="0"/>
        <v>23496</v>
      </c>
      <c r="Q18" s="239">
        <f t="shared" si="1"/>
        <v>-21680</v>
      </c>
      <c r="R18" s="245">
        <v>21680</v>
      </c>
      <c r="S18" s="147"/>
      <c r="W18" s="252">
        <v>0</v>
      </c>
      <c r="X18" s="256"/>
      <c r="Y18" s="249"/>
    </row>
    <row r="19" spans="1:25" ht="18" thickBot="1" x14ac:dyDescent="0.35">
      <c r="A19" s="23"/>
      <c r="B19" s="24">
        <v>44522</v>
      </c>
      <c r="C19" s="25">
        <v>2692</v>
      </c>
      <c r="D19" s="35" t="s">
        <v>109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69">
        <f t="shared" si="0"/>
        <v>25718</v>
      </c>
      <c r="Q19" s="239">
        <f t="shared" si="1"/>
        <v>-26370</v>
      </c>
      <c r="R19" s="245">
        <v>26370</v>
      </c>
      <c r="S19" s="147"/>
      <c r="W19" s="370">
        <f t="shared" ref="W19" si="3">SUM(W6:W18)</f>
        <v>935136</v>
      </c>
      <c r="X19" s="256"/>
      <c r="Y19" s="249"/>
    </row>
    <row r="20" spans="1:25" ht="18" thickBot="1" x14ac:dyDescent="0.35">
      <c r="A20" s="23"/>
      <c r="B20" s="24">
        <v>44523</v>
      </c>
      <c r="C20" s="25">
        <v>6094.61</v>
      </c>
      <c r="D20" s="35" t="s">
        <v>108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84"/>
      <c r="L20" s="45"/>
      <c r="M20" s="32">
        <v>0</v>
      </c>
      <c r="N20" s="33">
        <v>12383</v>
      </c>
      <c r="P20" s="69">
        <f t="shared" si="0"/>
        <v>22146.17</v>
      </c>
      <c r="Q20" s="239">
        <f t="shared" si="1"/>
        <v>-16395.830000000002</v>
      </c>
      <c r="R20" s="245">
        <v>16395.830000000002</v>
      </c>
      <c r="S20" s="147"/>
      <c r="W20" s="371"/>
      <c r="X20" s="33"/>
      <c r="Y20" s="249"/>
    </row>
    <row r="21" spans="1:25" ht="18" thickBot="1" x14ac:dyDescent="0.35">
      <c r="A21" s="23"/>
      <c r="B21" s="24">
        <v>44524</v>
      </c>
      <c r="C21" s="25">
        <v>2763.18</v>
      </c>
      <c r="D21" s="35" t="s">
        <v>118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69">
        <f t="shared" si="0"/>
        <v>15744.18</v>
      </c>
      <c r="Q21" s="239">
        <f t="shared" si="1"/>
        <v>-19188.82</v>
      </c>
      <c r="R21" s="245">
        <v>19188.82</v>
      </c>
      <c r="S21" s="147"/>
      <c r="W21" s="372" t="s">
        <v>131</v>
      </c>
      <c r="X21" s="373"/>
      <c r="Y21" s="249"/>
    </row>
    <row r="22" spans="1:25" ht="18" thickBot="1" x14ac:dyDescent="0.35">
      <c r="A22" s="23"/>
      <c r="B22" s="24">
        <v>44525</v>
      </c>
      <c r="C22" s="25">
        <f>3851.5+2501.78</f>
        <v>6353.2800000000007</v>
      </c>
      <c r="D22" s="35" t="s">
        <v>119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69">
        <f t="shared" si="0"/>
        <v>23348.28</v>
      </c>
      <c r="Q22" s="239">
        <f t="shared" si="1"/>
        <v>-33647.72</v>
      </c>
      <c r="R22" s="245">
        <v>33647.72</v>
      </c>
      <c r="S22" s="147"/>
      <c r="W22" s="85"/>
      <c r="X22" s="33"/>
      <c r="Y22" s="249"/>
    </row>
    <row r="23" spans="1:25" ht="18" thickBot="1" x14ac:dyDescent="0.35">
      <c r="A23" s="23"/>
      <c r="B23" s="24">
        <v>44526</v>
      </c>
      <c r="C23" s="25">
        <f>2453+1253.71</f>
        <v>3706.71</v>
      </c>
      <c r="D23" s="35" t="s">
        <v>120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85"/>
      <c r="L23" s="45"/>
      <c r="M23" s="32">
        <v>0</v>
      </c>
      <c r="N23" s="33">
        <v>27959</v>
      </c>
      <c r="P23" s="69">
        <f t="shared" si="0"/>
        <v>31708.71</v>
      </c>
      <c r="Q23" s="239">
        <f t="shared" si="1"/>
        <v>-45217.29</v>
      </c>
      <c r="R23" s="245">
        <v>45217.29</v>
      </c>
      <c r="S23" s="147"/>
      <c r="W23" s="374">
        <v>-53663.11</v>
      </c>
      <c r="X23" s="375"/>
      <c r="Y23" s="249"/>
    </row>
    <row r="24" spans="1:25" ht="18" thickBot="1" x14ac:dyDescent="0.35">
      <c r="A24" s="23"/>
      <c r="B24" s="24">
        <v>44527</v>
      </c>
      <c r="C24" s="25">
        <v>7071</v>
      </c>
      <c r="D24" s="35" t="s">
        <v>108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86"/>
      <c r="L24" s="52">
        <v>0</v>
      </c>
      <c r="M24" s="32">
        <v>9944.83</v>
      </c>
      <c r="N24" s="33">
        <v>25005</v>
      </c>
      <c r="O24" t="s">
        <v>126</v>
      </c>
      <c r="P24" s="69">
        <f t="shared" si="0"/>
        <v>42092.83</v>
      </c>
      <c r="Q24" s="239">
        <f t="shared" si="1"/>
        <v>-23159.17</v>
      </c>
      <c r="R24" s="245">
        <v>23159.17</v>
      </c>
      <c r="S24" s="147"/>
      <c r="W24" s="376"/>
      <c r="X24" s="377"/>
      <c r="Y24" s="249"/>
    </row>
    <row r="25" spans="1:25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30">
        <f t="shared" si="0"/>
        <v>10581</v>
      </c>
      <c r="Q25" s="239">
        <f t="shared" si="1"/>
        <v>-28952</v>
      </c>
      <c r="R25" s="245">
        <v>28952</v>
      </c>
      <c r="W25" s="378">
        <v>0</v>
      </c>
      <c r="X25" s="379"/>
      <c r="Y25" s="249"/>
    </row>
    <row r="26" spans="1:25" ht="19.5" thickBot="1" x14ac:dyDescent="0.35">
      <c r="A26" s="23"/>
      <c r="B26" s="24">
        <v>44529</v>
      </c>
      <c r="C26" s="25">
        <v>5142.5</v>
      </c>
      <c r="D26" s="35" t="s">
        <v>121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86"/>
      <c r="L26" s="45"/>
      <c r="M26" s="32">
        <v>6336</v>
      </c>
      <c r="N26" s="33">
        <v>16621</v>
      </c>
      <c r="O26" t="s">
        <v>125</v>
      </c>
      <c r="P26" s="229">
        <f t="shared" si="0"/>
        <v>29939.5</v>
      </c>
      <c r="Q26" s="239">
        <f t="shared" si="1"/>
        <v>-21771.5</v>
      </c>
      <c r="R26" s="245">
        <v>21771.5</v>
      </c>
      <c r="W26" s="380">
        <v>0</v>
      </c>
      <c r="X26" s="381"/>
      <c r="Y26" s="249"/>
    </row>
    <row r="27" spans="1:25" ht="18.75" thickTop="1" thickBot="1" x14ac:dyDescent="0.35">
      <c r="A27" s="23"/>
      <c r="B27" s="24">
        <v>44530</v>
      </c>
      <c r="C27" s="25">
        <v>8184</v>
      </c>
      <c r="D27" s="42" t="s">
        <v>122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87"/>
      <c r="L27" s="54"/>
      <c r="M27" s="32">
        <v>0</v>
      </c>
      <c r="N27" s="33">
        <v>7579</v>
      </c>
      <c r="P27" s="69">
        <f t="shared" si="0"/>
        <v>16423</v>
      </c>
      <c r="Q27" s="239">
        <f t="shared" si="1"/>
        <v>-14637</v>
      </c>
      <c r="R27" s="245">
        <v>14637</v>
      </c>
      <c r="W27" s="364">
        <f>SUM(W26+W25+W23)</f>
        <v>-53663.11</v>
      </c>
      <c r="X27" s="365"/>
      <c r="Y27" s="368"/>
    </row>
    <row r="28" spans="1:25" ht="18" thickBot="1" x14ac:dyDescent="0.35">
      <c r="A28" s="23"/>
      <c r="B28" s="24">
        <v>44531</v>
      </c>
      <c r="C28" s="25">
        <v>7763</v>
      </c>
      <c r="D28" s="42" t="s">
        <v>123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126</v>
      </c>
      <c r="P28" s="34">
        <f t="shared" si="0"/>
        <v>53075</v>
      </c>
      <c r="Q28" s="239">
        <f t="shared" si="1"/>
        <v>0</v>
      </c>
      <c r="R28" s="245">
        <v>0</v>
      </c>
      <c r="W28" s="366"/>
      <c r="X28" s="367"/>
      <c r="Y28" s="369"/>
    </row>
    <row r="29" spans="1:25" ht="18" thickBot="1" x14ac:dyDescent="0.35">
      <c r="A29" s="23"/>
      <c r="B29" s="24">
        <v>44532</v>
      </c>
      <c r="C29" s="25">
        <v>16193</v>
      </c>
      <c r="D29" s="58" t="s">
        <v>124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88"/>
      <c r="L29" s="54"/>
      <c r="M29" s="32">
        <f>21782+53508+59045+2732+4000</f>
        <v>141067</v>
      </c>
      <c r="N29" s="33">
        <v>16089</v>
      </c>
      <c r="O29" t="s">
        <v>126</v>
      </c>
      <c r="P29" s="34">
        <f t="shared" si="0"/>
        <v>174324</v>
      </c>
      <c r="Q29" s="239">
        <f t="shared" si="1"/>
        <v>0</v>
      </c>
      <c r="R29" s="245">
        <v>0</v>
      </c>
      <c r="X29" s="240"/>
      <c r="Y29" s="242"/>
    </row>
    <row r="30" spans="1:25" ht="18" thickBot="1" x14ac:dyDescent="0.35">
      <c r="A30" s="23"/>
      <c r="B30" s="24">
        <v>44533</v>
      </c>
      <c r="C30" s="25">
        <v>5044.5</v>
      </c>
      <c r="D30" s="58" t="s">
        <v>127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39">
        <f t="shared" si="1"/>
        <v>0</v>
      </c>
      <c r="R30" s="245"/>
      <c r="X30" s="240"/>
      <c r="Y30" s="242"/>
    </row>
    <row r="31" spans="1:25" ht="18" thickBot="1" x14ac:dyDescent="0.35">
      <c r="A31" s="23"/>
      <c r="B31" s="24">
        <v>44534</v>
      </c>
      <c r="C31" s="25">
        <v>9820</v>
      </c>
      <c r="D31" s="64" t="s">
        <v>128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39">
        <f t="shared" si="1"/>
        <v>0</v>
      </c>
      <c r="R31" s="245"/>
    </row>
    <row r="32" spans="1:25" ht="18" thickBot="1" x14ac:dyDescent="0.35">
      <c r="A32" s="23"/>
      <c r="B32" s="24">
        <v>44535</v>
      </c>
      <c r="C32" s="25">
        <v>270</v>
      </c>
      <c r="D32" s="64" t="s">
        <v>129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39">
        <f t="shared" si="1"/>
        <v>0</v>
      </c>
      <c r="R32" s="243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201</v>
      </c>
      <c r="K33" s="264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39">
        <f t="shared" si="1"/>
        <v>0</v>
      </c>
      <c r="R33" s="243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98" t="s">
        <v>209</v>
      </c>
      <c r="K34" s="265">
        <v>44509</v>
      </c>
      <c r="L34" s="44">
        <v>5122.62</v>
      </c>
      <c r="M34" s="32">
        <v>0</v>
      </c>
      <c r="N34" s="33">
        <v>0</v>
      </c>
      <c r="P34" s="34">
        <v>0</v>
      </c>
      <c r="Q34" s="239">
        <f t="shared" si="1"/>
        <v>0</v>
      </c>
      <c r="R34" s="243"/>
    </row>
    <row r="35" spans="1:18" ht="18" thickBot="1" x14ac:dyDescent="0.35">
      <c r="A35" s="23"/>
      <c r="B35" s="24">
        <v>44510</v>
      </c>
      <c r="C35" s="25">
        <v>703580.1</v>
      </c>
      <c r="D35" s="65" t="s">
        <v>55</v>
      </c>
      <c r="E35" s="27"/>
      <c r="F35" s="28">
        <v>0</v>
      </c>
      <c r="G35" s="2"/>
      <c r="H35" s="36"/>
      <c r="I35" s="30">
        <v>0</v>
      </c>
      <c r="J35" s="298" t="s">
        <v>209</v>
      </c>
      <c r="K35" s="266">
        <v>44509</v>
      </c>
      <c r="L35" s="66">
        <v>182.52</v>
      </c>
      <c r="M35" s="300">
        <v>0</v>
      </c>
      <c r="N35" s="301">
        <v>0</v>
      </c>
      <c r="P35" s="34">
        <v>0</v>
      </c>
      <c r="Q35" s="306">
        <f t="shared" si="1"/>
        <v>0</v>
      </c>
      <c r="R35" s="243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55</v>
      </c>
      <c r="E36" s="27"/>
      <c r="F36" s="28">
        <v>0</v>
      </c>
      <c r="G36" s="2"/>
      <c r="H36" s="36"/>
      <c r="I36" s="30">
        <v>0</v>
      </c>
      <c r="J36" s="298" t="s">
        <v>210</v>
      </c>
      <c r="K36" s="267">
        <v>44511</v>
      </c>
      <c r="L36" s="44">
        <v>5940</v>
      </c>
      <c r="M36" s="356">
        <f t="shared" ref="M36" si="4">SUM(M5:M35)</f>
        <v>321168.83</v>
      </c>
      <c r="N36" s="358">
        <f t="shared" ref="N36" si="5">SUM(N5:N35)</f>
        <v>467016</v>
      </c>
      <c r="O36" s="309"/>
      <c r="P36" s="310">
        <v>0</v>
      </c>
      <c r="Q36" s="360">
        <f t="shared" ref="Q36" si="6">SUM(Q5:Q35)</f>
        <v>-637069.14000000013</v>
      </c>
      <c r="R36" s="243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55</v>
      </c>
      <c r="E37" s="27"/>
      <c r="F37" s="28">
        <v>0</v>
      </c>
      <c r="G37" s="2"/>
      <c r="H37" s="36"/>
      <c r="I37" s="30">
        <v>0</v>
      </c>
      <c r="J37" s="60" t="s">
        <v>206</v>
      </c>
      <c r="K37" s="41" t="s">
        <v>207</v>
      </c>
      <c r="L37" s="61">
        <v>7929.62</v>
      </c>
      <c r="M37" s="357"/>
      <c r="N37" s="359"/>
      <c r="O37" s="309"/>
      <c r="P37" s="310">
        <v>0</v>
      </c>
      <c r="Q37" s="361"/>
    </row>
    <row r="38" spans="1:18" ht="18" thickBot="1" x14ac:dyDescent="0.35">
      <c r="A38" s="23"/>
      <c r="B38" s="24">
        <v>44523</v>
      </c>
      <c r="C38" s="25">
        <v>1799.9</v>
      </c>
      <c r="D38" s="65" t="s">
        <v>211</v>
      </c>
      <c r="E38" s="27"/>
      <c r="F38" s="28">
        <v>0</v>
      </c>
      <c r="G38" s="2"/>
      <c r="H38" s="36"/>
      <c r="I38" s="30">
        <v>0</v>
      </c>
      <c r="J38" s="60" t="s">
        <v>213</v>
      </c>
      <c r="K38" s="190" t="s">
        <v>208</v>
      </c>
      <c r="L38" s="61">
        <v>549</v>
      </c>
      <c r="M38" s="303"/>
      <c r="N38" s="304"/>
      <c r="P38" s="151">
        <v>0</v>
      </c>
      <c r="Q38" s="307"/>
    </row>
    <row r="39" spans="1:18" ht="19.5" thickBot="1" x14ac:dyDescent="0.35">
      <c r="A39" s="23"/>
      <c r="B39" s="24"/>
      <c r="C39" s="69"/>
      <c r="D39" s="62"/>
      <c r="E39" s="27" t="s">
        <v>212</v>
      </c>
      <c r="F39" s="70"/>
      <c r="G39" s="2"/>
      <c r="H39" s="36"/>
      <c r="I39" s="71"/>
      <c r="J39" s="60"/>
      <c r="K39" s="190"/>
      <c r="L39" s="61"/>
      <c r="M39" s="311"/>
      <c r="N39" s="311"/>
      <c r="P39" s="34">
        <f>SUM(P5:P38)</f>
        <v>970067.86</v>
      </c>
      <c r="Q39" s="308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11"/>
      <c r="N40" s="311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302"/>
      <c r="N41" s="302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302"/>
      <c r="N42" s="302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302"/>
      <c r="N43" s="302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302"/>
      <c r="N44" s="302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302"/>
      <c r="N45" s="302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302"/>
      <c r="N46" s="302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302"/>
      <c r="N47" s="302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302"/>
      <c r="N48" s="302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39" t="s">
        <v>11</v>
      </c>
      <c r="I52" s="340"/>
      <c r="J52" s="100"/>
      <c r="K52" s="341">
        <f>I50+L50</f>
        <v>71911.59</v>
      </c>
      <c r="L52" s="362"/>
      <c r="M52" s="305"/>
      <c r="N52" s="305"/>
      <c r="P52" s="34"/>
      <c r="Q52" s="13"/>
    </row>
    <row r="53" spans="1:17" x14ac:dyDescent="0.25">
      <c r="D53" s="345" t="s">
        <v>12</v>
      </c>
      <c r="E53" s="345"/>
      <c r="F53" s="101">
        <f>F50-K52-C50</f>
        <v>-25952.549999999814</v>
      </c>
      <c r="I53" s="102"/>
      <c r="J53" s="103"/>
    </row>
    <row r="54" spans="1:17" ht="18.75" x14ac:dyDescent="0.3">
      <c r="D54" s="345" t="s">
        <v>101</v>
      </c>
      <c r="E54" s="345"/>
      <c r="F54" s="13">
        <v>-706888.38</v>
      </c>
      <c r="I54" s="346" t="s">
        <v>13</v>
      </c>
      <c r="J54" s="347"/>
      <c r="K54" s="348">
        <f>F56+F57+F58</f>
        <v>1308770.3500000003</v>
      </c>
      <c r="L54" s="349"/>
    </row>
    <row r="55" spans="1:17" ht="19.5" thickBot="1" x14ac:dyDescent="0.35">
      <c r="D55" s="203" t="s">
        <v>100</v>
      </c>
      <c r="E55" s="98"/>
      <c r="F55" s="104">
        <v>-164725.34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350">
        <f>-C4</f>
        <v>-567389.35</v>
      </c>
      <c r="L56" s="351"/>
    </row>
    <row r="57" spans="1:17" ht="16.5" thickBot="1" x14ac:dyDescent="0.3">
      <c r="D57" s="110" t="s">
        <v>16</v>
      </c>
      <c r="E57" s="98" t="s">
        <v>17</v>
      </c>
      <c r="F57" s="111">
        <v>64029</v>
      </c>
    </row>
    <row r="58" spans="1:17" ht="20.25" thickTop="1" thickBot="1" x14ac:dyDescent="0.35">
      <c r="C58" s="112">
        <v>44535</v>
      </c>
      <c r="D58" s="328" t="s">
        <v>18</v>
      </c>
      <c r="E58" s="329"/>
      <c r="F58" s="113">
        <v>2142307.62</v>
      </c>
      <c r="I58" s="330" t="s">
        <v>205</v>
      </c>
      <c r="J58" s="331"/>
      <c r="K58" s="332">
        <f>K54+K56</f>
        <v>741381.00000000035</v>
      </c>
      <c r="L58" s="33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8">
    <mergeCell ref="W5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</mergeCells>
  <pageMargins left="0.15748031496062992" right="0.15748031496062992" top="0.27559055118110237" bottom="0.27559055118110237" header="0.31496062992125984" footer="0.31496062992125984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D28" workbookViewId="0">
      <selection activeCell="J89" sqref="J8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01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131" t="s">
        <v>22</v>
      </c>
      <c r="M2" s="132" t="s">
        <v>23</v>
      </c>
      <c r="N2" s="133" t="s">
        <v>21</v>
      </c>
    </row>
    <row r="3" spans="1:14" ht="15.75" x14ac:dyDescent="0.25">
      <c r="A3" s="260" t="s">
        <v>132</v>
      </c>
      <c r="B3" s="278" t="s">
        <v>133</v>
      </c>
      <c r="C3" s="279">
        <v>15652.4</v>
      </c>
      <c r="D3" s="136"/>
      <c r="E3" s="69"/>
      <c r="F3" s="196">
        <f>C3-E3</f>
        <v>15652.4</v>
      </c>
      <c r="I3" s="289"/>
      <c r="J3" s="290"/>
      <c r="K3" s="291"/>
      <c r="L3" s="289"/>
      <c r="M3" s="69"/>
      <c r="N3" s="196">
        <f>K3-M3</f>
        <v>0</v>
      </c>
    </row>
    <row r="4" spans="1:14" ht="18.75" x14ac:dyDescent="0.3">
      <c r="A4" s="262" t="s">
        <v>132</v>
      </c>
      <c r="B4" s="280" t="s">
        <v>134</v>
      </c>
      <c r="C4" s="281">
        <v>6679.8</v>
      </c>
      <c r="D4" s="136"/>
      <c r="E4" s="69"/>
      <c r="F4" s="137">
        <f>F3+C4-E4</f>
        <v>22332.2</v>
      </c>
      <c r="G4" s="138"/>
      <c r="I4" s="289" t="s">
        <v>132</v>
      </c>
      <c r="J4" s="290">
        <v>7749</v>
      </c>
      <c r="K4" s="291">
        <v>5707.22</v>
      </c>
      <c r="L4" s="289" t="s">
        <v>202</v>
      </c>
      <c r="M4" s="69"/>
      <c r="N4" s="137">
        <f>N3+K4-M4</f>
        <v>5707.22</v>
      </c>
    </row>
    <row r="5" spans="1:14" ht="15.75" x14ac:dyDescent="0.25">
      <c r="A5" s="262" t="s">
        <v>135</v>
      </c>
      <c r="B5" s="280" t="s">
        <v>136</v>
      </c>
      <c r="C5" s="281">
        <v>18704.419999999998</v>
      </c>
      <c r="D5" s="136"/>
      <c r="E5" s="69"/>
      <c r="F5" s="137">
        <f t="shared" ref="F5:F56" si="0">F4+C5-E5</f>
        <v>41036.619999999995</v>
      </c>
      <c r="I5" s="292" t="s">
        <v>132</v>
      </c>
      <c r="J5" s="293">
        <v>7746</v>
      </c>
      <c r="K5" s="294">
        <v>30</v>
      </c>
      <c r="L5" s="292" t="s">
        <v>202</v>
      </c>
      <c r="M5" s="69"/>
      <c r="N5" s="137">
        <f t="shared" ref="N5:N56" si="1">N4+K5-M5</f>
        <v>5737.22</v>
      </c>
    </row>
    <row r="6" spans="1:14" ht="15.75" x14ac:dyDescent="0.25">
      <c r="A6" s="262" t="s">
        <v>135</v>
      </c>
      <c r="B6" s="280" t="s">
        <v>137</v>
      </c>
      <c r="C6" s="281">
        <v>840</v>
      </c>
      <c r="D6" s="136"/>
      <c r="E6" s="69"/>
      <c r="F6" s="137">
        <f t="shared" si="0"/>
        <v>41876.619999999995</v>
      </c>
      <c r="I6" s="292" t="s">
        <v>135</v>
      </c>
      <c r="J6" s="293">
        <v>7753</v>
      </c>
      <c r="K6" s="294">
        <v>3667.5</v>
      </c>
      <c r="L6" s="292" t="s">
        <v>202</v>
      </c>
      <c r="M6" s="69"/>
      <c r="N6" s="137">
        <f t="shared" si="1"/>
        <v>9404.7200000000012</v>
      </c>
    </row>
    <row r="7" spans="1:14" ht="15.75" x14ac:dyDescent="0.25">
      <c r="A7" s="262" t="s">
        <v>138</v>
      </c>
      <c r="B7" s="263" t="s">
        <v>139</v>
      </c>
      <c r="C7" s="111">
        <v>7697.8</v>
      </c>
      <c r="D7" s="136"/>
      <c r="E7" s="69"/>
      <c r="F7" s="137">
        <f t="shared" si="0"/>
        <v>49574.42</v>
      </c>
      <c r="I7" s="292" t="s">
        <v>135</v>
      </c>
      <c r="J7" s="293">
        <v>7755</v>
      </c>
      <c r="K7" s="294">
        <v>120</v>
      </c>
      <c r="L7" s="292" t="s">
        <v>202</v>
      </c>
      <c r="M7" s="69"/>
      <c r="N7" s="137">
        <f t="shared" si="1"/>
        <v>9524.7200000000012</v>
      </c>
    </row>
    <row r="8" spans="1:14" ht="15.75" x14ac:dyDescent="0.25">
      <c r="A8" s="262" t="s">
        <v>138</v>
      </c>
      <c r="B8" s="263" t="s">
        <v>140</v>
      </c>
      <c r="C8" s="111">
        <v>23842.9</v>
      </c>
      <c r="D8" s="136"/>
      <c r="E8" s="69"/>
      <c r="F8" s="137">
        <f t="shared" si="0"/>
        <v>73417.320000000007</v>
      </c>
      <c r="I8" s="289" t="s">
        <v>135</v>
      </c>
      <c r="J8" s="290">
        <v>7756</v>
      </c>
      <c r="K8" s="291">
        <v>436.5</v>
      </c>
      <c r="L8" s="289" t="s">
        <v>202</v>
      </c>
      <c r="M8" s="69"/>
      <c r="N8" s="137">
        <f t="shared" si="1"/>
        <v>9961.2200000000012</v>
      </c>
    </row>
    <row r="9" spans="1:14" ht="15.75" x14ac:dyDescent="0.25">
      <c r="A9" s="262" t="s">
        <v>141</v>
      </c>
      <c r="B9" s="263" t="s">
        <v>142</v>
      </c>
      <c r="C9" s="111">
        <v>29188.7</v>
      </c>
      <c r="D9" s="136"/>
      <c r="E9" s="69"/>
      <c r="F9" s="137">
        <f t="shared" si="0"/>
        <v>102606.02</v>
      </c>
      <c r="I9" s="289" t="s">
        <v>138</v>
      </c>
      <c r="J9" s="290">
        <v>7771</v>
      </c>
      <c r="K9" s="291">
        <v>9412.4500000000007</v>
      </c>
      <c r="L9" s="289" t="s">
        <v>202</v>
      </c>
      <c r="M9" s="69"/>
      <c r="N9" s="137">
        <f t="shared" si="1"/>
        <v>19373.670000000002</v>
      </c>
    </row>
    <row r="10" spans="1:14" ht="18.75" x14ac:dyDescent="0.3">
      <c r="A10" s="262" t="s">
        <v>141</v>
      </c>
      <c r="B10" s="263" t="s">
        <v>143</v>
      </c>
      <c r="C10" s="111">
        <v>2112.5</v>
      </c>
      <c r="D10" s="136"/>
      <c r="E10" s="69"/>
      <c r="F10" s="137">
        <f t="shared" si="0"/>
        <v>104718.52</v>
      </c>
      <c r="G10" s="138"/>
      <c r="I10" s="289" t="s">
        <v>138</v>
      </c>
      <c r="J10" s="290">
        <v>7772</v>
      </c>
      <c r="K10" s="291">
        <v>10285</v>
      </c>
      <c r="L10" s="289" t="s">
        <v>202</v>
      </c>
      <c r="M10" s="69"/>
      <c r="N10" s="137">
        <f t="shared" si="1"/>
        <v>29658.670000000002</v>
      </c>
    </row>
    <row r="11" spans="1:14" ht="15.75" x14ac:dyDescent="0.25">
      <c r="A11" s="262" t="s">
        <v>144</v>
      </c>
      <c r="B11" s="263" t="s">
        <v>145</v>
      </c>
      <c r="C11" s="111">
        <v>10023.799999999999</v>
      </c>
      <c r="D11" s="140"/>
      <c r="E11" s="69"/>
      <c r="F11" s="137">
        <f t="shared" si="0"/>
        <v>114742.32</v>
      </c>
      <c r="I11" s="289" t="s">
        <v>141</v>
      </c>
      <c r="J11" s="290">
        <v>7774</v>
      </c>
      <c r="K11" s="291">
        <v>2504.94</v>
      </c>
      <c r="L11" s="289" t="s">
        <v>202</v>
      </c>
      <c r="M11" s="69"/>
      <c r="N11" s="137">
        <f t="shared" si="1"/>
        <v>32163.61</v>
      </c>
    </row>
    <row r="12" spans="1:14" ht="15.75" x14ac:dyDescent="0.25">
      <c r="A12" s="262" t="s">
        <v>146</v>
      </c>
      <c r="B12" s="263" t="s">
        <v>147</v>
      </c>
      <c r="C12" s="111">
        <v>29492.45</v>
      </c>
      <c r="D12" s="140"/>
      <c r="E12" s="69"/>
      <c r="F12" s="137">
        <f t="shared" si="0"/>
        <v>144234.77000000002</v>
      </c>
      <c r="I12" s="289" t="s">
        <v>144</v>
      </c>
      <c r="J12" s="295">
        <v>7778</v>
      </c>
      <c r="K12" s="296">
        <v>800</v>
      </c>
      <c r="L12" s="297" t="s">
        <v>144</v>
      </c>
      <c r="M12" s="69">
        <v>800</v>
      </c>
      <c r="N12" s="137">
        <f t="shared" si="1"/>
        <v>32163.61</v>
      </c>
    </row>
    <row r="13" spans="1:14" ht="15.75" x14ac:dyDescent="0.25">
      <c r="A13" s="262" t="s">
        <v>146</v>
      </c>
      <c r="B13" s="263" t="s">
        <v>148</v>
      </c>
      <c r="C13" s="111">
        <v>8447.5</v>
      </c>
      <c r="D13" s="140"/>
      <c r="E13" s="69"/>
      <c r="F13" s="137">
        <f t="shared" si="0"/>
        <v>152682.27000000002</v>
      </c>
      <c r="I13" s="292" t="s">
        <v>144</v>
      </c>
      <c r="J13" s="293">
        <v>7781</v>
      </c>
      <c r="K13" s="294">
        <v>733.6</v>
      </c>
      <c r="L13" s="292" t="s">
        <v>202</v>
      </c>
      <c r="M13" s="69"/>
      <c r="N13" s="137">
        <f t="shared" si="1"/>
        <v>32897.21</v>
      </c>
    </row>
    <row r="14" spans="1:14" ht="15.75" x14ac:dyDescent="0.25">
      <c r="A14" s="262" t="s">
        <v>149</v>
      </c>
      <c r="B14" s="263" t="s">
        <v>150</v>
      </c>
      <c r="C14" s="111">
        <v>1123.5</v>
      </c>
      <c r="D14" s="140"/>
      <c r="E14" s="69"/>
      <c r="F14" s="137">
        <f t="shared" si="0"/>
        <v>153805.77000000002</v>
      </c>
      <c r="I14" s="292" t="s">
        <v>144</v>
      </c>
      <c r="J14" s="293">
        <v>7783</v>
      </c>
      <c r="K14" s="294">
        <v>675</v>
      </c>
      <c r="L14" s="292" t="s">
        <v>202</v>
      </c>
      <c r="M14" s="69"/>
      <c r="N14" s="137">
        <f t="shared" si="1"/>
        <v>33572.21</v>
      </c>
    </row>
    <row r="15" spans="1:14" ht="15.75" x14ac:dyDescent="0.25">
      <c r="A15" s="262" t="s">
        <v>151</v>
      </c>
      <c r="B15" s="263" t="s">
        <v>152</v>
      </c>
      <c r="C15" s="111">
        <v>14678.6</v>
      </c>
      <c r="D15" s="140"/>
      <c r="E15" s="69"/>
      <c r="F15" s="137">
        <f t="shared" si="0"/>
        <v>168484.37000000002</v>
      </c>
      <c r="I15" s="289" t="s">
        <v>146</v>
      </c>
      <c r="J15" s="290">
        <v>7789</v>
      </c>
      <c r="K15" s="291">
        <v>5566.27</v>
      </c>
      <c r="L15" s="289" t="s">
        <v>202</v>
      </c>
      <c r="M15" s="69"/>
      <c r="N15" s="137">
        <f t="shared" si="1"/>
        <v>39138.479999999996</v>
      </c>
    </row>
    <row r="16" spans="1:14" ht="15.75" x14ac:dyDescent="0.25">
      <c r="A16" s="262" t="s">
        <v>151</v>
      </c>
      <c r="B16" s="263" t="s">
        <v>153</v>
      </c>
      <c r="C16" s="111">
        <v>31129.7</v>
      </c>
      <c r="D16" s="140"/>
      <c r="E16" s="69"/>
      <c r="F16" s="137">
        <f t="shared" si="0"/>
        <v>199614.07000000004</v>
      </c>
      <c r="I16" s="289" t="s">
        <v>203</v>
      </c>
      <c r="J16" s="290">
        <v>7794</v>
      </c>
      <c r="K16" s="291">
        <v>60</v>
      </c>
      <c r="L16" s="289" t="s">
        <v>202</v>
      </c>
      <c r="M16" s="69"/>
      <c r="N16" s="137">
        <f t="shared" si="1"/>
        <v>39198.479999999996</v>
      </c>
    </row>
    <row r="17" spans="1:14" ht="15.75" x14ac:dyDescent="0.25">
      <c r="A17" s="262" t="s">
        <v>154</v>
      </c>
      <c r="B17" s="263" t="s">
        <v>155</v>
      </c>
      <c r="C17" s="111">
        <v>14174.9</v>
      </c>
      <c r="D17" s="140"/>
      <c r="E17" s="69"/>
      <c r="F17" s="137">
        <f t="shared" si="0"/>
        <v>213788.97000000003</v>
      </c>
      <c r="I17" s="289" t="s">
        <v>203</v>
      </c>
      <c r="J17" s="290">
        <v>7796</v>
      </c>
      <c r="K17" s="291">
        <v>4155</v>
      </c>
      <c r="L17" s="289" t="s">
        <v>202</v>
      </c>
      <c r="M17" s="69"/>
      <c r="N17" s="137">
        <f t="shared" si="1"/>
        <v>43353.479999999996</v>
      </c>
    </row>
    <row r="18" spans="1:14" ht="15.75" x14ac:dyDescent="0.25">
      <c r="A18" s="262" t="s">
        <v>154</v>
      </c>
      <c r="B18" s="263" t="s">
        <v>156</v>
      </c>
      <c r="C18" s="111">
        <v>2463.75</v>
      </c>
      <c r="D18" s="140"/>
      <c r="E18" s="69"/>
      <c r="F18" s="137">
        <f t="shared" si="0"/>
        <v>216252.72000000003</v>
      </c>
      <c r="I18" s="289" t="s">
        <v>149</v>
      </c>
      <c r="J18" s="290">
        <v>7798</v>
      </c>
      <c r="K18" s="291">
        <v>1620.32</v>
      </c>
      <c r="L18" s="289" t="s">
        <v>202</v>
      </c>
      <c r="M18" s="69"/>
      <c r="N18" s="137">
        <f t="shared" si="1"/>
        <v>44973.799999999996</v>
      </c>
    </row>
    <row r="19" spans="1:14" ht="15.75" x14ac:dyDescent="0.25">
      <c r="A19" s="262" t="s">
        <v>154</v>
      </c>
      <c r="B19" s="263" t="s">
        <v>157</v>
      </c>
      <c r="C19" s="111">
        <v>9900</v>
      </c>
      <c r="D19" s="140"/>
      <c r="E19" s="69"/>
      <c r="F19" s="137">
        <f t="shared" si="0"/>
        <v>226152.72000000003</v>
      </c>
      <c r="I19" s="292" t="s">
        <v>151</v>
      </c>
      <c r="J19" s="293">
        <v>7805</v>
      </c>
      <c r="K19" s="294">
        <v>2386.12</v>
      </c>
      <c r="L19" s="292" t="s">
        <v>202</v>
      </c>
      <c r="M19" s="69"/>
      <c r="N19" s="137">
        <f t="shared" si="1"/>
        <v>47359.92</v>
      </c>
    </row>
    <row r="20" spans="1:14" ht="15.75" x14ac:dyDescent="0.25">
      <c r="A20" s="262" t="s">
        <v>158</v>
      </c>
      <c r="B20" s="263" t="s">
        <v>159</v>
      </c>
      <c r="C20" s="111">
        <v>20284.5</v>
      </c>
      <c r="D20" s="140"/>
      <c r="E20" s="69"/>
      <c r="F20" s="137">
        <f t="shared" si="0"/>
        <v>246437.22000000003</v>
      </c>
      <c r="I20" s="292" t="s">
        <v>151</v>
      </c>
      <c r="J20" s="293">
        <v>7809</v>
      </c>
      <c r="K20" s="294">
        <v>2376.56</v>
      </c>
      <c r="L20" s="292" t="s">
        <v>202</v>
      </c>
      <c r="M20" s="69"/>
      <c r="N20" s="137">
        <f t="shared" si="1"/>
        <v>49736.479999999996</v>
      </c>
    </row>
    <row r="21" spans="1:14" ht="15.75" x14ac:dyDescent="0.25">
      <c r="A21" s="262" t="s">
        <v>158</v>
      </c>
      <c r="B21" s="263" t="s">
        <v>160</v>
      </c>
      <c r="C21" s="111">
        <v>8609</v>
      </c>
      <c r="D21" s="140"/>
      <c r="E21" s="69"/>
      <c r="F21" s="137">
        <f t="shared" si="0"/>
        <v>255046.22000000003</v>
      </c>
      <c r="I21" s="289" t="s">
        <v>154</v>
      </c>
      <c r="J21" s="290">
        <v>7817</v>
      </c>
      <c r="K21" s="291">
        <v>3020.38</v>
      </c>
      <c r="L21" s="289" t="s">
        <v>202</v>
      </c>
      <c r="M21" s="69"/>
      <c r="N21" s="137">
        <f t="shared" si="1"/>
        <v>52756.859999999993</v>
      </c>
    </row>
    <row r="22" spans="1:14" ht="18.75" x14ac:dyDescent="0.3">
      <c r="A22" s="262" t="s">
        <v>161</v>
      </c>
      <c r="B22" s="263" t="s">
        <v>162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9" t="s">
        <v>158</v>
      </c>
      <c r="J22" s="290">
        <v>7822</v>
      </c>
      <c r="K22" s="291">
        <v>2524.2399999999998</v>
      </c>
      <c r="L22" s="289" t="s">
        <v>202</v>
      </c>
      <c r="M22" s="69"/>
      <c r="N22" s="137">
        <f t="shared" si="1"/>
        <v>55281.099999999991</v>
      </c>
    </row>
    <row r="23" spans="1:14" ht="15.75" x14ac:dyDescent="0.25">
      <c r="A23" s="262" t="s">
        <v>161</v>
      </c>
      <c r="B23" s="263" t="s">
        <v>163</v>
      </c>
      <c r="C23" s="111">
        <v>1801.8</v>
      </c>
      <c r="D23" s="140"/>
      <c r="E23" s="69"/>
      <c r="F23" s="137">
        <f t="shared" si="0"/>
        <v>289692.32</v>
      </c>
      <c r="I23" s="289" t="s">
        <v>161</v>
      </c>
      <c r="J23" s="290">
        <v>7826</v>
      </c>
      <c r="K23" s="291">
        <v>1789.6</v>
      </c>
      <c r="L23" s="289" t="s">
        <v>202</v>
      </c>
      <c r="M23" s="69"/>
      <c r="N23" s="137">
        <f t="shared" si="1"/>
        <v>57070.69999999999</v>
      </c>
    </row>
    <row r="24" spans="1:14" ht="15.75" x14ac:dyDescent="0.25">
      <c r="A24" s="262" t="s">
        <v>164</v>
      </c>
      <c r="B24" s="263" t="s">
        <v>165</v>
      </c>
      <c r="C24" s="111">
        <v>700</v>
      </c>
      <c r="D24" s="140"/>
      <c r="E24" s="69"/>
      <c r="F24" s="137">
        <f t="shared" si="0"/>
        <v>290392.32000000001</v>
      </c>
      <c r="I24" s="292" t="s">
        <v>161</v>
      </c>
      <c r="J24" s="293">
        <v>7829</v>
      </c>
      <c r="K24" s="294">
        <v>2590.2199999999998</v>
      </c>
      <c r="L24" s="292" t="s">
        <v>202</v>
      </c>
      <c r="M24" s="69"/>
      <c r="N24" s="137">
        <f t="shared" si="1"/>
        <v>59660.919999999991</v>
      </c>
    </row>
    <row r="25" spans="1:14" ht="15.75" x14ac:dyDescent="0.25">
      <c r="A25" s="262" t="s">
        <v>164</v>
      </c>
      <c r="B25" s="263" t="s">
        <v>166</v>
      </c>
      <c r="C25" s="111">
        <v>0</v>
      </c>
      <c r="D25" s="140"/>
      <c r="E25" s="69"/>
      <c r="F25" s="137">
        <f t="shared" si="0"/>
        <v>290392.32000000001</v>
      </c>
      <c r="I25" s="292" t="s">
        <v>164</v>
      </c>
      <c r="J25" s="293">
        <v>7831</v>
      </c>
      <c r="K25" s="294">
        <v>5268.02</v>
      </c>
      <c r="L25" s="292" t="s">
        <v>202</v>
      </c>
      <c r="M25" s="69"/>
      <c r="N25" s="137">
        <f t="shared" si="1"/>
        <v>64928.939999999988</v>
      </c>
    </row>
    <row r="26" spans="1:14" ht="15.75" x14ac:dyDescent="0.25">
      <c r="A26" s="262" t="s">
        <v>164</v>
      </c>
      <c r="B26" s="263" t="s">
        <v>167</v>
      </c>
      <c r="C26" s="111">
        <v>34909.9</v>
      </c>
      <c r="D26" s="140"/>
      <c r="E26" s="69"/>
      <c r="F26" s="137">
        <f t="shared" si="0"/>
        <v>325302.22000000003</v>
      </c>
      <c r="I26" s="292" t="s">
        <v>164</v>
      </c>
      <c r="J26" s="293">
        <v>7835</v>
      </c>
      <c r="K26" s="294">
        <v>1272.24</v>
      </c>
      <c r="L26" s="292" t="s">
        <v>202</v>
      </c>
      <c r="M26" s="69"/>
      <c r="N26" s="137">
        <f t="shared" si="1"/>
        <v>66201.179999999993</v>
      </c>
    </row>
    <row r="27" spans="1:14" ht="15.75" x14ac:dyDescent="0.25">
      <c r="A27" s="262" t="s">
        <v>164</v>
      </c>
      <c r="B27" s="263" t="s">
        <v>168</v>
      </c>
      <c r="C27" s="111">
        <v>5451.9</v>
      </c>
      <c r="D27" s="140"/>
      <c r="E27" s="69"/>
      <c r="F27" s="137">
        <f t="shared" si="0"/>
        <v>330754.12000000005</v>
      </c>
      <c r="I27" s="292" t="s">
        <v>204</v>
      </c>
      <c r="J27" s="293">
        <v>7837</v>
      </c>
      <c r="K27" s="294">
        <v>2132.7199999999998</v>
      </c>
      <c r="L27" s="292" t="s">
        <v>202</v>
      </c>
      <c r="M27" s="69"/>
      <c r="N27" s="137">
        <f t="shared" si="1"/>
        <v>68333.899999999994</v>
      </c>
    </row>
    <row r="28" spans="1:14" ht="15.75" x14ac:dyDescent="0.25">
      <c r="A28" s="262" t="s">
        <v>169</v>
      </c>
      <c r="B28" s="263" t="s">
        <v>170</v>
      </c>
      <c r="C28" s="111">
        <v>6120</v>
      </c>
      <c r="D28" s="140"/>
      <c r="E28" s="69"/>
      <c r="F28" s="137">
        <f t="shared" si="0"/>
        <v>336874.12000000005</v>
      </c>
      <c r="I28" s="292" t="s">
        <v>169</v>
      </c>
      <c r="J28" s="293">
        <v>7841</v>
      </c>
      <c r="K28" s="294">
        <v>5711.74</v>
      </c>
      <c r="L28" s="292" t="s">
        <v>202</v>
      </c>
      <c r="M28" s="69"/>
      <c r="N28" s="137">
        <f t="shared" si="1"/>
        <v>74045.64</v>
      </c>
    </row>
    <row r="29" spans="1:14" ht="15.75" x14ac:dyDescent="0.25">
      <c r="A29" s="262" t="s">
        <v>169</v>
      </c>
      <c r="B29" s="263" t="s">
        <v>171</v>
      </c>
      <c r="C29" s="111">
        <v>200.4</v>
      </c>
      <c r="D29" s="140"/>
      <c r="E29" s="69"/>
      <c r="F29" s="137">
        <f t="shared" si="0"/>
        <v>337074.52000000008</v>
      </c>
      <c r="I29" s="289" t="s">
        <v>172</v>
      </c>
      <c r="J29" s="290">
        <v>7850</v>
      </c>
      <c r="K29" s="291">
        <v>1624.34</v>
      </c>
      <c r="L29" s="289" t="s">
        <v>202</v>
      </c>
      <c r="M29" s="69"/>
      <c r="N29" s="137">
        <f t="shared" si="1"/>
        <v>75669.98</v>
      </c>
    </row>
    <row r="30" spans="1:14" ht="18.75" x14ac:dyDescent="0.3">
      <c r="A30" s="262" t="s">
        <v>172</v>
      </c>
      <c r="B30" s="263" t="s">
        <v>173</v>
      </c>
      <c r="C30" s="111">
        <v>16436.2</v>
      </c>
      <c r="D30" s="140"/>
      <c r="E30" s="69"/>
      <c r="F30" s="137">
        <f t="shared" si="0"/>
        <v>353510.72000000009</v>
      </c>
      <c r="G30" s="138"/>
      <c r="I30" s="292" t="s">
        <v>174</v>
      </c>
      <c r="J30" s="293">
        <v>7855</v>
      </c>
      <c r="K30" s="294">
        <v>1017</v>
      </c>
      <c r="L30" s="292" t="s">
        <v>202</v>
      </c>
      <c r="M30" s="69"/>
      <c r="N30" s="137">
        <f t="shared" si="1"/>
        <v>76686.98</v>
      </c>
    </row>
    <row r="31" spans="1:14" ht="15.75" x14ac:dyDescent="0.25">
      <c r="A31" s="262" t="s">
        <v>174</v>
      </c>
      <c r="B31" s="263" t="s">
        <v>175</v>
      </c>
      <c r="C31" s="111">
        <v>5770.5</v>
      </c>
      <c r="D31" s="140"/>
      <c r="E31" s="69"/>
      <c r="F31" s="137">
        <f t="shared" si="0"/>
        <v>359281.22000000009</v>
      </c>
      <c r="I31" s="292" t="s">
        <v>177</v>
      </c>
      <c r="J31" s="293">
        <v>7861</v>
      </c>
      <c r="K31" s="294">
        <v>2570.5</v>
      </c>
      <c r="L31" s="292" t="s">
        <v>202</v>
      </c>
      <c r="M31" s="69"/>
      <c r="N31" s="137">
        <f t="shared" si="1"/>
        <v>79257.48</v>
      </c>
    </row>
    <row r="32" spans="1:14" ht="15.75" x14ac:dyDescent="0.25">
      <c r="A32" s="262" t="s">
        <v>174</v>
      </c>
      <c r="B32" s="263" t="s">
        <v>176</v>
      </c>
      <c r="C32" s="111">
        <v>31786.83</v>
      </c>
      <c r="D32" s="140"/>
      <c r="E32" s="69"/>
      <c r="F32" s="137">
        <f t="shared" si="0"/>
        <v>391068.0500000001</v>
      </c>
      <c r="I32" s="289" t="s">
        <v>177</v>
      </c>
      <c r="J32" s="290">
        <v>7862</v>
      </c>
      <c r="K32" s="291">
        <v>220</v>
      </c>
      <c r="L32" s="289" t="s">
        <v>202</v>
      </c>
      <c r="M32" s="69"/>
      <c r="N32" s="137">
        <f t="shared" si="1"/>
        <v>79477.48</v>
      </c>
    </row>
    <row r="33" spans="1:14" ht="15.75" x14ac:dyDescent="0.25">
      <c r="A33" s="262" t="s">
        <v>177</v>
      </c>
      <c r="B33" s="263" t="s">
        <v>178</v>
      </c>
      <c r="C33" s="111">
        <v>1033.5999999999999</v>
      </c>
      <c r="D33" s="140"/>
      <c r="E33" s="69"/>
      <c r="F33" s="137">
        <f t="shared" si="0"/>
        <v>392101.65000000008</v>
      </c>
      <c r="I33" s="289" t="s">
        <v>180</v>
      </c>
      <c r="J33" s="290">
        <v>7868</v>
      </c>
      <c r="K33" s="291">
        <v>1057.4000000000001</v>
      </c>
      <c r="L33" s="289" t="s">
        <v>202</v>
      </c>
      <c r="M33" s="69"/>
      <c r="N33" s="137">
        <f t="shared" si="1"/>
        <v>80534.87999999999</v>
      </c>
    </row>
    <row r="34" spans="1:14" ht="15.75" x14ac:dyDescent="0.25">
      <c r="A34" s="262" t="s">
        <v>177</v>
      </c>
      <c r="B34" s="263" t="s">
        <v>179</v>
      </c>
      <c r="C34" s="111">
        <v>23327.4</v>
      </c>
      <c r="D34" s="140"/>
      <c r="E34" s="69"/>
      <c r="F34" s="137">
        <f t="shared" si="0"/>
        <v>415429.0500000001</v>
      </c>
      <c r="I34" s="289" t="s">
        <v>183</v>
      </c>
      <c r="J34" s="290">
        <v>7874</v>
      </c>
      <c r="K34" s="291">
        <v>2185.46</v>
      </c>
      <c r="L34" s="289" t="s">
        <v>202</v>
      </c>
      <c r="M34" s="69"/>
      <c r="N34" s="137">
        <f t="shared" si="1"/>
        <v>82720.34</v>
      </c>
    </row>
    <row r="35" spans="1:14" ht="15.75" x14ac:dyDescent="0.25">
      <c r="A35" s="262" t="s">
        <v>180</v>
      </c>
      <c r="B35" s="282" t="s">
        <v>181</v>
      </c>
      <c r="C35" s="283">
        <v>9701.98</v>
      </c>
      <c r="D35" s="284"/>
      <c r="E35" s="69"/>
      <c r="F35" s="137">
        <f t="shared" si="0"/>
        <v>425131.03000000009</v>
      </c>
      <c r="I35" s="289" t="s">
        <v>186</v>
      </c>
      <c r="J35" s="290">
        <v>7885</v>
      </c>
      <c r="K35" s="291">
        <v>7065.94</v>
      </c>
      <c r="L35" s="289" t="s">
        <v>202</v>
      </c>
      <c r="M35" s="69"/>
      <c r="N35" s="137">
        <f t="shared" si="1"/>
        <v>89786.28</v>
      </c>
    </row>
    <row r="36" spans="1:14" ht="15.75" x14ac:dyDescent="0.25">
      <c r="A36" s="262" t="s">
        <v>180</v>
      </c>
      <c r="B36" s="263" t="s">
        <v>182</v>
      </c>
      <c r="C36" s="111">
        <v>19002.599999999999</v>
      </c>
      <c r="D36" s="140">
        <v>44536</v>
      </c>
      <c r="E36" s="69">
        <v>440783.04</v>
      </c>
      <c r="F36" s="313">
        <f t="shared" si="0"/>
        <v>3350.5900000000838</v>
      </c>
      <c r="I36" s="289" t="s">
        <v>186</v>
      </c>
      <c r="J36" s="290">
        <v>7886</v>
      </c>
      <c r="K36" s="291">
        <v>2509.7199999999998</v>
      </c>
      <c r="L36" s="289" t="s">
        <v>202</v>
      </c>
      <c r="M36" s="69"/>
      <c r="N36" s="137">
        <f t="shared" si="1"/>
        <v>92296</v>
      </c>
    </row>
    <row r="37" spans="1:14" ht="15.75" x14ac:dyDescent="0.25">
      <c r="A37" s="262" t="s">
        <v>183</v>
      </c>
      <c r="B37" s="263" t="s">
        <v>184</v>
      </c>
      <c r="C37" s="111">
        <v>15004.5</v>
      </c>
      <c r="D37" s="140"/>
      <c r="E37" s="69"/>
      <c r="F37" s="137">
        <f t="shared" si="0"/>
        <v>18355.090000000084</v>
      </c>
      <c r="I37" s="289" t="s">
        <v>188</v>
      </c>
      <c r="J37" s="290">
        <v>7894</v>
      </c>
      <c r="K37" s="291">
        <v>6480.14</v>
      </c>
      <c r="L37" s="289" t="s">
        <v>202</v>
      </c>
      <c r="M37" s="69"/>
      <c r="N37" s="137">
        <f t="shared" si="1"/>
        <v>98776.14</v>
      </c>
    </row>
    <row r="38" spans="1:14" ht="15.75" x14ac:dyDescent="0.25">
      <c r="A38" s="262" t="s">
        <v>183</v>
      </c>
      <c r="B38" s="263" t="s">
        <v>185</v>
      </c>
      <c r="C38" s="111">
        <v>11653</v>
      </c>
      <c r="D38" s="140"/>
      <c r="E38" s="69"/>
      <c r="F38" s="137">
        <f t="shared" si="0"/>
        <v>30008.090000000084</v>
      </c>
      <c r="I38" s="292" t="s">
        <v>191</v>
      </c>
      <c r="J38" s="293">
        <v>7902</v>
      </c>
      <c r="K38" s="294">
        <v>14917</v>
      </c>
      <c r="L38" s="292" t="s">
        <v>202</v>
      </c>
      <c r="M38" s="69"/>
      <c r="N38" s="137">
        <f t="shared" si="1"/>
        <v>113693.14</v>
      </c>
    </row>
    <row r="39" spans="1:14" ht="15.75" x14ac:dyDescent="0.25">
      <c r="A39" s="262" t="s">
        <v>186</v>
      </c>
      <c r="B39" s="263" t="s">
        <v>187</v>
      </c>
      <c r="C39" s="111">
        <v>13564.4</v>
      </c>
      <c r="D39" s="140"/>
      <c r="E39" s="69"/>
      <c r="F39" s="137">
        <f t="shared" si="0"/>
        <v>43572.490000000085</v>
      </c>
      <c r="I39" s="289" t="s">
        <v>191</v>
      </c>
      <c r="J39" s="290">
        <v>7904</v>
      </c>
      <c r="K39" s="291">
        <v>23258.400000000001</v>
      </c>
      <c r="L39" s="289" t="s">
        <v>202</v>
      </c>
      <c r="M39" s="69"/>
      <c r="N39" s="137">
        <f t="shared" si="1"/>
        <v>136951.54</v>
      </c>
    </row>
    <row r="40" spans="1:14" ht="15.75" x14ac:dyDescent="0.25">
      <c r="A40" s="262" t="s">
        <v>188</v>
      </c>
      <c r="B40" s="263" t="s">
        <v>189</v>
      </c>
      <c r="C40" s="111">
        <v>23352.1</v>
      </c>
      <c r="D40" s="140"/>
      <c r="E40" s="69"/>
      <c r="F40" s="137">
        <f t="shared" si="0"/>
        <v>66924.590000000084</v>
      </c>
      <c r="I40" s="292" t="s">
        <v>193</v>
      </c>
      <c r="J40" s="293">
        <v>7909</v>
      </c>
      <c r="K40" s="294">
        <v>4062.48</v>
      </c>
      <c r="L40" s="292" t="s">
        <v>202</v>
      </c>
      <c r="M40" s="69"/>
      <c r="N40" s="137">
        <f t="shared" si="1"/>
        <v>141014.02000000002</v>
      </c>
    </row>
    <row r="41" spans="1:14" ht="15.75" x14ac:dyDescent="0.25">
      <c r="A41" s="262" t="s">
        <v>188</v>
      </c>
      <c r="B41" s="263" t="s">
        <v>190</v>
      </c>
      <c r="C41" s="111">
        <v>1062.5999999999999</v>
      </c>
      <c r="D41" s="140"/>
      <c r="E41" s="69"/>
      <c r="F41" s="137">
        <f t="shared" si="0"/>
        <v>67987.19000000009</v>
      </c>
      <c r="I41" s="292" t="s">
        <v>196</v>
      </c>
      <c r="J41" s="293">
        <v>7918</v>
      </c>
      <c r="K41" s="294">
        <v>2667.28</v>
      </c>
      <c r="L41" s="292" t="s">
        <v>202</v>
      </c>
      <c r="M41" s="69"/>
      <c r="N41" s="137">
        <f t="shared" si="1"/>
        <v>143681.30000000002</v>
      </c>
    </row>
    <row r="42" spans="1:14" ht="15.75" x14ac:dyDescent="0.25">
      <c r="A42" s="262" t="s">
        <v>191</v>
      </c>
      <c r="B42" s="263" t="s">
        <v>192</v>
      </c>
      <c r="C42" s="111">
        <v>23716.9</v>
      </c>
      <c r="D42" s="140"/>
      <c r="E42" s="69"/>
      <c r="F42" s="137">
        <f t="shared" si="0"/>
        <v>91704.090000000084</v>
      </c>
      <c r="I42" s="289" t="s">
        <v>196</v>
      </c>
      <c r="J42" s="290">
        <v>7920</v>
      </c>
      <c r="K42" s="291">
        <v>19440.8</v>
      </c>
      <c r="L42" s="289" t="s">
        <v>202</v>
      </c>
      <c r="M42" s="69"/>
      <c r="N42" s="137">
        <f t="shared" si="1"/>
        <v>163122.1</v>
      </c>
    </row>
    <row r="43" spans="1:14" ht="15.75" x14ac:dyDescent="0.25">
      <c r="A43" s="262" t="s">
        <v>193</v>
      </c>
      <c r="B43" s="263" t="s">
        <v>194</v>
      </c>
      <c r="C43" s="111">
        <v>0</v>
      </c>
      <c r="D43" s="140"/>
      <c r="E43" s="69"/>
      <c r="F43" s="137">
        <f t="shared" si="0"/>
        <v>91704.090000000084</v>
      </c>
      <c r="I43" s="289" t="s">
        <v>196</v>
      </c>
      <c r="J43" s="290">
        <v>7925</v>
      </c>
      <c r="K43" s="291">
        <v>803.24</v>
      </c>
      <c r="L43" s="289" t="s">
        <v>202</v>
      </c>
      <c r="M43" s="69"/>
      <c r="N43" s="137">
        <f t="shared" si="1"/>
        <v>163925.34</v>
      </c>
    </row>
    <row r="44" spans="1:14" ht="18.75" x14ac:dyDescent="0.25">
      <c r="A44" s="262" t="s">
        <v>193</v>
      </c>
      <c r="B44" s="263" t="s">
        <v>195</v>
      </c>
      <c r="C44" s="111">
        <v>22472</v>
      </c>
      <c r="D44" s="140"/>
      <c r="E44" s="69"/>
      <c r="F44" s="137">
        <f t="shared" si="0"/>
        <v>114176.09000000008</v>
      </c>
      <c r="I44" s="233"/>
      <c r="J44" s="234"/>
      <c r="K44" s="236"/>
      <c r="L44" s="314">
        <v>44536</v>
      </c>
      <c r="M44" s="315">
        <v>163925.34</v>
      </c>
      <c r="N44" s="313">
        <f t="shared" si="1"/>
        <v>0</v>
      </c>
    </row>
    <row r="45" spans="1:14" ht="15.75" x14ac:dyDescent="0.25">
      <c r="A45" s="262" t="s">
        <v>196</v>
      </c>
      <c r="B45" s="57" t="s">
        <v>197</v>
      </c>
      <c r="C45" s="111">
        <v>77166.05</v>
      </c>
      <c r="D45" s="140"/>
      <c r="E45" s="69"/>
      <c r="F45" s="137">
        <f t="shared" si="0"/>
        <v>191342.14000000007</v>
      </c>
      <c r="I45" s="233"/>
      <c r="J45" s="234"/>
      <c r="K45" s="235"/>
      <c r="L45" s="140"/>
      <c r="M45" s="69"/>
      <c r="N45" s="137">
        <f t="shared" si="1"/>
        <v>0</v>
      </c>
    </row>
    <row r="46" spans="1:14" ht="15.75" x14ac:dyDescent="0.25">
      <c r="A46" s="262" t="s">
        <v>196</v>
      </c>
      <c r="B46" s="57" t="s">
        <v>198</v>
      </c>
      <c r="C46" s="259">
        <v>104.4</v>
      </c>
      <c r="D46" s="140"/>
      <c r="E46" s="69"/>
      <c r="F46" s="137">
        <f t="shared" si="0"/>
        <v>191446.54000000007</v>
      </c>
      <c r="I46" s="233"/>
      <c r="J46" s="234"/>
      <c r="K46" s="235"/>
      <c r="L46" s="140"/>
      <c r="M46" s="69"/>
      <c r="N46" s="137">
        <f t="shared" si="1"/>
        <v>0</v>
      </c>
    </row>
    <row r="47" spans="1:14" ht="15.75" x14ac:dyDescent="0.25">
      <c r="A47" s="262" t="s">
        <v>196</v>
      </c>
      <c r="B47" s="57" t="s">
        <v>199</v>
      </c>
      <c r="C47" s="259">
        <v>702</v>
      </c>
      <c r="D47" s="140"/>
      <c r="E47" s="69"/>
      <c r="F47" s="137">
        <f t="shared" si="0"/>
        <v>192148.54000000007</v>
      </c>
      <c r="I47" s="233"/>
      <c r="J47" s="234"/>
      <c r="K47" s="235"/>
      <c r="L47" s="140"/>
      <c r="M47" s="69"/>
      <c r="N47" s="137">
        <f t="shared" si="1"/>
        <v>0</v>
      </c>
    </row>
    <row r="48" spans="1:14" ht="15.75" x14ac:dyDescent="0.25">
      <c r="A48" s="258">
        <v>44534</v>
      </c>
      <c r="B48" s="257" t="s">
        <v>200</v>
      </c>
      <c r="C48" s="261">
        <v>73956.800000000003</v>
      </c>
      <c r="D48" s="140"/>
      <c r="E48" s="69"/>
      <c r="F48" s="137">
        <f t="shared" si="0"/>
        <v>266105.34000000008</v>
      </c>
      <c r="I48" s="233"/>
      <c r="J48" s="234"/>
      <c r="K48" s="235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29"/>
      <c r="D49" s="140"/>
      <c r="E49" s="69"/>
      <c r="F49" s="137">
        <f t="shared" si="0"/>
        <v>266105.34000000008</v>
      </c>
      <c r="I49" s="233"/>
      <c r="J49" s="234"/>
      <c r="K49" s="235"/>
      <c r="L49" s="140"/>
      <c r="M49" s="69"/>
      <c r="N49" s="137">
        <f t="shared" si="1"/>
        <v>0</v>
      </c>
    </row>
    <row r="50" spans="1:14" ht="16.5" thickBot="1" x14ac:dyDescent="0.3">
      <c r="A50" s="134"/>
      <c r="B50" s="139"/>
      <c r="C50" s="69"/>
      <c r="D50" s="140"/>
      <c r="E50" s="69"/>
      <c r="F50" s="137">
        <f t="shared" si="0"/>
        <v>266105.34000000008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266105.34000000008</v>
      </c>
      <c r="I51" s="141"/>
      <c r="J51" s="142"/>
      <c r="K51" s="143"/>
      <c r="L51" s="140"/>
      <c r="M51" s="69"/>
      <c r="N51" s="137">
        <f t="shared" si="1"/>
        <v>0</v>
      </c>
    </row>
    <row r="52" spans="1:14" ht="16.5" hidden="1" thickBot="1" x14ac:dyDescent="0.3">
      <c r="A52" s="141"/>
      <c r="B52" s="142"/>
      <c r="C52" s="143"/>
      <c r="D52" s="140"/>
      <c r="E52" s="69"/>
      <c r="F52" s="137">
        <f t="shared" si="0"/>
        <v>266105.34000000008</v>
      </c>
      <c r="I52" s="141"/>
      <c r="J52" s="142"/>
      <c r="K52" s="143"/>
      <c r="L52" s="140"/>
      <c r="M52" s="69"/>
      <c r="N52" s="137">
        <f t="shared" si="1"/>
        <v>0</v>
      </c>
    </row>
    <row r="53" spans="1:14" ht="16.5" hidden="1" thickBot="1" x14ac:dyDescent="0.3">
      <c r="A53" s="141"/>
      <c r="B53" s="142"/>
      <c r="C53" s="143"/>
      <c r="D53" s="140"/>
      <c r="E53" s="69"/>
      <c r="F53" s="137">
        <f t="shared" si="0"/>
        <v>266105.34000000008</v>
      </c>
      <c r="I53" s="141"/>
      <c r="J53" s="142"/>
      <c r="K53" s="143"/>
      <c r="L53" s="140"/>
      <c r="M53" s="69"/>
      <c r="N53" s="137">
        <f t="shared" si="1"/>
        <v>0</v>
      </c>
    </row>
    <row r="54" spans="1:14" ht="16.5" hidden="1" thickBot="1" x14ac:dyDescent="0.3">
      <c r="A54" s="141"/>
      <c r="B54" s="142"/>
      <c r="C54" s="143"/>
      <c r="D54" s="140"/>
      <c r="E54" s="69"/>
      <c r="F54" s="137">
        <f t="shared" si="0"/>
        <v>266105.34000000008</v>
      </c>
      <c r="I54" s="141"/>
      <c r="J54" s="142"/>
      <c r="K54" s="143"/>
      <c r="L54" s="140"/>
      <c r="M54" s="69"/>
      <c r="N54" s="137">
        <f t="shared" si="1"/>
        <v>0</v>
      </c>
    </row>
    <row r="55" spans="1:14" ht="16.5" hidden="1" thickBot="1" x14ac:dyDescent="0.3">
      <c r="A55" s="141"/>
      <c r="B55" s="142"/>
      <c r="C55" s="143"/>
      <c r="D55" s="140"/>
      <c r="E55" s="69"/>
      <c r="F55" s="137">
        <f t="shared" si="0"/>
        <v>266105.34000000008</v>
      </c>
      <c r="I55" s="141"/>
      <c r="J55" s="142"/>
      <c r="K55" s="143"/>
      <c r="L55" s="140"/>
      <c r="M55" s="69"/>
      <c r="N55" s="137">
        <f t="shared" si="1"/>
        <v>0</v>
      </c>
    </row>
    <row r="56" spans="1:14" ht="16.5" hidden="1" thickBot="1" x14ac:dyDescent="0.3">
      <c r="A56" s="141"/>
      <c r="B56" s="142"/>
      <c r="C56" s="143"/>
      <c r="D56" s="140"/>
      <c r="E56" s="69"/>
      <c r="F56" s="137">
        <f t="shared" si="0"/>
        <v>266105.34000000008</v>
      </c>
      <c r="I56" s="141"/>
      <c r="J56" s="142"/>
      <c r="K56" s="143"/>
      <c r="L56" s="140"/>
      <c r="M56" s="69"/>
      <c r="N56" s="137">
        <f t="shared" si="1"/>
        <v>0</v>
      </c>
    </row>
    <row r="57" spans="1:14" ht="16.5" hidden="1" thickBot="1" x14ac:dyDescent="0.3">
      <c r="A57" s="141"/>
      <c r="B57" s="142"/>
      <c r="C57" s="143"/>
      <c r="D57" s="140"/>
      <c r="E57" s="69"/>
      <c r="F57" s="137">
        <f t="shared" ref="F57:F85" si="2">F56+C57-E57</f>
        <v>266105.34000000008</v>
      </c>
      <c r="I57" s="141"/>
      <c r="J57" s="142"/>
      <c r="K57" s="143"/>
      <c r="L57" s="140"/>
      <c r="M57" s="69"/>
      <c r="N57" s="137">
        <f t="shared" ref="N57:N85" si="3">N56+K57-M57</f>
        <v>0</v>
      </c>
    </row>
    <row r="58" spans="1:14" ht="16.5" hidden="1" thickBot="1" x14ac:dyDescent="0.3">
      <c r="A58" s="141"/>
      <c r="B58" s="142"/>
      <c r="C58" s="143"/>
      <c r="D58" s="140"/>
      <c r="E58" s="69"/>
      <c r="F58" s="137">
        <f t="shared" si="2"/>
        <v>266105.34000000008</v>
      </c>
      <c r="I58" s="141"/>
      <c r="J58" s="142"/>
      <c r="K58" s="143"/>
      <c r="L58" s="140"/>
      <c r="M58" s="69"/>
      <c r="N58" s="137">
        <f t="shared" si="3"/>
        <v>0</v>
      </c>
    </row>
    <row r="59" spans="1:14" ht="16.5" hidden="1" thickBot="1" x14ac:dyDescent="0.3">
      <c r="A59" s="141"/>
      <c r="B59" s="142"/>
      <c r="C59" s="143"/>
      <c r="D59" s="140"/>
      <c r="E59" s="69"/>
      <c r="F59" s="137">
        <f t="shared" si="2"/>
        <v>266105.34000000008</v>
      </c>
      <c r="I59" s="141"/>
      <c r="J59" s="142"/>
      <c r="K59" s="143"/>
      <c r="L59" s="140"/>
      <c r="M59" s="69"/>
      <c r="N59" s="137">
        <f t="shared" si="3"/>
        <v>0</v>
      </c>
    </row>
    <row r="60" spans="1:14" ht="16.5" hidden="1" thickBot="1" x14ac:dyDescent="0.3">
      <c r="A60" s="141"/>
      <c r="B60" s="142"/>
      <c r="C60" s="143"/>
      <c r="D60" s="140"/>
      <c r="E60" s="69"/>
      <c r="F60" s="137">
        <f t="shared" si="2"/>
        <v>266105.34000000008</v>
      </c>
      <c r="I60" s="141"/>
      <c r="J60" s="142"/>
      <c r="K60" s="143"/>
      <c r="L60" s="140"/>
      <c r="M60" s="69"/>
      <c r="N60" s="137">
        <f t="shared" si="3"/>
        <v>0</v>
      </c>
    </row>
    <row r="61" spans="1:14" ht="16.5" hidden="1" thickBot="1" x14ac:dyDescent="0.3">
      <c r="A61" s="141"/>
      <c r="B61" s="142"/>
      <c r="C61" s="143"/>
      <c r="D61" s="140"/>
      <c r="E61" s="69"/>
      <c r="F61" s="137">
        <f t="shared" si="2"/>
        <v>266105.34000000008</v>
      </c>
      <c r="I61" s="141"/>
      <c r="J61" s="142"/>
      <c r="K61" s="143"/>
      <c r="L61" s="140"/>
      <c r="M61" s="69"/>
      <c r="N61" s="137">
        <f t="shared" si="3"/>
        <v>0</v>
      </c>
    </row>
    <row r="62" spans="1:14" ht="16.5" hidden="1" thickBot="1" x14ac:dyDescent="0.3">
      <c r="A62" s="141"/>
      <c r="B62" s="142"/>
      <c r="C62" s="143"/>
      <c r="D62" s="140"/>
      <c r="E62" s="69"/>
      <c r="F62" s="137">
        <f t="shared" si="2"/>
        <v>266105.34000000008</v>
      </c>
      <c r="I62" s="141"/>
      <c r="J62" s="142"/>
      <c r="K62" s="143"/>
      <c r="L62" s="140"/>
      <c r="M62" s="69"/>
      <c r="N62" s="137">
        <f t="shared" si="3"/>
        <v>0</v>
      </c>
    </row>
    <row r="63" spans="1:14" ht="16.5" hidden="1" thickBot="1" x14ac:dyDescent="0.3">
      <c r="A63" s="141"/>
      <c r="B63" s="142"/>
      <c r="C63" s="143"/>
      <c r="D63" s="140"/>
      <c r="E63" s="69"/>
      <c r="F63" s="137">
        <f t="shared" si="2"/>
        <v>266105.34000000008</v>
      </c>
      <c r="I63" s="141"/>
      <c r="J63" s="142"/>
      <c r="K63" s="143"/>
      <c r="L63" s="140"/>
      <c r="M63" s="69"/>
      <c r="N63" s="137">
        <f t="shared" si="3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2"/>
        <v>266105.34000000008</v>
      </c>
      <c r="I64" s="141"/>
      <c r="J64" s="142"/>
      <c r="K64" s="143"/>
      <c r="L64" s="140"/>
      <c r="M64" s="69"/>
      <c r="N64" s="137">
        <f t="shared" si="3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2"/>
        <v>266105.34000000008</v>
      </c>
      <c r="I65" s="141"/>
      <c r="J65" s="142"/>
      <c r="K65" s="143"/>
      <c r="L65" s="140"/>
      <c r="M65" s="69"/>
      <c r="N65" s="137">
        <f t="shared" si="3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2"/>
        <v>266105.34000000008</v>
      </c>
      <c r="I66" s="141"/>
      <c r="J66" s="142"/>
      <c r="K66" s="143"/>
      <c r="L66" s="140"/>
      <c r="M66" s="69"/>
      <c r="N66" s="137">
        <f t="shared" si="3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2"/>
        <v>266105.34000000008</v>
      </c>
      <c r="I67" s="141"/>
      <c r="J67" s="142"/>
      <c r="K67" s="143"/>
      <c r="L67" s="140"/>
      <c r="M67" s="69"/>
      <c r="N67" s="137">
        <f t="shared" si="3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2"/>
        <v>266105.34000000008</v>
      </c>
      <c r="I68" s="141"/>
      <c r="J68" s="142"/>
      <c r="K68" s="143"/>
      <c r="L68" s="140"/>
      <c r="M68" s="69"/>
      <c r="N68" s="137">
        <f t="shared" si="3"/>
        <v>0</v>
      </c>
    </row>
    <row r="69" spans="1:14" ht="16.5" hidden="1" thickBot="1" x14ac:dyDescent="0.3">
      <c r="A69" s="144"/>
      <c r="B69" s="145"/>
      <c r="C69" s="146"/>
      <c r="D69" s="147"/>
      <c r="E69" s="34"/>
      <c r="F69" s="137">
        <f t="shared" si="2"/>
        <v>266105.34000000008</v>
      </c>
      <c r="I69" s="144"/>
      <c r="J69" s="145"/>
      <c r="K69" s="146"/>
      <c r="L69" s="147"/>
      <c r="M69" s="34"/>
      <c r="N69" s="137">
        <f t="shared" si="3"/>
        <v>0</v>
      </c>
    </row>
    <row r="70" spans="1:14" ht="16.5" hidden="1" thickBot="1" x14ac:dyDescent="0.3">
      <c r="A70" s="144"/>
      <c r="B70" s="145"/>
      <c r="C70" s="146"/>
      <c r="D70" s="147"/>
      <c r="E70" s="34"/>
      <c r="F70" s="137">
        <f t="shared" si="2"/>
        <v>266105.34000000008</v>
      </c>
      <c r="I70" s="144"/>
      <c r="J70" s="145"/>
      <c r="K70" s="146"/>
      <c r="L70" s="147"/>
      <c r="M70" s="34"/>
      <c r="N70" s="137">
        <f t="shared" si="3"/>
        <v>0</v>
      </c>
    </row>
    <row r="71" spans="1:14" ht="16.5" hidden="1" thickBot="1" x14ac:dyDescent="0.3">
      <c r="A71" s="144"/>
      <c r="B71" s="145"/>
      <c r="C71" s="146"/>
      <c r="D71" s="147"/>
      <c r="E71" s="34"/>
      <c r="F71" s="137">
        <f t="shared" si="2"/>
        <v>266105.34000000008</v>
      </c>
      <c r="I71" s="144"/>
      <c r="J71" s="145"/>
      <c r="K71" s="146"/>
      <c r="L71" s="147"/>
      <c r="M71" s="34"/>
      <c r="N71" s="137">
        <f t="shared" si="3"/>
        <v>0</v>
      </c>
    </row>
    <row r="72" spans="1:14" ht="16.5" hidden="1" thickBot="1" x14ac:dyDescent="0.3">
      <c r="A72" s="144"/>
      <c r="B72" s="145"/>
      <c r="C72" s="146"/>
      <c r="D72" s="147"/>
      <c r="E72" s="34"/>
      <c r="F72" s="137">
        <f t="shared" si="2"/>
        <v>266105.34000000008</v>
      </c>
      <c r="I72" s="144"/>
      <c r="J72" s="145"/>
      <c r="K72" s="146"/>
      <c r="L72" s="147"/>
      <c r="M72" s="34"/>
      <c r="N72" s="137">
        <f t="shared" si="3"/>
        <v>0</v>
      </c>
    </row>
    <row r="73" spans="1:14" ht="16.5" hidden="1" thickBot="1" x14ac:dyDescent="0.3">
      <c r="A73" s="144"/>
      <c r="B73" s="145"/>
      <c r="C73" s="146"/>
      <c r="D73" s="147"/>
      <c r="E73" s="34"/>
      <c r="F73" s="137">
        <f t="shared" si="2"/>
        <v>266105.34000000008</v>
      </c>
      <c r="I73" s="144"/>
      <c r="J73" s="145"/>
      <c r="K73" s="146"/>
      <c r="L73" s="147"/>
      <c r="M73" s="34"/>
      <c r="N73" s="137">
        <f t="shared" si="3"/>
        <v>0</v>
      </c>
    </row>
    <row r="74" spans="1:14" ht="16.5" hidden="1" thickBot="1" x14ac:dyDescent="0.3">
      <c r="A74" s="144"/>
      <c r="B74" s="145"/>
      <c r="C74" s="146"/>
      <c r="D74" s="147"/>
      <c r="E74" s="34"/>
      <c r="F74" s="137">
        <f t="shared" si="2"/>
        <v>266105.34000000008</v>
      </c>
      <c r="I74" s="144"/>
      <c r="J74" s="145"/>
      <c r="K74" s="146"/>
      <c r="L74" s="147"/>
      <c r="M74" s="34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8"/>
      <c r="E75" s="69"/>
      <c r="F75" s="137">
        <f t="shared" si="2"/>
        <v>266105.34000000008</v>
      </c>
      <c r="I75" s="141"/>
      <c r="J75" s="142"/>
      <c r="K75" s="143"/>
      <c r="L75" s="148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8"/>
      <c r="E76" s="69"/>
      <c r="F76" s="137">
        <f t="shared" si="2"/>
        <v>266105.34000000008</v>
      </c>
      <c r="I76" s="141"/>
      <c r="J76" s="142"/>
      <c r="K76" s="143"/>
      <c r="L76" s="148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8"/>
      <c r="E77" s="69"/>
      <c r="F77" s="137">
        <f t="shared" si="2"/>
        <v>266105.34000000008</v>
      </c>
      <c r="I77" s="141"/>
      <c r="J77" s="142"/>
      <c r="K77" s="143"/>
      <c r="L77" s="148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8"/>
      <c r="E78" s="69"/>
      <c r="F78" s="137">
        <f t="shared" si="2"/>
        <v>266105.34000000008</v>
      </c>
      <c r="I78" s="141"/>
      <c r="J78" s="142"/>
      <c r="K78" s="143"/>
      <c r="L78" s="148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8"/>
      <c r="E79" s="69"/>
      <c r="F79" s="137">
        <f t="shared" si="2"/>
        <v>266105.34000000008</v>
      </c>
      <c r="I79" s="141"/>
      <c r="J79" s="142"/>
      <c r="K79" s="143"/>
      <c r="L79" s="148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8"/>
      <c r="E80" s="69"/>
      <c r="F80" s="137">
        <f t="shared" si="2"/>
        <v>266105.34000000008</v>
      </c>
      <c r="I80" s="141"/>
      <c r="J80" s="142"/>
      <c r="K80" s="143"/>
      <c r="L80" s="148"/>
      <c r="M80" s="69"/>
      <c r="N80" s="137">
        <f t="shared" si="3"/>
        <v>0</v>
      </c>
    </row>
    <row r="81" spans="1:14" ht="16.5" hidden="1" thickBot="1" x14ac:dyDescent="0.3">
      <c r="A81" s="141"/>
      <c r="B81" s="142"/>
      <c r="C81" s="143"/>
      <c r="D81" s="148"/>
      <c r="E81" s="69"/>
      <c r="F81" s="137">
        <f t="shared" si="2"/>
        <v>266105.34000000008</v>
      </c>
      <c r="I81" s="141"/>
      <c r="J81" s="142"/>
      <c r="K81" s="143"/>
      <c r="L81" s="148"/>
      <c r="M81" s="69"/>
      <c r="N81" s="137">
        <f t="shared" si="3"/>
        <v>0</v>
      </c>
    </row>
    <row r="82" spans="1:14" ht="16.5" hidden="1" thickBot="1" x14ac:dyDescent="0.3">
      <c r="A82" s="141"/>
      <c r="B82" s="142"/>
      <c r="C82" s="143"/>
      <c r="D82" s="148"/>
      <c r="E82" s="69"/>
      <c r="F82" s="137">
        <f t="shared" si="2"/>
        <v>266105.34000000008</v>
      </c>
      <c r="I82" s="141"/>
      <c r="J82" s="142"/>
      <c r="K82" s="143"/>
      <c r="L82" s="148"/>
      <c r="M82" s="69"/>
      <c r="N82" s="137">
        <f t="shared" si="3"/>
        <v>0</v>
      </c>
    </row>
    <row r="83" spans="1:14" ht="16.5" hidden="1" thickBot="1" x14ac:dyDescent="0.3">
      <c r="A83" s="141"/>
      <c r="B83" s="142"/>
      <c r="C83" s="143"/>
      <c r="D83" s="148"/>
      <c r="E83" s="69"/>
      <c r="F83" s="137">
        <f t="shared" si="2"/>
        <v>266105.34000000008</v>
      </c>
      <c r="I83" s="141"/>
      <c r="J83" s="142"/>
      <c r="K83" s="143"/>
      <c r="L83" s="148"/>
      <c r="M83" s="69"/>
      <c r="N83" s="137">
        <f t="shared" si="3"/>
        <v>0</v>
      </c>
    </row>
    <row r="84" spans="1:14" ht="16.5" hidden="1" thickBot="1" x14ac:dyDescent="0.3">
      <c r="A84" s="141"/>
      <c r="B84" s="142"/>
      <c r="C84" s="143"/>
      <c r="D84" s="148"/>
      <c r="E84" s="69"/>
      <c r="F84" s="137">
        <f t="shared" si="2"/>
        <v>266105.34000000008</v>
      </c>
      <c r="I84" s="141"/>
      <c r="J84" s="142"/>
      <c r="K84" s="143"/>
      <c r="L84" s="148"/>
      <c r="M84" s="69"/>
      <c r="N84" s="137">
        <f t="shared" si="3"/>
        <v>0</v>
      </c>
    </row>
    <row r="85" spans="1:14" ht="16.5" hidden="1" thickBot="1" x14ac:dyDescent="0.3">
      <c r="A85" s="149"/>
      <c r="B85" s="224"/>
      <c r="C85" s="34">
        <v>0</v>
      </c>
      <c r="D85" s="152"/>
      <c r="E85" s="151"/>
      <c r="F85" s="137">
        <f t="shared" si="2"/>
        <v>266105.34000000008</v>
      </c>
      <c r="I85" s="149"/>
      <c r="J85" s="150"/>
      <c r="K85" s="151">
        <v>0</v>
      </c>
      <c r="L85" s="152"/>
      <c r="M85" s="151"/>
      <c r="N85" s="137">
        <f t="shared" si="3"/>
        <v>0</v>
      </c>
    </row>
    <row r="86" spans="1:14" ht="18.75" x14ac:dyDescent="0.3">
      <c r="B86" s="225"/>
      <c r="C86" s="226">
        <f>SUM(C3:C85)</f>
        <v>706888.38000000012</v>
      </c>
      <c r="D86" s="97"/>
      <c r="E86" s="1">
        <f>SUM(E3:E85)</f>
        <v>440783.04</v>
      </c>
      <c r="F86" s="153">
        <f>F85</f>
        <v>266105.34000000008</v>
      </c>
      <c r="K86" s="223">
        <f>SUM(K3:K85)</f>
        <v>164725.34</v>
      </c>
      <c r="L86" s="97"/>
      <c r="M86" s="1">
        <f>SUM(M3:M85)</f>
        <v>164725.34</v>
      </c>
      <c r="N86" s="153">
        <f>N85</f>
        <v>0</v>
      </c>
    </row>
    <row r="87" spans="1:14" ht="15.75" thickBot="1" x14ac:dyDescent="0.3">
      <c r="B87" s="227"/>
      <c r="C87" s="228"/>
      <c r="D87" s="97"/>
      <c r="E87" s="3"/>
      <c r="F87" s="382" t="s">
        <v>214</v>
      </c>
      <c r="K87" s="1"/>
      <c r="L87" s="97"/>
      <c r="M87" s="3"/>
      <c r="N87" s="1"/>
    </row>
    <row r="88" spans="1:14" x14ac:dyDescent="0.25">
      <c r="B88" s="98"/>
      <c r="C88" s="1"/>
      <c r="D88" s="97"/>
      <c r="E88" s="3"/>
      <c r="F88" s="383"/>
      <c r="K88" s="1"/>
      <c r="L88" s="97"/>
      <c r="M88" s="3"/>
      <c r="N88" s="1"/>
    </row>
    <row r="89" spans="1:14" x14ac:dyDescent="0.25">
      <c r="A89"/>
      <c r="B89" s="23"/>
      <c r="D89" s="23"/>
      <c r="I89"/>
      <c r="J89" s="208"/>
      <c r="L89" s="23"/>
    </row>
    <row r="90" spans="1:14" x14ac:dyDescent="0.25">
      <c r="A90"/>
      <c r="B90" s="23"/>
      <c r="D90" s="23"/>
      <c r="I90"/>
      <c r="J90" s="208"/>
      <c r="L90" s="23"/>
    </row>
    <row r="91" spans="1:14" x14ac:dyDescent="0.25">
      <c r="A91"/>
      <c r="B91" s="23"/>
      <c r="D91" s="23"/>
      <c r="I91"/>
      <c r="J91" s="208"/>
      <c r="L91" s="23"/>
    </row>
    <row r="92" spans="1:14" x14ac:dyDescent="0.25">
      <c r="A92"/>
      <c r="B92" s="23"/>
      <c r="D92" s="23"/>
      <c r="F92"/>
      <c r="I92"/>
      <c r="J92" s="208"/>
      <c r="L92" s="23"/>
      <c r="N92"/>
    </row>
    <row r="93" spans="1:14" x14ac:dyDescent="0.25">
      <c r="A93"/>
      <c r="B93" s="23"/>
      <c r="D93" s="23"/>
      <c r="F93"/>
      <c r="I93"/>
      <c r="J93" s="208"/>
      <c r="L93" s="23"/>
      <c r="N93"/>
    </row>
    <row r="94" spans="1:14" x14ac:dyDescent="0.25">
      <c r="A94"/>
      <c r="B94" s="23"/>
      <c r="D94" s="23"/>
      <c r="F94"/>
      <c r="I94"/>
      <c r="J94" s="208"/>
      <c r="L94" s="23"/>
      <c r="N94"/>
    </row>
    <row r="95" spans="1:14" x14ac:dyDescent="0.25">
      <c r="A95"/>
      <c r="B95" s="23"/>
      <c r="D95" s="23"/>
      <c r="F95"/>
      <c r="I95"/>
      <c r="J95" s="208"/>
      <c r="L95" s="23"/>
      <c r="N95"/>
    </row>
    <row r="96" spans="1:14" x14ac:dyDescent="0.25">
      <c r="A96"/>
      <c r="B96" s="23"/>
      <c r="D96" s="23"/>
      <c r="F96"/>
      <c r="I96"/>
      <c r="J96" s="208"/>
      <c r="L96" s="23"/>
      <c r="N96"/>
    </row>
    <row r="97" spans="1:14" x14ac:dyDescent="0.25">
      <c r="A97"/>
      <c r="B97" s="23"/>
      <c r="D97" s="23"/>
      <c r="F97"/>
      <c r="I97"/>
      <c r="J97" s="208"/>
      <c r="L97" s="23"/>
      <c r="N97"/>
    </row>
    <row r="98" spans="1:14" x14ac:dyDescent="0.25">
      <c r="A98"/>
      <c r="B98" s="23"/>
      <c r="D98" s="23"/>
      <c r="F98"/>
      <c r="I98"/>
      <c r="J98" s="208"/>
      <c r="L98" s="23"/>
      <c r="N98"/>
    </row>
    <row r="99" spans="1:14" x14ac:dyDescent="0.25">
      <c r="A99"/>
      <c r="B99" s="23"/>
      <c r="D99" s="23"/>
      <c r="F99"/>
      <c r="I99"/>
      <c r="J99" s="208"/>
      <c r="L99" s="23"/>
      <c r="N99"/>
    </row>
    <row r="100" spans="1:14" x14ac:dyDescent="0.25">
      <c r="A100"/>
      <c r="B100" s="23"/>
      <c r="D100" s="23"/>
      <c r="F100"/>
      <c r="I100"/>
      <c r="J100" s="208"/>
      <c r="L100" s="23"/>
      <c r="N100"/>
    </row>
    <row r="101" spans="1:14" x14ac:dyDescent="0.25">
      <c r="A101"/>
      <c r="B101" s="23"/>
      <c r="D101" s="23"/>
      <c r="E101"/>
      <c r="F101"/>
      <c r="I101"/>
      <c r="J101" s="208"/>
      <c r="L101" s="23"/>
      <c r="M101"/>
      <c r="N101"/>
    </row>
    <row r="102" spans="1:14" x14ac:dyDescent="0.25">
      <c r="A102"/>
      <c r="B102" s="23"/>
      <c r="D102" s="23"/>
      <c r="E102"/>
      <c r="F102"/>
      <c r="I102"/>
      <c r="J102" s="208"/>
      <c r="L102" s="23"/>
      <c r="M102"/>
      <c r="N102"/>
    </row>
    <row r="103" spans="1:14" x14ac:dyDescent="0.25">
      <c r="A103"/>
      <c r="B103" s="23"/>
      <c r="D103" s="23"/>
      <c r="E103"/>
      <c r="F103"/>
      <c r="I103"/>
      <c r="J103" s="208"/>
      <c r="L103" s="23"/>
      <c r="M103"/>
      <c r="N103"/>
    </row>
    <row r="104" spans="1:14" x14ac:dyDescent="0.25">
      <c r="A104"/>
      <c r="B104" s="23"/>
      <c r="D104" s="23"/>
      <c r="E104"/>
      <c r="F104"/>
      <c r="I104"/>
      <c r="J104" s="208"/>
      <c r="L104" s="23"/>
      <c r="M104"/>
      <c r="N104"/>
    </row>
    <row r="105" spans="1:14" x14ac:dyDescent="0.25">
      <c r="A105"/>
      <c r="B105" s="23"/>
      <c r="D105" s="23"/>
      <c r="E105"/>
      <c r="F105"/>
      <c r="I105"/>
      <c r="J105" s="208"/>
      <c r="L105" s="23"/>
      <c r="M105"/>
      <c r="N105"/>
    </row>
    <row r="106" spans="1:14" x14ac:dyDescent="0.25">
      <c r="A106"/>
      <c r="B106" s="23"/>
      <c r="D106" s="23"/>
      <c r="E106"/>
      <c r="F106"/>
      <c r="I106"/>
      <c r="J106" s="208"/>
      <c r="L106" s="23"/>
      <c r="M106"/>
      <c r="N106"/>
    </row>
    <row r="107" spans="1:14" x14ac:dyDescent="0.25">
      <c r="B107" s="23"/>
      <c r="D107" s="23"/>
      <c r="E107"/>
      <c r="J107" s="208"/>
      <c r="L107" s="23"/>
      <c r="M107"/>
    </row>
    <row r="108" spans="1:14" x14ac:dyDescent="0.25">
      <c r="B108" s="23"/>
      <c r="D108" s="23"/>
      <c r="E108"/>
      <c r="J108" s="208"/>
      <c r="L108" s="23"/>
      <c r="M108"/>
    </row>
    <row r="109" spans="1:14" x14ac:dyDescent="0.25">
      <c r="B109" s="23"/>
      <c r="D109" s="23"/>
      <c r="E109"/>
      <c r="J109" s="208"/>
      <c r="L109" s="23"/>
      <c r="M109"/>
    </row>
    <row r="110" spans="1:14" x14ac:dyDescent="0.25">
      <c r="B110" s="23"/>
      <c r="D110" s="23"/>
      <c r="E110"/>
      <c r="J110" s="208"/>
      <c r="L110" s="23"/>
      <c r="M110"/>
    </row>
    <row r="111" spans="1:14" x14ac:dyDescent="0.25">
      <c r="B111" s="23"/>
      <c r="D111" s="23"/>
      <c r="E111"/>
      <c r="J111" s="208"/>
      <c r="L111" s="23"/>
      <c r="M111"/>
    </row>
    <row r="112" spans="1:14" x14ac:dyDescent="0.25">
      <c r="B112" s="23"/>
      <c r="D112" s="23"/>
      <c r="E112"/>
      <c r="J112" s="208"/>
      <c r="L112" s="23"/>
      <c r="M112"/>
    </row>
    <row r="113" spans="2:13" x14ac:dyDescent="0.25">
      <c r="B113" s="23"/>
      <c r="D113" s="23"/>
      <c r="E113"/>
      <c r="J113" s="208"/>
      <c r="L113" s="23"/>
      <c r="M113"/>
    </row>
    <row r="114" spans="2:13" x14ac:dyDescent="0.25">
      <c r="B114" s="23"/>
      <c r="D114" s="23"/>
      <c r="E114"/>
      <c r="J114" s="208"/>
      <c r="L114" s="23"/>
      <c r="M114"/>
    </row>
    <row r="115" spans="2:13" x14ac:dyDescent="0.25">
      <c r="B115" s="23"/>
      <c r="D115" s="23"/>
      <c r="E115"/>
      <c r="J115" s="208"/>
      <c r="L115" s="23"/>
      <c r="M115"/>
    </row>
    <row r="116" spans="2:13" x14ac:dyDescent="0.25">
      <c r="B116" s="23"/>
      <c r="J116" s="208"/>
    </row>
    <row r="117" spans="2:13" x14ac:dyDescent="0.25">
      <c r="B117" s="23"/>
      <c r="J117" s="208"/>
    </row>
    <row r="118" spans="2:13" x14ac:dyDescent="0.25">
      <c r="B118" s="23"/>
      <c r="D118" s="23"/>
      <c r="J118" s="208"/>
      <c r="L118" s="23"/>
    </row>
    <row r="119" spans="2:13" x14ac:dyDescent="0.25">
      <c r="B119" s="23"/>
      <c r="J119" s="208"/>
    </row>
    <row r="120" spans="2:13" x14ac:dyDescent="0.25">
      <c r="B120" s="23"/>
      <c r="J120" s="208"/>
    </row>
    <row r="121" spans="2:13" x14ac:dyDescent="0.25">
      <c r="B121" s="23"/>
      <c r="J121" s="208"/>
    </row>
    <row r="122" spans="2:13" ht="18.75" x14ac:dyDescent="0.3">
      <c r="C122" s="154"/>
      <c r="K122" s="154"/>
    </row>
  </sheetData>
  <mergeCells count="1">
    <mergeCell ref="F87:F88"/>
  </mergeCells>
  <pageMargins left="0.7" right="0.7" top="0.37" bottom="0.33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A17" sqref="A17"/>
    </sheetView>
  </sheetViews>
  <sheetFormatPr baseColWidth="10" defaultRowHeight="15" x14ac:dyDescent="0.25"/>
  <cols>
    <col min="4" max="4" width="19.5703125" style="3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B65" sqref="B6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24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5"/>
      <c r="B43" s="384" t="s">
        <v>25</v>
      </c>
      <c r="C43" s="385"/>
      <c r="D43" s="385"/>
      <c r="E43" s="386"/>
      <c r="F43" s="1"/>
    </row>
    <row r="44" spans="1:7" ht="19.5" customHeight="1" x14ac:dyDescent="0.25">
      <c r="A44" s="156">
        <v>44501</v>
      </c>
      <c r="B44" s="157" t="s">
        <v>48</v>
      </c>
      <c r="C44" s="158">
        <v>484.09</v>
      </c>
      <c r="D44" s="159" t="s">
        <v>26</v>
      </c>
      <c r="E44" s="160" t="s">
        <v>49</v>
      </c>
      <c r="F44" s="101">
        <v>333</v>
      </c>
      <c r="G44" s="170"/>
    </row>
    <row r="45" spans="1:7" ht="19.5" customHeight="1" x14ac:dyDescent="0.25">
      <c r="A45" s="156"/>
      <c r="B45" s="157" t="s">
        <v>28</v>
      </c>
      <c r="C45" s="158">
        <v>0</v>
      </c>
      <c r="D45" s="161" t="s">
        <v>26</v>
      </c>
      <c r="E45" s="160" t="s">
        <v>27</v>
      </c>
      <c r="F45" s="101">
        <v>0</v>
      </c>
      <c r="G45" s="171"/>
    </row>
    <row r="46" spans="1:7" ht="19.5" hidden="1" customHeight="1" x14ac:dyDescent="0.25">
      <c r="A46" s="156"/>
      <c r="B46" s="157" t="s">
        <v>28</v>
      </c>
      <c r="C46" s="158">
        <v>0</v>
      </c>
      <c r="D46" s="161" t="s">
        <v>26</v>
      </c>
      <c r="E46" s="160" t="s">
        <v>27</v>
      </c>
      <c r="F46" s="101">
        <v>0</v>
      </c>
    </row>
    <row r="47" spans="1:7" ht="18.75" hidden="1" customHeight="1" x14ac:dyDescent="0.25">
      <c r="A47" s="156"/>
      <c r="B47" s="157" t="s">
        <v>28</v>
      </c>
      <c r="C47" s="158">
        <v>0</v>
      </c>
      <c r="D47" s="161" t="s">
        <v>26</v>
      </c>
      <c r="E47" s="160" t="s">
        <v>27</v>
      </c>
      <c r="F47" s="101">
        <v>0</v>
      </c>
    </row>
    <row r="48" spans="1:7" ht="15.75" hidden="1" x14ac:dyDescent="0.25">
      <c r="A48" s="162"/>
      <c r="B48" s="157" t="s">
        <v>28</v>
      </c>
      <c r="C48" s="158">
        <v>0</v>
      </c>
      <c r="D48" s="163" t="s">
        <v>26</v>
      </c>
      <c r="E48" s="160" t="s">
        <v>27</v>
      </c>
      <c r="F48" s="101">
        <v>0</v>
      </c>
    </row>
    <row r="49" spans="1:6" ht="15.75" hidden="1" x14ac:dyDescent="0.25">
      <c r="A49" s="162"/>
      <c r="B49" s="157" t="s">
        <v>28</v>
      </c>
      <c r="C49" s="158">
        <v>0</v>
      </c>
      <c r="D49" s="163" t="s">
        <v>26</v>
      </c>
      <c r="E49" s="160" t="s">
        <v>27</v>
      </c>
      <c r="F49" s="101">
        <v>0</v>
      </c>
    </row>
    <row r="50" spans="1:6" ht="15.75" hidden="1" x14ac:dyDescent="0.25">
      <c r="A50" s="162"/>
      <c r="B50" s="157" t="s">
        <v>28</v>
      </c>
      <c r="C50" s="158">
        <v>0</v>
      </c>
      <c r="D50" s="163" t="s">
        <v>26</v>
      </c>
      <c r="E50" s="160" t="s">
        <v>27</v>
      </c>
      <c r="F50" s="101">
        <v>0</v>
      </c>
    </row>
    <row r="51" spans="1:6" ht="16.5" hidden="1" thickBot="1" x14ac:dyDescent="0.3">
      <c r="A51" s="164"/>
      <c r="B51" s="157" t="s">
        <v>28</v>
      </c>
      <c r="C51" s="158">
        <v>0</v>
      </c>
      <c r="D51" s="165" t="s">
        <v>26</v>
      </c>
      <c r="E51" s="160" t="s">
        <v>27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Hoja2</vt:lpstr>
      <vt:lpstr>COMPRAS MENOS DEVOLUCIONES 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2021-12-16T20:36:11Z</cp:lastPrinted>
  <dcterms:created xsi:type="dcterms:W3CDTF">2021-11-04T19:08:42Z</dcterms:created>
  <dcterms:modified xsi:type="dcterms:W3CDTF">2021-12-16T21:29:25Z</dcterms:modified>
</cp:coreProperties>
</file>