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8" i="38" l="1"/>
  <c r="Q38" i="38"/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<sst xmlns="http://schemas.openxmlformats.org/spreadsheetml/2006/main" count="4659" uniqueCount="808">
  <si>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</si>
  <si>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</si>
  <si>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</si>
  <si>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</si>
  <si>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</si>
  <si>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</si>
  <si>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</si>
  <si>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</si>
  <si>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</si>
  <si>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</si>
  <si>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</si>
  <si>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</si>
  <si>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</si>
  <si>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</si>
  <si>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</si>
  <si>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</si>
  <si>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</si>
  <si>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</si>
  <si>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</si>
  <si>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</si>
  <si>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</si>
  <si>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</si>
  <si>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</si>
  <si>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</si>
  <si>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</si>
  <si>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</si>
  <si>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</si>
  <si>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</si>
  <si>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</si>
  <si>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</si>
  <si>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</si>
  <si>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</si>
  <si>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</si>
  <si>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</si>
  <si>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</si>
  <si>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</si>
  <si>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</si>
  <si>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</si>
  <si>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</si>
  <si>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</si>
  <si>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</si>
  <si>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</si>
  <si>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</si>
  <si>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</si>
  <si>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</si>
  <si>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</si>
  <si>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</si>
  <si>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</si>
  <si>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</si>
  <si>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</si>
  <si>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</si>
  <si>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</si>
  <si>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</si>
  <si>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</si>
  <si>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</si>
  <si>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</si>
  <si>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</si>
  <si>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</si>
  <si>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</si>
  <si>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</si>
  <si>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</si>
  <si>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</si>
  <si>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</si>
  <si>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</si>
  <si>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</si>
  <si>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</si>
  <si>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</si>
  <si>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</si>
  <si>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</si>
  <si>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</si>
  <si>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</si>
  <si>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</si>
  <si>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</si>
  <si>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</si>
  <si>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</si>
  <si>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</si>
  <si>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</si>
  <si>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</si>
  <si>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</si>
  <si>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</si>
  <si>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</si>
  <si>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</si>
  <si>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</si>
  <si>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</si>
  <si>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</si>
  <si>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</si>
  <si>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</si>
  <si>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</si>
  <si>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</si>
  <si>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</si>
  <si>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</si>
  <si>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</si>
  <si>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</si>
  <si>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</si>
  <si>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</si>
  <si>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</si>
  <si>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</si>
  <si>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</si>
  <si>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</si>
  <si>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</si>
  <si>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</si>
  <si>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</si>
  <si>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</si>
  <si>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</si>
  <si>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</si>
  <si>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</si>
  <si>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</si>
  <si>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</si>
  <si>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</si>
  <si>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</si>
  <si>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</si>
  <si>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</si>
  <si>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</si>
  <si>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</si>
  <si>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</si>
  <si>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</si>
  <si>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</si>
  <si>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</si>
  <si>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</si>
  <si>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</si>
  <si>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</si>
  <si>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</si>
  <si>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</si>
  <si>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</si>
  <si>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</si>
  <si>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</si>
  <si>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</si>
  <si>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</si>
  <si>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</si>
  <si>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</si>
  <si>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</si>
  <si>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</si>
  <si>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</si>
  <si>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</si>
  <si>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</si>
  <si>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</si>
  <si>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</si>
  <si>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</si>
  <si>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</si>
  <si>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</si>
  <si>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</si>
  <si>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</si>
  <si>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</si>
  <si>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</si>
  <si>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</si>
  <si>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</si>
  <si>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</si>
  <si>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</si>
  <si>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</si>
  <si>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</si>
  <si>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</si>
  <si>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</si>
  <si>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</si>
  <si>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</si>
  <si>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</si>
  <si>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</si>
  <si>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</si>
  <si>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</si>
  <si>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</si>
  <si>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</si>
  <si>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</si>
  <si>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</si>
  <si>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</si>
  <si>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</si>
  <si>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</si>
  <si>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</si>
  <si>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</si>
  <si>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</si>
  <si>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</si>
  <si>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</si>
  <si>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</si>
  <si>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</si>
  <si>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</si>
  <si>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</si>
  <si>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</si>
  <si>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</si>
  <si>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</si>
  <si>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</si>
  <si>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</si>
  <si>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</si>
  <si>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</si>
  <si>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</si>
  <si>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</si>
  <si>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</si>
  <si>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</si>
  <si>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</si>
  <si>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</si>
  <si>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</si>
  <si>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</si>
  <si>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</si>
  <si>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</si>
  <si>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</si>
  <si>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</si>
  <si>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</si>
  <si>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</si>
  <si>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</si>
  <si>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</si>
  <si>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</si>
  <si>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</si>
  <si>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</si>
  <si>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</si>
  <si>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</si>
  <si>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</si>
  <si>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</si>
  <si>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</si>
  <si>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</si>
  <si>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</si>
  <si>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</si>
  <si>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</si>
  <si>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</si>
  <si>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</si>
  <si>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</si>
  <si>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</si>
  <si>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</si>
  <si>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</si>
  <si>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</si>
  <si>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</si>
  <si>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</si>
  <si>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</si>
  <si>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</si>
  <si>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</si>
  <si>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</si>
  <si>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</si>
  <si>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</si>
  <si>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</si>
  <si>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</si>
  <si>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</si>
  <si>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</si>
  <si>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</si>
  <si>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</si>
  <si>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</si>
  <si>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</si>
  <si>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</si>
  <si>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</si>
  <si>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</si>
  <si>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</si>
  <si>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</si>
  <si>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</si>
  <si>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</si>
  <si>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</si>
  <si>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</si>
  <si>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</si>
  <si>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</si>
  <si>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</si>
  <si>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</si>
  <si>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</si>
  <si>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</si>
  <si>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</si>
  <si>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</si>
  <si>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</si>
  <si>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</si>
  <si>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</si>
  <si>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</si>
  <si>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</si>
  <si>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</si>
  <si>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</si>
  <si>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</si>
  <si>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</si>
  <si>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</si>
  <si>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</si>
  <si>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</si>
  <si>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</si>
  <si>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</si>
  <si>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</si>
  <si>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</si>
  <si>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</si>
  <si>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</si>
  <si>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</si>
  <si>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</si>
  <si>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</si>
  <si>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</si>
  <si>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</si>
  <si>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</si>
  <si>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</si>
  <si>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</si>
  <si>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</si>
  <si>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</si>
  <si>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</si>
  <si>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</si>
  <si>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</si>
  <si>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</si>
  <si>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</si>
  <si>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</si>
  <si>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</si>
  <si>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</si>
  <si>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</si>
  <si>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</si>
  <si>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</si>
  <si>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</si>
  <si>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</si>
  <si>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</si>
  <si>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</si>
  <si>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</si>
  <si>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</si>
  <si>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</si>
  <si>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</si>
  <si>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</si>
  <si>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</si>
  <si>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</si>
  <si>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</si>
  <si>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</si>
  <si>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</si>
  <si>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</si>
  <si>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</si>
  <si>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</si>
  <si>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</si>
  <si>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</si>
  <si>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</si>
  <si>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</si>
  <si>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</si>
  <si>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</si>
  <si>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</si>
  <si>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</si>
  <si>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</si>
  <si>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</si>
  <si>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</si>
  <si>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</si>
  <si>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</si>
  <si>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</si>
  <si>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</si>
  <si>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</si>
  <si>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</si>
  <si>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</si>
  <si>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</si>
  <si>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</si>
  <si>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</si>
  <si>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</si>
  <si>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</si>
  <si>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</si>
  <si>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</si>
  <si>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</si>
  <si>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</si>
  <si>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</si>
  <si>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</si>
  <si>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</si>
  <si>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</si>
  <si>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</si>
  <si>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</si>
  <si>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</si>
  <si>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</si>
  <si>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</si>
  <si>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</si>
  <si>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</si>
  <si>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</si>
  <si>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</si>
  <si>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</si>
  <si>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</si>
  <si>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</si>
  <si>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</si>
  <si>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</si>
  <si>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</si>
  <si>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</si>
  <si>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</si>
  <si>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</si>
  <si>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</si>
  <si>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</si>
  <si>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</si>
  <si>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</si>
  <si>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</si>
  <si>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</si>
  <si>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</si>
  <si>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</si>
  <si>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</si>
  <si>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</si>
  <si>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</si>
  <si>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</si>
  <si>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</si>
  <si>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</si>
  <si>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</si>
  <si>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</si>
  <si>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</si>
  <si>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</si>
  <si>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</si>
  <si>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</si>
  <si>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</si>
  <si>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</si>
  <si>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</si>
  <si>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</si>
  <si>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</si>
  <si>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</si>
  <si>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</si>
  <si>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</si>
  <si>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</si>
  <si>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</si>
  <si>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</si>
  <si>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</si>
  <si>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</si>
  <si>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</si>
  <si>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</si>
  <si>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</si>
  <si>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</si>
  <si>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</si>
  <si>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</si>
  <si>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</si>
  <si>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</si>
  <si>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</si>
  <si>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</si>
  <si>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</si>
  <si>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</si>
  <si>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</si>
  <si>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</si>
  <si>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</si>
  <si>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</si>
  <si>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</si>
  <si>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</si>
  <si>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</si>
  <si>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</si>
  <si>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</si>
  <si>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</si>
  <si>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</si>
  <si>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</si>
  <si>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</si>
  <si>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</si>
  <si>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</si>
  <si>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</si>
  <si>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</si>
  <si>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</si>
  <si>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</si>
  <si>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</si>
  <si>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</si>
  <si>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</si>
  <si>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</si>
  <si>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</si>
  <si>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</si>
  <si>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</si>
  <si>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</si>
  <si>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</si>
  <si>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</si>
  <si>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</si>
  <si>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</si>
  <si>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</si>
  <si>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</si>
  <si>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</si>
  <si>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</si>
  <si>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</si>
  <si>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</si>
  <si>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</si>
  <si>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</si>
  <si>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</si>
  <si>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</si>
  <si>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</si>
  <si>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</si>
  <si>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</si>
  <si>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</si>
  <si>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</si>
  <si>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</si>
  <si>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</si>
  <si>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</si>
  <si>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</si>
  <si>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</si>
  <si>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</si>
  <si>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</si>
  <si>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</si>
  <si>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</si>
  <si>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</si>
  <si>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</si>
  <si>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</si>
  <si>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</si>
  <si>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</si>
  <si>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</si>
  <si>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</si>
  <si>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</si>
  <si>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</si>
  <si>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</si>
  <si>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</si>
  <si>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</si>
  <si>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</si>
  <si>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</si>
  <si>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</si>
  <si>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</si>
  <si>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</si>
  <si>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</si>
  <si>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</si>
  <si>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</si>
  <si>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</si>
  <si>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</si>
  <si>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</si>
  <si>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</si>
  <si>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</si>
  <si>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</si>
  <si>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</si>
  <si>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</si>
  <si>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</si>
  <si>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</si>
  <si>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</si>
  <si>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</si>
  <si>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</si>
  <si>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</si>
  <si>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</si>
  <si>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</si>
  <si>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</si>
  <si>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</si>
  <si>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</si>
  <si>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</si>
  <si>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</si>
  <si>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</si>
  <si>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</si>
  <si>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</si>
  <si>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</si>
  <si>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</si>
  <si>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</si>
  <si>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</si>
  <si>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</si>
  <si>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</si>
  <si>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</si>
  <si>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</si>
  <si>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</si>
  <si>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</si>
  <si>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</si>
  <si>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</si>
  <si>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</si>
  <si>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</si>
  <si>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</si>
  <si>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</si>
  <si>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</si>
  <si>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</si>
  <si>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</si>
  <si>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</si>
  <si>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</si>
  <si>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</si>
  <si>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</si>
  <si>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</si>
  <si>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</si>
  <si>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</si>
  <si>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</si>
  <si>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</si>
  <si>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</si>
  <si>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</si>
  <si>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</si>
  <si>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</si>
  <si>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</si>
  <si>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</si>
  <si>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</si>
  <si>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</si>
  <si>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</si>
  <si>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</si>
  <si>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</si>
  <si>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</si>
  <si>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</si>
  <si>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</si>
  <si>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</si>
  <si>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</si>
  <si>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</si>
  <si>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</si>
  <si>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</si>
  <si>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</si>
  <si>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</si>
  <si>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</si>
  <si>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</si>
  <si>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</si>
  <si>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</si>
  <si>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</si>
  <si>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</si>
  <si>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</si>
  <si>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</si>
  <si>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</si>
  <si>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</si>
  <si>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</si>
  <si>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</si>
  <si>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</si>
  <si>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</si>
  <si>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</si>
  <si>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</si>
  <si>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</si>
  <si>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</si>
  <si>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</si>
  <si>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</si>
  <si>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</si>
  <si>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</si>
  <si>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</si>
  <si>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</si>
  <si>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</si>
  <si>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</si>
  <si>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</si>
  <si>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</si>
  <si>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</si>
  <si>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</si>
  <si>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</si>
  <si>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</si>
  <si>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</si>
  <si>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</si>
  <si>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</si>
  <si>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</si>
  <si>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</si>
  <si>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</si>
  <si>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</si>
  <si>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</si>
  <si>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</si>
  <si>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</si>
  <si>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</si>
  <si>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</si>
  <si>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</si>
  <si>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</si>
  <si>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</si>
  <si>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</si>
  <si>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</si>
  <si>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</si>
  <si>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</si>
  <si>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</si>
  <si>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</si>
  <si>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</si>
  <si>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</si>
  <si>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</si>
  <si>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</si>
  <si>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</si>
  <si>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</si>
  <si>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</si>
  <si>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</si>
  <si>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</si>
  <si>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</si>
  <si>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</si>
  <si>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</si>
  <si>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</si>
  <si>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</si>
  <si>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</si>
  <si>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</si>
  <si>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</si>
  <si>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</si>
  <si>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</si>
  <si>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</si>
  <si>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</si>
  <si>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</si>
  <si>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</si>
  <si>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</si>
  <si>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</si>
  <si>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</si>
  <si>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</si>
  <si>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</si>
  <si>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</si>
  <si>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</si>
  <si>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</si>
  <si>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</si>
  <si>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</si>
  <si>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</si>
  <si>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</si>
  <si>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</si>
  <si>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</si>
  <si>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</si>
  <si>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</si>
  <si>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</si>
  <si>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</si>
  <si>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</si>
  <si>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</si>
  <si>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</si>
  <si>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</si>
  <si>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</si>
  <si>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</si>
  <si>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</si>
  <si>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</si>
  <si>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</si>
  <si>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</si>
  <si>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</si>
  <si>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</si>
  <si>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</si>
  <si>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</si>
  <si>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</si>
  <si>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</si>
  <si>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</si>
  <si>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</si>
  <si>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</si>
  <si>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</si>
  <si>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</si>
  <si>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</si>
  <si>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</si>
  <si>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</si>
  <si>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</si>
  <si>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</si>
  <si>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</si>
  <si>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</si>
  <si>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</si>
  <si>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</si>
  <si>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</si>
  <si>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</si>
  <si>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</si>
  <si>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</si>
  <si>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</si>
  <si>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</si>
  <si>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</si>
  <si>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</si>
  <si>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</si>
  <si>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</si>
  <si>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</si>
  <si>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</si>
  <si>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</si>
  <si>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</si>
  <si>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</si>
  <si>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</si>
  <si>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</si>
  <si>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</si>
  <si>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</si>
  <si>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</si>
  <si>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</si>
  <si>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</si>
  <si>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</si>
  <si>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</si>
  <si>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</si>
  <si>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</si>
  <si>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</si>
  <si>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</si>
  <si>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</si>
  <si>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</si>
  <si>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</si>
  <si>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</si>
  <si>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</si>
  <si>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</si>
  <si>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</si>
  <si>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</si>
  <si>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</si>
  <si>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</si>
  <si>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</si>
  <si>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</si>
  <si>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</si>
  <si>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</si>
  <si>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</si>
  <si>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</si>
  <si>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</si>
  <si>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</si>
  <si>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</si>
  <si>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</si>
  <si>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</si>
  <si>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</si>
  <si>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</si>
  <si>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</si>
  <si>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</si>
  <si>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</si>
  <si>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</si>
  <si>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</si>
  <si>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</si>
  <si>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</si>
  <si>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</si>
  <si>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</si>
  <si>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</si>
  <si>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</si>
  <si>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</si>
  <si>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</si>
  <si>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</si>
  <si>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</si>
  <si>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</si>
  <si>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</si>
  <si>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</si>
  <si>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</si>
  <si>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</si>
  <si>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</si>
  <si>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</si>
  <si>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</si>
  <si>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</si>
  <si>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</si>
  <si>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</si>
  <si>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</si>
  <si>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</si>
  <si>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</si>
  <si>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</si>
  <si>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</si>
  <si>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</si>
  <si>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</si>
  <si>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</si>
  <si>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</si>
  <si>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</si>
  <si>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</si>
  <si>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</si>
  <si>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</si>
  <si>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</si>
  <si>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</si>
  <si>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</si>
  <si>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</si>
  <si>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</si>
  <si>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</si>
  <si>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</si>
  <si>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</si>
  <si>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</si>
  <si>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</si>
  <si>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</si>
  <si>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</si>
  <si>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</si>
  <si>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</si>
  <si>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</si>
  <si>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</si>
  <si>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</si>
  <si>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</si>
  <si>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</si>
  <si>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</si>
  <si>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</si>
  <si>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</si>
  <si>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</si>
  <si>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</si>
  <si>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</si>
  <si>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</si>
  <si>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</si>
  <si>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</si>
  <si>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</si>
  <si>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</si>
  <si>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</si>
  <si>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</si>
  <si>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</si>
  <si>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</si>
  <si>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</si>
  <si>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</si>
  <si>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</si>
  <si>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</si>
  <si>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</si>
  <si>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</si>
  <si>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</si>
  <si>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</si>
  <si>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</si>
  <si>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</si>
  <si>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</si>
  <si>
    <t>1635-----1747</t>
  </si>
  <si>
    <t>Transfer B 22-Ago-23---Transfer B 5-Sept-23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</si>
</sst>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8"/>
      <color theme="1"/>
      <name val="Times New Roman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6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0" fontId="28" fillId="4" borderId="90" xfId="0" applyFont="1" applyFill="1" applyBorder="1" applyAlignment="1">
      <alignment wrapText="1"/>
    </xf>
    <xf numFmtId="0" fontId="40" fillId="10" borderId="33" xfId="0" applyFont="1" applyFill="1" applyBorder="1"/>
    <xf numFmtId="0" fontId="40" fillId="10" borderId="33" xfId="0" applyFont="1" applyFill="1" applyBorder="1" applyAlignment="1">
      <alignment horizontal="left"/>
    </xf>
    <xf numFmtId="167" fontId="44" fillId="0" borderId="68" xfId="0" applyNumberFormat="1" applyFont="1" applyFill="1" applyBorder="1" applyAlignment="1">
      <alignment wrapText="1"/>
    </xf>
    <xf numFmtId="0" fontId="56" fillId="10" borderId="33" xfId="0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 wrapText="1"/>
    </xf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8" fontId="28" fillId="30" borderId="120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167" fontId="72" fillId="0" borderId="120" xfId="0" applyNumberFormat="1" applyFont="1" applyFill="1" applyBorder="1" applyAlignment="1">
      <alignment horizontal="center"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5" xfId="0" applyFont="1" applyFill="1" applyBorder="1" applyAlignment="1">
      <alignment horizontal="center" vertical="center"/>
    </xf>
    <xf numFmtId="0" fontId="28" fillId="30" borderId="126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70" xfId="0" applyNumberFormat="1" applyFont="1" applyFill="1" applyBorder="1" applyAlignment="1">
      <alignment horizontal="center" vertical="center" wrapText="1"/>
    </xf>
    <xf numFmtId="1" fontId="78" fillId="0" borderId="102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99FFCC"/>
      <color rgb="FF3333FF"/>
      <color rgb="FFCC99FF"/>
      <color rgb="FFCC99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  <c:pt idx="3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4">
                  <c:v>758391.35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758391.35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0.1</c:v>
                </c:pt>
                <c:pt idx="34">
                  <c:v>40.996343045570029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37</xdr:row>
      <xdr:rowOff>123825</xdr:rowOff>
    </xdr:from>
    <xdr:to>
      <xdr:col>14</xdr:col>
      <xdr:colOff>952500</xdr:colOff>
      <xdr:row>37</xdr:row>
      <xdr:rowOff>352425</xdr:rowOff>
    </xdr:to>
    <xdr:cxnSp macro="">
      <xdr:nvCxnSpPr>
        <xdr:cNvPr id="3" name="Conector recto 2"/>
        <xdr:cNvCxnSpPr/>
      </xdr:nvCxnSpPr>
      <xdr:spPr>
        <a:xfrm flipV="1">
          <a:off x="15287625" y="15630525"/>
          <a:ext cx="914400" cy="228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K36" activePane="bottomRight" state="frozen"/>
      <selection pane="topRight" activeCell="B1" sqref="B1"/>
      <selection pane="bottomLeft" activeCell="A3" sqref="A3"/>
      <selection pane="bottomRight" activeCell="N42" sqref="N4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7" bestFit="1" customWidth="1"/>
    <col min="7" max="7" width="7.28515625" style="12" customWidth="1"/>
    <col min="8" max="8" width="14.7109375" style="86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3" t="s">
        <v>307</v>
      </c>
      <c r="C1" s="454"/>
      <c r="D1" s="455"/>
      <c r="E1" s="456"/>
      <c r="F1" s="847"/>
      <c r="G1" s="457"/>
      <c r="H1" s="847"/>
      <c r="I1" s="458"/>
      <c r="J1" s="459"/>
      <c r="K1" s="1691" t="s">
        <v>26</v>
      </c>
      <c r="L1" s="522"/>
      <c r="M1" s="1693" t="s">
        <v>27</v>
      </c>
      <c r="N1" s="666"/>
      <c r="P1" s="764" t="s">
        <v>38</v>
      </c>
      <c r="Q1" s="1689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8" t="s">
        <v>5</v>
      </c>
      <c r="I2" s="256" t="s">
        <v>6</v>
      </c>
      <c r="K2" s="1692"/>
      <c r="L2" s="523" t="s">
        <v>29</v>
      </c>
      <c r="M2" s="1694"/>
      <c r="N2" s="667" t="s">
        <v>29</v>
      </c>
      <c r="O2" s="1007" t="s">
        <v>30</v>
      </c>
      <c r="P2" s="765" t="s">
        <v>39</v>
      </c>
      <c r="Q2" s="1690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9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8"/>
      <c r="P3" s="370"/>
      <c r="Q3" s="230"/>
      <c r="R3" s="530"/>
      <c r="S3" s="892">
        <f t="shared" ref="S3:S31" si="0">Q3+M3+K3+P3</f>
        <v>0</v>
      </c>
      <c r="T3" s="892" t="e">
        <f>S3/H3</f>
        <v>#DIV/0!</v>
      </c>
    </row>
    <row r="4" spans="1:29" s="148" customFormat="1" ht="35.25" customHeight="1" x14ac:dyDescent="0.3">
      <c r="A4" s="97">
        <v>1</v>
      </c>
      <c r="B4" s="1064" t="str">
        <f>PIERNA!B4</f>
        <v>SEABOARD FOODS</v>
      </c>
      <c r="C4" s="760" t="str">
        <f>PIERNA!C4</f>
        <v>Seaboard</v>
      </c>
      <c r="D4" s="1184" t="str">
        <f>PIERNA!D4</f>
        <v>PED. 101044869</v>
      </c>
      <c r="E4" s="1185">
        <f>PIERNA!E4</f>
        <v>45132</v>
      </c>
      <c r="F4" s="850">
        <f>PIERNA!F4</f>
        <v>18753.2</v>
      </c>
      <c r="G4" s="352">
        <f>PIERNA!G4</f>
        <v>21</v>
      </c>
      <c r="H4" s="870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4"/>
      <c r="P4" s="466"/>
      <c r="Q4" s="466"/>
      <c r="R4" s="595"/>
      <c r="S4" s="892">
        <f>Q4</f>
        <v>0</v>
      </c>
      <c r="T4" s="892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70">
        <f>PIERNA!H5</f>
        <v>18934.2</v>
      </c>
      <c r="I5" s="547">
        <f>PIERNA!I5</f>
        <v>-89.209999999999127</v>
      </c>
      <c r="J5" s="834" t="str">
        <f>PIERNA!U6</f>
        <v>NLSE23-131</v>
      </c>
      <c r="K5" s="1188">
        <v>10124</v>
      </c>
      <c r="L5" s="1345" t="s">
        <v>363</v>
      </c>
      <c r="M5" s="590">
        <v>40948</v>
      </c>
      <c r="N5" s="593" t="s">
        <v>390</v>
      </c>
      <c r="O5" s="1114">
        <v>2200215</v>
      </c>
      <c r="P5" s="1491">
        <v>4698</v>
      </c>
      <c r="Q5" s="1192">
        <f>44460.47*16.755</f>
        <v>744935.17484999995</v>
      </c>
      <c r="R5" s="1189" t="s">
        <v>359</v>
      </c>
      <c r="S5" s="892">
        <f>Q5+M5+K5+P5</f>
        <v>800705.17484999995</v>
      </c>
      <c r="T5" s="892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70">
        <f>PIERNA!H6</f>
        <v>19117.599999999999</v>
      </c>
      <c r="I6" s="547">
        <f>PIERNA!I6</f>
        <v>-2.1399999999994179</v>
      </c>
      <c r="J6" s="1318" t="str">
        <f>PIERNA!AE6</f>
        <v>ACCSE23-04</v>
      </c>
      <c r="K6" s="590"/>
      <c r="L6" s="603"/>
      <c r="M6" s="590"/>
      <c r="N6" s="593"/>
      <c r="O6" s="1114"/>
      <c r="P6" s="466">
        <v>0</v>
      </c>
      <c r="Q6" s="1186"/>
      <c r="R6" s="1187"/>
      <c r="S6" s="892">
        <f t="shared" si="0"/>
        <v>0</v>
      </c>
      <c r="T6" s="89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70">
        <f>PIERNA!H7</f>
        <v>18665.2</v>
      </c>
      <c r="I7" s="547">
        <f>PIERNA!I7</f>
        <v>86.180000000000291</v>
      </c>
      <c r="J7" s="807" t="str">
        <f>PIERNA!AO6</f>
        <v>NLSE23-132</v>
      </c>
      <c r="K7" s="1344">
        <v>12434</v>
      </c>
      <c r="L7" s="1345" t="s">
        <v>365</v>
      </c>
      <c r="M7" s="1344">
        <v>37120</v>
      </c>
      <c r="N7" s="1190" t="s">
        <v>361</v>
      </c>
      <c r="O7" s="1114">
        <v>2202018</v>
      </c>
      <c r="P7" s="1491">
        <v>4698</v>
      </c>
      <c r="Q7" s="1188">
        <f>44318.55*16.96</f>
        <v>751642.60800000012</v>
      </c>
      <c r="R7" s="1189" t="s">
        <v>360</v>
      </c>
      <c r="S7" s="892">
        <f t="shared" si="0"/>
        <v>805894.60800000012</v>
      </c>
      <c r="T7" s="892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1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70">
        <f>PIERNA!H8</f>
        <v>18701.45</v>
      </c>
      <c r="I8" s="547">
        <f>PIERNA!I8</f>
        <v>-38.270000000000437</v>
      </c>
      <c r="J8" s="1092">
        <f>PIERNA!AY6</f>
        <v>11531</v>
      </c>
      <c r="K8" s="1344">
        <v>12274</v>
      </c>
      <c r="L8" s="1346" t="s">
        <v>365</v>
      </c>
      <c r="M8" s="1344">
        <v>37120</v>
      </c>
      <c r="N8" s="1190" t="s">
        <v>366</v>
      </c>
      <c r="O8" s="1115">
        <v>11907</v>
      </c>
      <c r="P8" s="1491">
        <v>4640</v>
      </c>
      <c r="Q8" s="1188">
        <f>44198.56*16.725575</f>
        <v>739246.33017199987</v>
      </c>
      <c r="R8" s="1190" t="s">
        <v>366</v>
      </c>
      <c r="S8" s="892">
        <f t="shared" si="0"/>
        <v>793280.33017199987</v>
      </c>
      <c r="T8" s="892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70">
        <f>PIERNA!H9</f>
        <v>17239.5</v>
      </c>
      <c r="I9" s="547">
        <f>PIERNA!I9</f>
        <v>20.680000000000291</v>
      </c>
      <c r="J9" s="688" t="str">
        <f>PIERNA!BI6</f>
        <v>NLSE23-134</v>
      </c>
      <c r="K9" s="1375">
        <v>12434</v>
      </c>
      <c r="L9" s="1196" t="s">
        <v>399</v>
      </c>
      <c r="M9" s="1195">
        <v>37120</v>
      </c>
      <c r="N9" s="597" t="s">
        <v>391</v>
      </c>
      <c r="O9" s="1114">
        <v>2201629</v>
      </c>
      <c r="P9" s="466"/>
      <c r="Q9" s="1188">
        <f>41332.61*16.78</f>
        <v>693561.1958000001</v>
      </c>
      <c r="R9" s="1191" t="s">
        <v>362</v>
      </c>
      <c r="S9" s="892">
        <f>Q9+M9+K9</f>
        <v>743115.1958000001</v>
      </c>
      <c r="T9" s="892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70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5">
        <v>11424</v>
      </c>
      <c r="L10" s="1196" t="s">
        <v>400</v>
      </c>
      <c r="M10" s="1195">
        <v>37120</v>
      </c>
      <c r="N10" s="597" t="s">
        <v>391</v>
      </c>
      <c r="O10" s="1114">
        <v>2203346</v>
      </c>
      <c r="P10" s="466"/>
      <c r="Q10" s="1192">
        <f>41396.46*16.725</f>
        <v>692355.79350000003</v>
      </c>
      <c r="R10" s="1191" t="s">
        <v>364</v>
      </c>
      <c r="S10" s="892">
        <f>Q10+M10+K10</f>
        <v>740899.79350000003</v>
      </c>
      <c r="T10" s="892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70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4" t="s">
        <v>400</v>
      </c>
      <c r="M11" s="590">
        <v>37120</v>
      </c>
      <c r="N11" s="597" t="s">
        <v>392</v>
      </c>
      <c r="O11" s="1115">
        <v>2203345</v>
      </c>
      <c r="P11" s="466"/>
      <c r="Q11" s="1192">
        <f>41104.95*16.725</f>
        <v>687480.28875000007</v>
      </c>
      <c r="R11" s="1191" t="s">
        <v>364</v>
      </c>
      <c r="S11" s="892">
        <f t="shared" si="0"/>
        <v>737024.28875000007</v>
      </c>
      <c r="T11" s="892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70">
        <f>PIERNA!H12</f>
        <v>19022.599999999999</v>
      </c>
      <c r="I12" s="547">
        <f>PIERNA!I12</f>
        <v>29.400000000001455</v>
      </c>
      <c r="J12" s="1317" t="str">
        <f>PIERNA!CM6</f>
        <v>ACCESE23-08</v>
      </c>
      <c r="K12" s="590"/>
      <c r="L12" s="603"/>
      <c r="M12" s="590"/>
      <c r="N12" s="597"/>
      <c r="O12" s="1115"/>
      <c r="P12" s="466"/>
      <c r="Q12" s="1192"/>
      <c r="R12" s="1191"/>
      <c r="S12" s="892">
        <f>Q12+M12+K12</f>
        <v>0</v>
      </c>
      <c r="T12" s="89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1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70">
        <f>PIERNA!H13</f>
        <v>19295.5</v>
      </c>
      <c r="I13" s="547">
        <f>PIERNA!I13</f>
        <v>-124.33000000000175</v>
      </c>
      <c r="J13" s="1356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5">
        <v>2204622</v>
      </c>
      <c r="P13" s="466"/>
      <c r="Q13" s="357">
        <f>47466.13*16.795</f>
        <v>797193.65335000004</v>
      </c>
      <c r="R13" s="599" t="s">
        <v>366</v>
      </c>
      <c r="S13" s="892">
        <f t="shared" si="0"/>
        <v>813179.65335000004</v>
      </c>
      <c r="T13" s="892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70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4">
        <v>2204621</v>
      </c>
      <c r="P14" s="767"/>
      <c r="Q14" s="357">
        <f>47066.68*16.72</f>
        <v>786954.88959999999</v>
      </c>
      <c r="R14" s="600" t="s">
        <v>366</v>
      </c>
      <c r="S14" s="892">
        <f>Q14+M14+K14</f>
        <v>836508.88959999999</v>
      </c>
      <c r="T14" s="892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7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70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5">
        <v>2205223</v>
      </c>
      <c r="P15" s="466"/>
      <c r="Q15" s="357">
        <f>46590.47*17.31</f>
        <v>806481.03570000001</v>
      </c>
      <c r="R15" s="602" t="s">
        <v>391</v>
      </c>
      <c r="S15" s="892">
        <f t="shared" si="0"/>
        <v>855025.03570000001</v>
      </c>
      <c r="T15" s="892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2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70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5">
        <v>2205333</v>
      </c>
      <c r="P16" s="466"/>
      <c r="Q16" s="466">
        <f>47616.15*17.1</f>
        <v>814236.16500000004</v>
      </c>
      <c r="R16" s="599" t="s">
        <v>392</v>
      </c>
      <c r="S16" s="892">
        <f t="shared" si="0"/>
        <v>862780.16500000004</v>
      </c>
      <c r="T16" s="892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3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70">
        <f>PIERNA!H17</f>
        <v>18801.53</v>
      </c>
      <c r="I17" s="547">
        <f>PIERNA!I17</f>
        <v>-0.14999999999781721</v>
      </c>
      <c r="J17" s="1359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5">
        <v>11940</v>
      </c>
      <c r="P17" s="1116"/>
      <c r="Q17" s="466">
        <f>46643.69*17.01</f>
        <v>793409.16690000007</v>
      </c>
      <c r="R17" s="599" t="s">
        <v>421</v>
      </c>
      <c r="S17" s="892">
        <f>Q17+M17+K17</f>
        <v>844633.56690000009</v>
      </c>
      <c r="T17" s="892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7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70">
        <f>PIERNA!H18</f>
        <v>18711.93</v>
      </c>
      <c r="I18" s="547">
        <f>PIERNA!I18</f>
        <v>-15.75</v>
      </c>
      <c r="J18" s="1120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4">
        <v>11944</v>
      </c>
      <c r="P18" s="766"/>
      <c r="Q18" s="466">
        <f>47387.32*17.06106</f>
        <v>808477.90975920006</v>
      </c>
      <c r="R18" s="600" t="s">
        <v>422</v>
      </c>
      <c r="S18" s="892">
        <f>Q18+M18+K18</f>
        <v>858021.90975920006</v>
      </c>
      <c r="T18" s="892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2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70">
        <f>PIERNA!H19</f>
        <v>18476</v>
      </c>
      <c r="I19" s="547">
        <f>PIERNA!I19</f>
        <v>-86.020000000000437</v>
      </c>
      <c r="J19" s="1425" t="str">
        <f>PIERNA!FE6</f>
        <v>F-3577</v>
      </c>
      <c r="K19" s="590"/>
      <c r="L19" s="598"/>
      <c r="M19" s="590"/>
      <c r="N19" s="601"/>
      <c r="O19" s="1114"/>
      <c r="P19" s="767"/>
      <c r="Q19" s="466"/>
      <c r="R19" s="593"/>
      <c r="S19" s="892">
        <f>Q19+M19+K19</f>
        <v>0</v>
      </c>
      <c r="T19" s="89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1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70">
        <f>PIERNA!H20</f>
        <v>19083.400000000001</v>
      </c>
      <c r="I20" s="547">
        <f>PIERNA!I20</f>
        <v>-196.61000000000058</v>
      </c>
      <c r="J20" s="1034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4">
        <v>2207070</v>
      </c>
      <c r="P20" s="767"/>
      <c r="Q20" s="466">
        <f>48538.47*17.11</f>
        <v>830493.22169999999</v>
      </c>
      <c r="R20" s="593" t="s">
        <v>395</v>
      </c>
      <c r="S20" s="892">
        <f t="shared" si="0"/>
        <v>877737.22169999999</v>
      </c>
      <c r="T20" s="892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4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70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4">
        <v>2207071</v>
      </c>
      <c r="P21" s="466"/>
      <c r="Q21" s="466">
        <f>48494.63*16.97</f>
        <v>822953.87109999987</v>
      </c>
      <c r="R21" s="593" t="s">
        <v>398</v>
      </c>
      <c r="S21" s="892">
        <f t="shared" si="0"/>
        <v>872347.87109999987</v>
      </c>
      <c r="T21" s="892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5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70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5">
        <v>2208476</v>
      </c>
      <c r="P22" s="466"/>
      <c r="Q22" s="466">
        <f>47745.39*17.03</f>
        <v>813103.99170000001</v>
      </c>
      <c r="R22" s="593" t="s">
        <v>421</v>
      </c>
      <c r="S22" s="892">
        <f>Q22+M22+K22</f>
        <v>862497.99170000001</v>
      </c>
      <c r="T22" s="892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70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5">
        <v>2208477</v>
      </c>
      <c r="P23" s="979"/>
      <c r="Q23" s="466">
        <f>48320.16*17.03</f>
        <v>822892.32480000006</v>
      </c>
      <c r="R23" s="593" t="s">
        <v>421</v>
      </c>
      <c r="S23" s="892">
        <f>Q23+M23+K23</f>
        <v>870136.32480000006</v>
      </c>
      <c r="T23" s="892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4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70">
        <f>PIERNA!H24</f>
        <v>18855.599999999999</v>
      </c>
      <c r="I24" s="547">
        <f>PIERNA!I24</f>
        <v>-74.979999999999563</v>
      </c>
      <c r="J24" s="1092" t="str">
        <f>PIERNA!HC6</f>
        <v>TFL-3691</v>
      </c>
      <c r="K24" s="590"/>
      <c r="L24" s="598"/>
      <c r="M24" s="590"/>
      <c r="N24" s="597"/>
      <c r="O24" s="1114"/>
      <c r="P24" s="1116"/>
      <c r="Q24" s="466">
        <v>814573.03</v>
      </c>
      <c r="R24" s="593" t="s">
        <v>504</v>
      </c>
      <c r="S24" s="892">
        <f>Q24+M24+K24</f>
        <v>814573.03</v>
      </c>
      <c r="T24" s="892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70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3" t="s">
        <v>474</v>
      </c>
      <c r="O25" s="1114">
        <v>22091426</v>
      </c>
      <c r="P25" s="466"/>
      <c r="Q25" s="466">
        <f>47182.71*17.16</f>
        <v>809655.30359999998</v>
      </c>
      <c r="R25" s="593" t="s">
        <v>423</v>
      </c>
      <c r="S25" s="892">
        <f t="shared" si="0"/>
        <v>859049.30359999998</v>
      </c>
      <c r="T25" s="892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3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6">
        <f>PIERNA!IB5</f>
        <v>21</v>
      </c>
      <c r="H26" s="1247">
        <f>PIERNA!IC5</f>
        <v>18777.400000000001</v>
      </c>
      <c r="I26" s="1248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4">
        <v>2209914</v>
      </c>
      <c r="P26" s="1249"/>
      <c r="Q26" s="466">
        <f>46249.85*17.08</f>
        <v>789947.43799999985</v>
      </c>
      <c r="R26" s="595" t="s">
        <v>427</v>
      </c>
      <c r="S26" s="892">
        <f>Q26+M26+K26</f>
        <v>839491.43799999985</v>
      </c>
      <c r="T26" s="892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70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4">
        <v>2210562</v>
      </c>
      <c r="P27" s="767"/>
      <c r="Q27" s="1086">
        <f>44662.28*17.14</f>
        <v>765511.47920000006</v>
      </c>
      <c r="R27" s="1087" t="s">
        <v>428</v>
      </c>
      <c r="S27" s="892">
        <f>Q27+M27+K27+P27</f>
        <v>812755.47920000006</v>
      </c>
      <c r="T27" s="892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70">
        <f>PIERNA!IW5</f>
        <v>19111.7</v>
      </c>
      <c r="I28" s="547">
        <f>PIERNA!I28</f>
        <v>26.069999999999709</v>
      </c>
      <c r="J28" s="1431" t="str">
        <f>PIERNA!IQ6</f>
        <v>ACCE23-06</v>
      </c>
      <c r="K28" s="1444"/>
      <c r="L28" s="1088"/>
      <c r="M28" s="1089"/>
      <c r="N28" s="1090"/>
      <c r="O28" s="1085"/>
      <c r="P28" s="466"/>
      <c r="Q28" s="466"/>
      <c r="R28" s="595"/>
      <c r="S28" s="892">
        <f t="shared" si="0"/>
        <v>0</v>
      </c>
      <c r="T28" s="892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70">
        <f>PIERNA!JG5</f>
        <v>19042.099999999999</v>
      </c>
      <c r="I29" s="547">
        <f>PIERNA!I29</f>
        <v>71.540000000000873</v>
      </c>
      <c r="J29" s="1450" t="str">
        <f>PIERNA!JA6</f>
        <v>NLSE23-150</v>
      </c>
      <c r="K29" s="1091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6">
        <f>42191.91*17.09</f>
        <v>721059.74190000002</v>
      </c>
      <c r="R29" s="1087" t="s">
        <v>431</v>
      </c>
      <c r="S29" s="892">
        <f t="shared" si="0"/>
        <v>769603.74190000002</v>
      </c>
      <c r="T29" s="892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1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2">
        <f>Q30+M30+K30</f>
        <v>771129.00539999991</v>
      </c>
      <c r="T30" s="892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1">
        <f>PIERNA!KA5</f>
        <v>19097</v>
      </c>
      <c r="I31" s="547">
        <f>PIERNA!I31</f>
        <v>7.2799999999988358</v>
      </c>
      <c r="J31" s="1318" t="str">
        <f>PIERNA!JU6</f>
        <v>ACCESE23-07</v>
      </c>
      <c r="K31" s="357"/>
      <c r="L31" s="601"/>
      <c r="M31" s="590"/>
      <c r="N31" s="593"/>
      <c r="O31" s="594"/>
      <c r="P31" s="466"/>
      <c r="Q31" s="1086"/>
      <c r="R31" s="595"/>
      <c r="S31" s="892">
        <f t="shared" si="0"/>
        <v>0</v>
      </c>
      <c r="T31" s="892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1">
        <f>PIERNA!H32</f>
        <v>18806.599999999999</v>
      </c>
      <c r="I32" s="547">
        <f>PIERNA!I32</f>
        <v>-6.5399999999972351</v>
      </c>
      <c r="J32" s="980" t="str">
        <f>PIERNA!KE6</f>
        <v>NLSE23-133</v>
      </c>
      <c r="K32" s="959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2">
        <f>Q32+M32+K32+P32</f>
        <v>761237.45280000009</v>
      </c>
      <c r="T32" s="892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1">
        <f>PIERNA!KU5</f>
        <v>19196.5</v>
      </c>
      <c r="I33" s="548">
        <f>PIERNA!I33</f>
        <v>28.709999999999127</v>
      </c>
      <c r="J33" s="946" t="str">
        <f>PIERNA!KO6</f>
        <v>NLSE23-152</v>
      </c>
      <c r="K33" s="1492">
        <v>15239</v>
      </c>
      <c r="L33" s="598" t="s">
        <v>507</v>
      </c>
      <c r="M33" s="1494">
        <v>37120</v>
      </c>
      <c r="N33" s="598" t="s">
        <v>511</v>
      </c>
      <c r="O33" s="1485">
        <v>2211710</v>
      </c>
      <c r="P33" s="466"/>
      <c r="Q33" s="1086">
        <f>42955.82*16.96</f>
        <v>728530.70720000006</v>
      </c>
      <c r="R33" s="595" t="s">
        <v>474</v>
      </c>
      <c r="S33" s="892">
        <f>Q33+M33+K33+P33</f>
        <v>780889.70720000006</v>
      </c>
      <c r="T33" s="892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1">
        <f>PIERNA!H34</f>
        <v>18867</v>
      </c>
      <c r="I34" s="547">
        <f>PIERNA!I34</f>
        <v>33.490000000001601</v>
      </c>
      <c r="J34" s="1083" t="str">
        <f>PIERNA!KY6</f>
        <v>NLSE23-153</v>
      </c>
      <c r="K34" s="1493">
        <v>12434</v>
      </c>
      <c r="L34" s="598" t="s">
        <v>508</v>
      </c>
      <c r="M34" s="756">
        <v>37120</v>
      </c>
      <c r="N34" s="595" t="s">
        <v>509</v>
      </c>
      <c r="O34" s="1009">
        <v>2211711</v>
      </c>
      <c r="P34" s="466"/>
      <c r="Q34" s="467">
        <f>42218.93*16.898</f>
        <v>713415.47913999995</v>
      </c>
      <c r="R34" s="596" t="s">
        <v>476</v>
      </c>
      <c r="S34" s="892">
        <f>Q34+M34+K34+P34</f>
        <v>762969.47913999995</v>
      </c>
      <c r="T34" s="892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1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9">
        <v>2212268</v>
      </c>
      <c r="P35" s="466"/>
      <c r="Q35" s="357">
        <f>40812.66*16.81</f>
        <v>686060.81460000004</v>
      </c>
      <c r="R35" s="595" t="s">
        <v>477</v>
      </c>
      <c r="S35" s="892">
        <f>Q35+M35+K35</f>
        <v>735454.81460000004</v>
      </c>
      <c r="T35" s="892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1">
        <f>PIERNA!H36</f>
        <v>19126</v>
      </c>
      <c r="I36" s="547">
        <f>PIERNA!I36</f>
        <v>-83.169999999998254</v>
      </c>
      <c r="J36" s="1495" t="str">
        <f>PIERNA!LS6</f>
        <v>NLSE23-156</v>
      </c>
      <c r="K36" s="1496">
        <v>21237.599999999999</v>
      </c>
      <c r="L36" s="598" t="s">
        <v>509</v>
      </c>
      <c r="M36" s="756">
        <v>37120</v>
      </c>
      <c r="N36" s="1093" t="s">
        <v>511</v>
      </c>
      <c r="O36" s="1009">
        <v>2212814</v>
      </c>
      <c r="P36" s="466"/>
      <c r="Q36" s="357">
        <f>42798.49*16.784</f>
        <v>718329.85615999997</v>
      </c>
      <c r="R36" s="593" t="s">
        <v>501</v>
      </c>
      <c r="S36" s="892">
        <f t="shared" ref="S36:S39" si="9">Q36+M36+K36</f>
        <v>776687.45615999994</v>
      </c>
      <c r="T36" s="892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505">
        <f>PIERNA!E37</f>
        <v>45170</v>
      </c>
      <c r="F37" s="850">
        <f>PIERNA!F37</f>
        <v>18993.75</v>
      </c>
      <c r="G37" s="352">
        <f>PIERNA!G37</f>
        <v>21</v>
      </c>
      <c r="H37" s="870">
        <f>PIERNA!H37</f>
        <v>18991</v>
      </c>
      <c r="I37" s="547">
        <f>PIERNA!I37</f>
        <v>2.75</v>
      </c>
      <c r="J37" s="807" t="str">
        <f>PIERNA!MC6</f>
        <v>NLSES23-128</v>
      </c>
      <c r="K37" s="357"/>
      <c r="L37" s="598"/>
      <c r="M37" s="590"/>
      <c r="N37" s="593"/>
      <c r="O37" s="1009"/>
      <c r="P37" s="466"/>
      <c r="Q37" s="466"/>
      <c r="R37" s="593"/>
      <c r="S37" s="892">
        <f>Q37+M37+K37</f>
        <v>0</v>
      </c>
      <c r="T37" s="892">
        <f t="shared" si="8"/>
        <v>0.1</v>
      </c>
      <c r="W37" s="72"/>
      <c r="X37" s="72"/>
      <c r="Y37" s="164"/>
      <c r="Z37" s="165"/>
      <c r="AA37" s="164"/>
      <c r="AB37" s="164"/>
      <c r="AC37" s="164"/>
    </row>
    <row r="38" spans="1:29" s="148" customFormat="1" ht="58.5" x14ac:dyDescent="0.3">
      <c r="A38" s="97">
        <v>35</v>
      </c>
      <c r="B38" s="1624" t="str">
        <f>PIERNA!B38</f>
        <v xml:space="preserve">CARNES DELICIOSAS </v>
      </c>
      <c r="C38" s="1625" t="str">
        <f>PIERNA!C38</f>
        <v xml:space="preserve">INDIANA </v>
      </c>
      <c r="D38" s="401">
        <f>PIERNA!D38</f>
        <v>0</v>
      </c>
      <c r="E38" s="505">
        <f>PIERNA!E38</f>
        <v>45171</v>
      </c>
      <c r="F38" s="855">
        <f>PIERNA!F38</f>
        <v>18431.900000000001</v>
      </c>
      <c r="G38" s="352">
        <f>PIERNA!G38</f>
        <v>20</v>
      </c>
      <c r="H38" s="872">
        <f>PIERNA!H38</f>
        <v>18499</v>
      </c>
      <c r="I38" s="547">
        <f>PIERNA!I38</f>
        <v>-67.099999999998545</v>
      </c>
      <c r="J38" s="1627" t="str">
        <f>PIERNA!MM6</f>
        <v>F-1747</v>
      </c>
      <c r="K38" s="357"/>
      <c r="L38" s="603"/>
      <c r="M38" s="590"/>
      <c r="N38" s="1623" t="s">
        <v>805</v>
      </c>
      <c r="O38" s="1628" t="s">
        <v>806</v>
      </c>
      <c r="P38" s="1449" t="s">
        <v>368</v>
      </c>
      <c r="Q38" s="1052">
        <f>610824.96+147566.39</f>
        <v>758391.35</v>
      </c>
      <c r="R38" s="1626" t="s">
        <v>807</v>
      </c>
      <c r="S38" s="892">
        <f t="shared" si="9"/>
        <v>758391.35</v>
      </c>
      <c r="T38" s="892">
        <f>S38/H38</f>
        <v>40.996343045570029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30">
        <f>PIERNA!E39</f>
        <v>45171</v>
      </c>
      <c r="F39" s="856">
        <f>PIERNA!F39</f>
        <v>19115.54</v>
      </c>
      <c r="G39" s="97">
        <f>PIERNA!G39</f>
        <v>21</v>
      </c>
      <c r="H39" s="865">
        <f>PIERNA!H39</f>
        <v>19090.8</v>
      </c>
      <c r="I39" s="102">
        <f>PIERNA!I39</f>
        <v>24.740000000001601</v>
      </c>
      <c r="J39" s="980" t="str">
        <f>PIERNA!MW6</f>
        <v>NLSE23-155</v>
      </c>
      <c r="K39" s="1250"/>
      <c r="L39" s="603"/>
      <c r="M39" s="590"/>
      <c r="N39" s="593"/>
      <c r="O39" s="1009"/>
      <c r="P39" s="466"/>
      <c r="Q39" s="466"/>
      <c r="R39" s="595"/>
      <c r="S39" s="892">
        <f t="shared" si="9"/>
        <v>0</v>
      </c>
      <c r="T39" s="892">
        <f t="shared" si="8"/>
        <v>0.1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6">
        <f>PIERNA!F40</f>
        <v>0</v>
      </c>
      <c r="G40" s="97">
        <f>PIERNA!G40</f>
        <v>0</v>
      </c>
      <c r="H40" s="865">
        <f>PIERNA!H40</f>
        <v>0</v>
      </c>
      <c r="I40" s="102">
        <f>PIERNA!I40</f>
        <v>0</v>
      </c>
      <c r="J40" s="1251"/>
      <c r="K40" s="1252"/>
      <c r="L40" s="592"/>
      <c r="M40" s="590"/>
      <c r="N40" s="593"/>
      <c r="O40" s="1009"/>
      <c r="P40" s="466"/>
      <c r="Q40" s="466"/>
      <c r="R40" s="595"/>
      <c r="S40" s="892">
        <f>Q40+M40+K40+P40</f>
        <v>0</v>
      </c>
      <c r="T40" s="89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6">
        <f>PIERNA!F41</f>
        <v>0</v>
      </c>
      <c r="G41" s="97">
        <f>PIERNA!G41</f>
        <v>0</v>
      </c>
      <c r="H41" s="865">
        <f>PIERNA!H41</f>
        <v>0</v>
      </c>
      <c r="I41" s="102">
        <f>PIERNA!I41</f>
        <v>0</v>
      </c>
      <c r="J41" s="1495" t="s">
        <v>497</v>
      </c>
      <c r="K41" s="357"/>
      <c r="L41" s="592"/>
      <c r="M41" s="590"/>
      <c r="N41" s="593"/>
      <c r="O41" s="1009"/>
      <c r="P41" s="466"/>
      <c r="Q41" s="466"/>
      <c r="R41" s="595"/>
      <c r="S41" s="892">
        <f>Q41+M41+K41+P41</f>
        <v>0</v>
      </c>
      <c r="T41" s="89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9">
        <f>PIERNA!H42</f>
        <v>0</v>
      </c>
      <c r="I42" s="102">
        <f>PIERNA!I42</f>
        <v>0</v>
      </c>
      <c r="J42" s="1498" t="s">
        <v>510</v>
      </c>
      <c r="K42" s="1499"/>
      <c r="L42" s="1500"/>
      <c r="M42" s="1499"/>
      <c r="N42" s="1501"/>
      <c r="O42" s="1502"/>
      <c r="P42" s="1503"/>
      <c r="Q42" s="1497"/>
      <c r="R42" s="1504"/>
      <c r="S42" s="892">
        <f t="shared" ref="S42:S59" si="10">Q42+M42+K42</f>
        <v>0</v>
      </c>
      <c r="T42" s="89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9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9"/>
      <c r="P43" s="466"/>
      <c r="Q43" s="466"/>
      <c r="R43" s="595"/>
      <c r="S43" s="892">
        <f t="shared" si="10"/>
        <v>0</v>
      </c>
      <c r="T43" s="89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9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9"/>
      <c r="P44" s="466"/>
      <c r="Q44" s="357"/>
      <c r="R44" s="595"/>
      <c r="S44" s="892">
        <f>Q44+M44+K44</f>
        <v>0</v>
      </c>
      <c r="T44" s="89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9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9"/>
      <c r="P45" s="466"/>
      <c r="Q45" s="357"/>
      <c r="R45" s="595"/>
      <c r="S45" s="892">
        <f>Q45+M45+K45</f>
        <v>0</v>
      </c>
      <c r="T45" s="89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9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9"/>
      <c r="P46" s="466"/>
      <c r="Q46" s="357"/>
      <c r="R46" s="595"/>
      <c r="S46" s="892">
        <f>Q46+M46+K46</f>
        <v>0</v>
      </c>
      <c r="T46" s="89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9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10"/>
      <c r="P47" s="466"/>
      <c r="Q47" s="357"/>
      <c r="R47" s="595"/>
      <c r="S47" s="892">
        <f>Q47+M47+K47</f>
        <v>0</v>
      </c>
      <c r="T47" s="89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9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9"/>
      <c r="P48" s="466"/>
      <c r="Q48" s="357"/>
      <c r="R48" s="595"/>
      <c r="S48" s="892">
        <f>Q48+M48+K48</f>
        <v>0</v>
      </c>
      <c r="T48" s="89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9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9"/>
      <c r="P49" s="466"/>
      <c r="Q49" s="357"/>
      <c r="R49" s="595"/>
      <c r="S49" s="892">
        <f t="shared" ref="S49:S53" si="13">Q49+M49+K49</f>
        <v>0</v>
      </c>
      <c r="T49" s="89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9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9"/>
      <c r="P50" s="466"/>
      <c r="Q50" s="357"/>
      <c r="R50" s="595"/>
      <c r="S50" s="892">
        <f t="shared" si="13"/>
        <v>0</v>
      </c>
      <c r="T50" s="89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9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9"/>
      <c r="P51" s="768"/>
      <c r="Q51" s="357"/>
      <c r="R51" s="595"/>
      <c r="S51" s="892">
        <f t="shared" si="13"/>
        <v>0</v>
      </c>
      <c r="T51" s="89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9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9"/>
      <c r="P52" s="466"/>
      <c r="Q52" s="357"/>
      <c r="R52" s="728"/>
      <c r="S52" s="892">
        <f t="shared" si="13"/>
        <v>0</v>
      </c>
      <c r="T52" s="89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9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9"/>
      <c r="P53" s="466"/>
      <c r="Q53" s="357"/>
      <c r="R53" s="728"/>
      <c r="S53" s="892">
        <f t="shared" si="13"/>
        <v>0</v>
      </c>
      <c r="T53" s="89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9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9"/>
      <c r="P54" s="466"/>
      <c r="Q54" s="357"/>
      <c r="R54" s="728"/>
      <c r="S54" s="892">
        <f t="shared" si="10"/>
        <v>0</v>
      </c>
      <c r="T54" s="89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7">
        <f>PIERNA!TF5</f>
        <v>0</v>
      </c>
      <c r="G55" s="97">
        <f>PIERNA!TG5</f>
        <v>0</v>
      </c>
      <c r="H55" s="869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9"/>
      <c r="P55" s="466"/>
      <c r="Q55" s="357"/>
      <c r="R55" s="728"/>
      <c r="S55" s="892">
        <f t="shared" si="10"/>
        <v>0</v>
      </c>
      <c r="T55" s="89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9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9"/>
      <c r="P56" s="466"/>
      <c r="Q56" s="357"/>
      <c r="R56" s="728"/>
      <c r="S56" s="892">
        <f t="shared" si="10"/>
        <v>0</v>
      </c>
      <c r="T56" s="89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9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9"/>
      <c r="P57" s="466"/>
      <c r="Q57" s="357"/>
      <c r="R57" s="728"/>
      <c r="S57" s="892">
        <f t="shared" si="10"/>
        <v>0</v>
      </c>
      <c r="T57" s="89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9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9"/>
      <c r="P58" s="466"/>
      <c r="Q58" s="357"/>
      <c r="R58" s="728"/>
      <c r="S58" s="892">
        <f t="shared" si="10"/>
        <v>0</v>
      </c>
      <c r="T58" s="89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9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9"/>
      <c r="P59" s="466"/>
      <c r="Q59" s="357"/>
      <c r="R59" s="728"/>
      <c r="S59" s="892">
        <f t="shared" si="10"/>
        <v>0</v>
      </c>
      <c r="T59" s="89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9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9"/>
      <c r="P60" s="466"/>
      <c r="Q60" s="357"/>
      <c r="R60" s="728"/>
      <c r="S60" s="892">
        <f>Q60+M60+L60</f>
        <v>0</v>
      </c>
      <c r="T60" s="89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9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9"/>
      <c r="P61" s="466"/>
      <c r="Q61" s="357"/>
      <c r="R61" s="728"/>
      <c r="S61" s="892">
        <f t="shared" ref="S61:S71" si="14">Q61+M61+K61</f>
        <v>0</v>
      </c>
      <c r="T61" s="89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9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9"/>
      <c r="P62" s="466"/>
      <c r="Q62" s="357"/>
      <c r="R62" s="728"/>
      <c r="S62" s="892">
        <f t="shared" si="14"/>
        <v>0</v>
      </c>
      <c r="T62" s="89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9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9"/>
      <c r="P63" s="466"/>
      <c r="Q63" s="357"/>
      <c r="R63" s="728"/>
      <c r="S63" s="892">
        <f t="shared" si="14"/>
        <v>0</v>
      </c>
      <c r="T63" s="89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9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9"/>
      <c r="P64" s="466"/>
      <c r="Q64" s="357"/>
      <c r="R64" s="728"/>
      <c r="S64" s="892">
        <f t="shared" si="14"/>
        <v>0</v>
      </c>
      <c r="T64" s="89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9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9"/>
      <c r="P65" s="466"/>
      <c r="Q65" s="357"/>
      <c r="R65" s="728"/>
      <c r="S65" s="892">
        <f t="shared" si="14"/>
        <v>0</v>
      </c>
      <c r="T65" s="89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9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9"/>
      <c r="P66" s="466"/>
      <c r="Q66" s="357"/>
      <c r="R66" s="728"/>
      <c r="S66" s="892">
        <f t="shared" si="14"/>
        <v>0</v>
      </c>
      <c r="T66" s="89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9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9"/>
      <c r="P67" s="466"/>
      <c r="Q67" s="357"/>
      <c r="R67" s="728"/>
      <c r="S67" s="892">
        <f t="shared" si="14"/>
        <v>0</v>
      </c>
      <c r="T67" s="89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9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9"/>
      <c r="P68" s="466"/>
      <c r="Q68" s="357"/>
      <c r="R68" s="728"/>
      <c r="S68" s="892">
        <f t="shared" si="14"/>
        <v>0</v>
      </c>
      <c r="T68" s="89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9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9"/>
      <c r="P69" s="466"/>
      <c r="Q69" s="357"/>
      <c r="R69" s="728"/>
      <c r="S69" s="892">
        <f t="shared" si="14"/>
        <v>0</v>
      </c>
      <c r="T69" s="89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9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9"/>
      <c r="P70" s="466"/>
      <c r="Q70" s="357"/>
      <c r="R70" s="728"/>
      <c r="S70" s="892">
        <f t="shared" si="14"/>
        <v>0</v>
      </c>
      <c r="T70" s="89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9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9"/>
      <c r="P71" s="466"/>
      <c r="Q71" s="357"/>
      <c r="R71" s="728"/>
      <c r="S71" s="892">
        <f t="shared" si="14"/>
        <v>0</v>
      </c>
      <c r="T71" s="89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9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9"/>
      <c r="P72" s="466"/>
      <c r="Q72" s="357"/>
      <c r="R72" s="728"/>
      <c r="S72" s="892">
        <f t="shared" ref="S72:S163" si="15">Q72+M72+K72</f>
        <v>0</v>
      </c>
      <c r="T72" s="89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9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9"/>
      <c r="P73" s="466"/>
      <c r="Q73" s="357"/>
      <c r="R73" s="728"/>
      <c r="S73" s="892">
        <f t="shared" si="15"/>
        <v>0</v>
      </c>
      <c r="T73" s="89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9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9"/>
      <c r="P74" s="466"/>
      <c r="Q74" s="357"/>
      <c r="R74" s="728"/>
      <c r="S74" s="892">
        <f t="shared" si="15"/>
        <v>0</v>
      </c>
      <c r="T74" s="89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9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9"/>
      <c r="P75" s="466"/>
      <c r="Q75" s="357"/>
      <c r="R75" s="728"/>
      <c r="S75" s="892">
        <f t="shared" si="15"/>
        <v>0</v>
      </c>
      <c r="T75" s="89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9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9"/>
      <c r="P76" s="466"/>
      <c r="Q76" s="357"/>
      <c r="R76" s="728"/>
      <c r="S76" s="892">
        <f t="shared" si="15"/>
        <v>0</v>
      </c>
      <c r="T76" s="89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9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9"/>
      <c r="P77" s="466"/>
      <c r="Q77" s="357"/>
      <c r="R77" s="728"/>
      <c r="S77" s="892">
        <f t="shared" si="15"/>
        <v>0</v>
      </c>
      <c r="T77" s="89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9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9"/>
      <c r="P78" s="466"/>
      <c r="Q78" s="357"/>
      <c r="R78" s="728"/>
      <c r="S78" s="892">
        <f t="shared" si="15"/>
        <v>0</v>
      </c>
      <c r="T78" s="89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9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9"/>
      <c r="P79" s="466"/>
      <c r="Q79" s="357"/>
      <c r="R79" s="728"/>
      <c r="S79" s="892">
        <f t="shared" si="15"/>
        <v>0</v>
      </c>
      <c r="T79" s="89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9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9"/>
      <c r="P80" s="466"/>
      <c r="Q80" s="357"/>
      <c r="R80" s="728"/>
      <c r="S80" s="892">
        <f t="shared" si="15"/>
        <v>0</v>
      </c>
      <c r="T80" s="89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9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9"/>
      <c r="P81" s="466"/>
      <c r="Q81" s="357"/>
      <c r="R81" s="728"/>
      <c r="S81" s="892">
        <f t="shared" si="15"/>
        <v>0</v>
      </c>
      <c r="T81" s="89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9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9"/>
      <c r="P82" s="466"/>
      <c r="Q82" s="357"/>
      <c r="R82" s="728"/>
      <c r="S82" s="892">
        <f t="shared" si="15"/>
        <v>0</v>
      </c>
      <c r="T82" s="89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9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9"/>
      <c r="P83" s="466"/>
      <c r="Q83" s="357"/>
      <c r="R83" s="728"/>
      <c r="S83" s="892">
        <f t="shared" si="15"/>
        <v>0</v>
      </c>
      <c r="T83" s="89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9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9"/>
      <c r="P84" s="466"/>
      <c r="Q84" s="357"/>
      <c r="R84" s="728"/>
      <c r="S84" s="892">
        <f t="shared" si="15"/>
        <v>0</v>
      </c>
      <c r="T84" s="89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9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9"/>
      <c r="P85" s="466"/>
      <c r="Q85" s="357"/>
      <c r="R85" s="728"/>
      <c r="S85" s="892">
        <f t="shared" si="15"/>
        <v>0</v>
      </c>
      <c r="T85" s="89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9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9"/>
      <c r="P86" s="466"/>
      <c r="Q86" s="357"/>
      <c r="R86" s="728"/>
      <c r="S86" s="892">
        <f t="shared" si="15"/>
        <v>0</v>
      </c>
      <c r="T86" s="89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9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9"/>
      <c r="P87" s="466"/>
      <c r="Q87" s="357"/>
      <c r="R87" s="728"/>
      <c r="S87" s="892">
        <f t="shared" si="15"/>
        <v>0</v>
      </c>
      <c r="T87" s="89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9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9"/>
      <c r="P88" s="466"/>
      <c r="Q88" s="357"/>
      <c r="R88" s="728"/>
      <c r="S88" s="892">
        <f t="shared" si="15"/>
        <v>0</v>
      </c>
      <c r="T88" s="89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9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9"/>
      <c r="P89" s="466"/>
      <c r="Q89" s="357"/>
      <c r="R89" s="728"/>
      <c r="S89" s="892">
        <f t="shared" si="15"/>
        <v>0</v>
      </c>
      <c r="T89" s="89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9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9"/>
      <c r="P90" s="466"/>
      <c r="Q90" s="357"/>
      <c r="R90" s="728"/>
      <c r="S90" s="892">
        <f t="shared" si="15"/>
        <v>0</v>
      </c>
      <c r="T90" s="89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9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9"/>
      <c r="P91" s="466"/>
      <c r="Q91" s="357"/>
      <c r="R91" s="728"/>
      <c r="S91" s="892">
        <f t="shared" si="15"/>
        <v>0</v>
      </c>
      <c r="T91" s="89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9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9"/>
      <c r="P92" s="466"/>
      <c r="Q92" s="357"/>
      <c r="R92" s="728"/>
      <c r="S92" s="892">
        <f t="shared" si="15"/>
        <v>0</v>
      </c>
      <c r="T92" s="89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9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9"/>
      <c r="P93" s="466"/>
      <c r="Q93" s="357"/>
      <c r="R93" s="728"/>
      <c r="S93" s="892">
        <f t="shared" si="15"/>
        <v>0</v>
      </c>
      <c r="T93" s="89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9"/>
      <c r="I94" s="102">
        <f>PIERNA!I94</f>
        <v>0</v>
      </c>
      <c r="J94" s="580"/>
      <c r="K94" s="756"/>
      <c r="L94" s="592"/>
      <c r="M94" s="727"/>
      <c r="N94" s="597"/>
      <c r="O94" s="1009"/>
      <c r="P94" s="466"/>
      <c r="Q94" s="357"/>
      <c r="R94" s="728"/>
      <c r="S94" s="892">
        <f t="shared" si="15"/>
        <v>0</v>
      </c>
      <c r="T94" s="89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9"/>
      <c r="I95" s="102">
        <f>PIERNA!I95</f>
        <v>0</v>
      </c>
      <c r="J95" s="686"/>
      <c r="K95" s="590"/>
      <c r="L95" s="592"/>
      <c r="M95" s="590"/>
      <c r="N95" s="597"/>
      <c r="O95" s="1009"/>
      <c r="P95" s="466"/>
      <c r="Q95" s="357"/>
      <c r="R95" s="728"/>
      <c r="S95" s="892">
        <f t="shared" si="15"/>
        <v>0</v>
      </c>
      <c r="T95" s="89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9"/>
      <c r="I96" s="102"/>
      <c r="J96" s="686"/>
      <c r="K96" s="590"/>
      <c r="L96" s="592"/>
      <c r="M96" s="590"/>
      <c r="N96" s="597"/>
      <c r="O96" s="1009"/>
      <c r="P96" s="466"/>
      <c r="Q96" s="357"/>
      <c r="R96" s="728"/>
      <c r="S96" s="892">
        <f t="shared" si="15"/>
        <v>0</v>
      </c>
      <c r="T96" s="893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9"/>
      <c r="I97" s="102"/>
      <c r="J97" s="686"/>
      <c r="K97" s="590"/>
      <c r="L97" s="592"/>
      <c r="M97" s="590"/>
      <c r="N97" s="597"/>
      <c r="O97" s="1011"/>
      <c r="P97" s="465"/>
      <c r="Q97" s="465"/>
      <c r="R97" s="591"/>
      <c r="S97" s="892">
        <f t="shared" si="15"/>
        <v>0</v>
      </c>
      <c r="T97" s="893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9"/>
      <c r="I98" s="102"/>
      <c r="J98" s="1056"/>
      <c r="K98" s="1057"/>
      <c r="L98" s="1058"/>
      <c r="M98" s="1057"/>
      <c r="N98" s="1059"/>
      <c r="O98" s="1012"/>
      <c r="P98" s="1060"/>
      <c r="Q98" s="1060"/>
      <c r="R98" s="996"/>
      <c r="S98" s="892"/>
      <c r="T98" s="893"/>
    </row>
    <row r="99" spans="1:24" s="148" customFormat="1" ht="38.25" customHeight="1" x14ac:dyDescent="0.3">
      <c r="A99" s="987">
        <v>61</v>
      </c>
      <c r="B99" s="730" t="s">
        <v>343</v>
      </c>
      <c r="C99" s="761" t="s">
        <v>82</v>
      </c>
      <c r="D99" s="1047"/>
      <c r="E99" s="833">
        <v>45138</v>
      </c>
      <c r="F99" s="852">
        <v>932.58</v>
      </c>
      <c r="G99" s="594">
        <v>1</v>
      </c>
      <c r="H99" s="932">
        <v>932.58</v>
      </c>
      <c r="I99" s="749">
        <f t="shared" ref="I99:I110" si="18">H99-F99</f>
        <v>0</v>
      </c>
      <c r="J99" s="1049"/>
      <c r="K99" s="1050"/>
      <c r="L99" s="1051"/>
      <c r="M99" s="1050"/>
      <c r="N99" s="1053"/>
      <c r="O99" s="1011" t="s">
        <v>344</v>
      </c>
      <c r="P99" s="1053"/>
      <c r="Q99" s="1052">
        <v>23314.5</v>
      </c>
      <c r="R99" s="1066" t="s">
        <v>367</v>
      </c>
      <c r="S99" s="892">
        <f t="shared" ref="S99:S100" si="19">Q99+M99+K99</f>
        <v>23314.5</v>
      </c>
      <c r="T99" s="893">
        <f t="shared" ref="T99:T100" si="20">S99/H99</f>
        <v>25</v>
      </c>
    </row>
    <row r="100" spans="1:24" s="148" customFormat="1" ht="40.5" customHeight="1" thickBot="1" x14ac:dyDescent="0.35">
      <c r="A100" s="987">
        <v>62</v>
      </c>
      <c r="B100" s="1330" t="s">
        <v>345</v>
      </c>
      <c r="C100" s="1117" t="s">
        <v>76</v>
      </c>
      <c r="D100" s="1118"/>
      <c r="E100" s="1327">
        <v>45139</v>
      </c>
      <c r="F100" s="859">
        <v>544</v>
      </c>
      <c r="G100" s="688">
        <v>180</v>
      </c>
      <c r="H100" s="859">
        <v>544</v>
      </c>
      <c r="I100" s="665">
        <f t="shared" si="18"/>
        <v>0</v>
      </c>
      <c r="J100" s="1117"/>
      <c r="K100" s="1050"/>
      <c r="L100" s="1054"/>
      <c r="M100" s="1050"/>
      <c r="N100" s="933"/>
      <c r="O100" s="1377">
        <v>148642</v>
      </c>
      <c r="P100" s="1348" t="s">
        <v>368</v>
      </c>
      <c r="Q100" s="1347">
        <v>45696</v>
      </c>
      <c r="R100" s="1380" t="s">
        <v>367</v>
      </c>
      <c r="S100" s="892">
        <f t="shared" si="19"/>
        <v>45696</v>
      </c>
      <c r="T100" s="893">
        <f t="shared" si="20"/>
        <v>84</v>
      </c>
      <c r="X100" s="895">
        <f>SUM(X59:X99)</f>
        <v>0</v>
      </c>
    </row>
    <row r="101" spans="1:24" s="148" customFormat="1" ht="31.5" customHeight="1" x14ac:dyDescent="0.3">
      <c r="A101" s="987">
        <v>63</v>
      </c>
      <c r="B101" s="1695" t="s">
        <v>80</v>
      </c>
      <c r="C101" s="1329" t="s">
        <v>346</v>
      </c>
      <c r="D101" s="1325"/>
      <c r="E101" s="1697">
        <v>45139</v>
      </c>
      <c r="F101" s="1326">
        <v>3019.45</v>
      </c>
      <c r="G101" s="594">
        <v>107</v>
      </c>
      <c r="H101" s="932">
        <v>3019.45</v>
      </c>
      <c r="I101" s="749">
        <f t="shared" si="18"/>
        <v>0</v>
      </c>
      <c r="J101" s="1049"/>
      <c r="K101" s="1050"/>
      <c r="L101" s="1051"/>
      <c r="M101" s="1050"/>
      <c r="N101" s="1339"/>
      <c r="O101" s="1699" t="s">
        <v>396</v>
      </c>
      <c r="P101" s="1376"/>
      <c r="Q101" s="1379">
        <v>359314.55</v>
      </c>
      <c r="R101" s="1661" t="s">
        <v>395</v>
      </c>
      <c r="S101" s="892">
        <f t="shared" ref="S101" si="21">Q101+M101+K101</f>
        <v>359314.55</v>
      </c>
      <c r="T101" s="893">
        <f t="shared" ref="T101" si="22">S101/H101</f>
        <v>119</v>
      </c>
    </row>
    <row r="102" spans="1:24" s="148" customFormat="1" ht="31.5" customHeight="1" thickBot="1" x14ac:dyDescent="0.35">
      <c r="A102" s="987">
        <v>64</v>
      </c>
      <c r="B102" s="1696"/>
      <c r="C102" s="1329" t="s">
        <v>347</v>
      </c>
      <c r="D102" s="1325"/>
      <c r="E102" s="1698"/>
      <c r="F102" s="1326">
        <v>15</v>
      </c>
      <c r="G102" s="594">
        <v>1</v>
      </c>
      <c r="H102" s="932">
        <v>15</v>
      </c>
      <c r="I102" s="749">
        <f t="shared" si="18"/>
        <v>0</v>
      </c>
      <c r="J102" s="1049"/>
      <c r="K102" s="1050"/>
      <c r="L102" s="1051"/>
      <c r="M102" s="1050"/>
      <c r="N102" s="1339"/>
      <c r="O102" s="1700"/>
      <c r="P102" s="1376"/>
      <c r="Q102" s="1379">
        <v>735</v>
      </c>
      <c r="R102" s="1662"/>
      <c r="S102" s="892">
        <f t="shared" ref="S102:S103" si="23">Q102+M102+K102</f>
        <v>735</v>
      </c>
      <c r="T102" s="893">
        <f t="shared" ref="T102:T103" si="24">S102/H102</f>
        <v>49</v>
      </c>
    </row>
    <row r="103" spans="1:24" s="148" customFormat="1" ht="31.5" customHeight="1" thickBot="1" x14ac:dyDescent="0.35">
      <c r="A103" s="987">
        <v>65</v>
      </c>
      <c r="B103" s="1436" t="s">
        <v>105</v>
      </c>
      <c r="C103" s="761" t="s">
        <v>348</v>
      </c>
      <c r="D103" s="1047"/>
      <c r="E103" s="1338">
        <v>45140</v>
      </c>
      <c r="F103" s="852">
        <v>248</v>
      </c>
      <c r="G103" s="594">
        <v>20</v>
      </c>
      <c r="H103" s="932">
        <v>248</v>
      </c>
      <c r="I103" s="749">
        <f t="shared" si="18"/>
        <v>0</v>
      </c>
      <c r="J103" s="1049"/>
      <c r="K103" s="1050"/>
      <c r="L103" s="1051"/>
      <c r="M103" s="1050"/>
      <c r="N103" s="1053"/>
      <c r="O103" s="1378" t="s">
        <v>397</v>
      </c>
      <c r="P103" s="1053"/>
      <c r="Q103" s="1052">
        <v>21091.05</v>
      </c>
      <c r="R103" s="1385" t="s">
        <v>398</v>
      </c>
      <c r="S103" s="892">
        <f t="shared" si="23"/>
        <v>21091.05</v>
      </c>
      <c r="T103" s="893">
        <f t="shared" si="24"/>
        <v>85.044556451612905</v>
      </c>
    </row>
    <row r="104" spans="1:24" s="148" customFormat="1" ht="40.5" customHeight="1" thickTop="1" thickBot="1" x14ac:dyDescent="0.35">
      <c r="A104" s="987">
        <v>66</v>
      </c>
      <c r="B104" s="1435" t="s">
        <v>456</v>
      </c>
      <c r="C104" s="1329" t="s">
        <v>383</v>
      </c>
      <c r="D104" s="1325"/>
      <c r="E104" s="1433">
        <v>45140</v>
      </c>
      <c r="F104" s="1326">
        <v>2019.61</v>
      </c>
      <c r="G104" s="594">
        <v>76</v>
      </c>
      <c r="H104" s="932">
        <v>2019.61</v>
      </c>
      <c r="I104" s="749">
        <f t="shared" si="18"/>
        <v>0</v>
      </c>
      <c r="J104" s="1049"/>
      <c r="K104" s="1050"/>
      <c r="L104" s="1051"/>
      <c r="M104" s="1050"/>
      <c r="N104" s="1339"/>
      <c r="O104" s="1457">
        <v>20633</v>
      </c>
      <c r="P104" s="1376"/>
      <c r="Q104" s="1379">
        <v>117137.38</v>
      </c>
      <c r="R104" s="1434" t="s">
        <v>479</v>
      </c>
      <c r="S104" s="892">
        <f t="shared" ref="S104:S105" si="25">Q104+M104+K104</f>
        <v>117137.38</v>
      </c>
      <c r="T104" s="893">
        <f t="shared" ref="T104:T105" si="26">S104/H104</f>
        <v>58.000000000000007</v>
      </c>
    </row>
    <row r="105" spans="1:24" s="148" customFormat="1" ht="28.5" customHeight="1" x14ac:dyDescent="0.3">
      <c r="A105" s="987">
        <v>67</v>
      </c>
      <c r="B105" s="1664" t="s">
        <v>349</v>
      </c>
      <c r="C105" s="1332" t="s">
        <v>350</v>
      </c>
      <c r="D105" s="1335"/>
      <c r="E105" s="1667">
        <v>45141</v>
      </c>
      <c r="F105" s="1326">
        <v>562.75</v>
      </c>
      <c r="G105" s="594">
        <v>17</v>
      </c>
      <c r="H105" s="932">
        <v>562.75</v>
      </c>
      <c r="I105" s="749">
        <f t="shared" si="18"/>
        <v>0</v>
      </c>
      <c r="J105" s="759"/>
      <c r="K105" s="1050"/>
      <c r="L105" s="1051"/>
      <c r="M105" s="1050"/>
      <c r="N105" s="1339"/>
      <c r="O105" s="1670" t="s">
        <v>353</v>
      </c>
      <c r="P105" s="1340"/>
      <c r="Q105" s="1379">
        <v>35453.25</v>
      </c>
      <c r="R105" s="1663" t="s">
        <v>400</v>
      </c>
      <c r="S105" s="892">
        <f t="shared" si="25"/>
        <v>35453.25</v>
      </c>
      <c r="T105" s="893">
        <f t="shared" si="26"/>
        <v>63</v>
      </c>
    </row>
    <row r="106" spans="1:24" s="148" customFormat="1" ht="41.25" customHeight="1" x14ac:dyDescent="0.3">
      <c r="A106" s="987">
        <v>68</v>
      </c>
      <c r="B106" s="1665"/>
      <c r="C106" s="1329" t="s">
        <v>351</v>
      </c>
      <c r="D106" s="1336"/>
      <c r="E106" s="1668"/>
      <c r="F106" s="1326">
        <v>492.55</v>
      </c>
      <c r="G106" s="594">
        <v>17</v>
      </c>
      <c r="H106" s="932">
        <v>492.55</v>
      </c>
      <c r="I106" s="749">
        <f t="shared" si="18"/>
        <v>0</v>
      </c>
      <c r="J106" s="759"/>
      <c r="K106" s="1050"/>
      <c r="L106" s="1051"/>
      <c r="M106" s="1050"/>
      <c r="N106" s="1339"/>
      <c r="O106" s="1671"/>
      <c r="P106" s="1341"/>
      <c r="Q106" s="1379">
        <v>31030.65</v>
      </c>
      <c r="R106" s="1645"/>
      <c r="S106" s="892">
        <f t="shared" ref="S106:S110" si="27">Q106+M106+K106</f>
        <v>31030.65</v>
      </c>
      <c r="T106" s="893">
        <f t="shared" ref="T106:T112" si="28">S106/H106</f>
        <v>63</v>
      </c>
    </row>
    <row r="107" spans="1:24" s="148" customFormat="1" ht="44.25" customHeight="1" thickBot="1" x14ac:dyDescent="0.35">
      <c r="A107" s="987">
        <v>69</v>
      </c>
      <c r="B107" s="1666"/>
      <c r="C107" s="1333" t="s">
        <v>352</v>
      </c>
      <c r="D107" s="1337"/>
      <c r="E107" s="1669"/>
      <c r="F107" s="1326">
        <v>436.98</v>
      </c>
      <c r="G107" s="594">
        <v>17</v>
      </c>
      <c r="H107" s="932">
        <v>436.98</v>
      </c>
      <c r="I107" s="749">
        <f t="shared" si="18"/>
        <v>0</v>
      </c>
      <c r="J107" s="759"/>
      <c r="K107" s="1050"/>
      <c r="L107" s="1051"/>
      <c r="M107" s="1050"/>
      <c r="N107" s="1339"/>
      <c r="O107" s="1672"/>
      <c r="P107" s="1342"/>
      <c r="Q107" s="1379">
        <v>29714.639999999999</v>
      </c>
      <c r="R107" s="1646"/>
      <c r="S107" s="892">
        <f t="shared" si="27"/>
        <v>29714.639999999999</v>
      </c>
      <c r="T107" s="893">
        <f t="shared" si="28"/>
        <v>68</v>
      </c>
    </row>
    <row r="108" spans="1:24" s="148" customFormat="1" ht="44.25" customHeight="1" x14ac:dyDescent="0.3">
      <c r="A108" s="987">
        <v>70</v>
      </c>
      <c r="B108" s="1334" t="s">
        <v>343</v>
      </c>
      <c r="C108" s="1261" t="s">
        <v>82</v>
      </c>
      <c r="D108" s="933"/>
      <c r="E108" s="1328">
        <v>45141</v>
      </c>
      <c r="F108" s="852">
        <v>1758.11</v>
      </c>
      <c r="G108" s="594">
        <v>2</v>
      </c>
      <c r="H108" s="932">
        <v>1758.11</v>
      </c>
      <c r="I108" s="749">
        <f t="shared" si="18"/>
        <v>0</v>
      </c>
      <c r="J108" s="759"/>
      <c r="K108" s="1050"/>
      <c r="L108" s="1051"/>
      <c r="M108" s="1050"/>
      <c r="N108" s="1053"/>
      <c r="O108" s="1343" t="s">
        <v>354</v>
      </c>
      <c r="P108" s="1256"/>
      <c r="Q108" s="1052">
        <v>43952.75</v>
      </c>
      <c r="R108" s="1381" t="s">
        <v>398</v>
      </c>
      <c r="S108" s="892">
        <f t="shared" si="27"/>
        <v>43952.75</v>
      </c>
      <c r="T108" s="893">
        <f t="shared" si="28"/>
        <v>25</v>
      </c>
    </row>
    <row r="109" spans="1:24" s="148" customFormat="1" ht="44.25" customHeight="1" x14ac:dyDescent="0.3">
      <c r="A109" s="987">
        <v>71</v>
      </c>
      <c r="B109" s="1121" t="s">
        <v>90</v>
      </c>
      <c r="C109" s="1261" t="s">
        <v>355</v>
      </c>
      <c r="D109" s="933"/>
      <c r="E109" s="833">
        <v>45142</v>
      </c>
      <c r="F109" s="852">
        <v>2002.14</v>
      </c>
      <c r="G109" s="594">
        <v>441</v>
      </c>
      <c r="H109" s="932">
        <v>2002.14</v>
      </c>
      <c r="I109" s="749">
        <f t="shared" si="18"/>
        <v>0</v>
      </c>
      <c r="J109" s="759"/>
      <c r="K109" s="1050"/>
      <c r="L109" s="1051"/>
      <c r="M109" s="1050"/>
      <c r="N109" s="1053"/>
      <c r="O109" s="1255" t="s">
        <v>356</v>
      </c>
      <c r="P109" s="1256"/>
      <c r="Q109" s="1052">
        <v>80085.600000000006</v>
      </c>
      <c r="R109" s="1066" t="s">
        <v>392</v>
      </c>
      <c r="S109" s="892">
        <f t="shared" si="27"/>
        <v>80085.600000000006</v>
      </c>
      <c r="T109" s="893">
        <f t="shared" si="28"/>
        <v>40</v>
      </c>
    </row>
    <row r="110" spans="1:24" s="148" customFormat="1" ht="44.25" customHeight="1" x14ac:dyDescent="0.3">
      <c r="A110" s="987">
        <v>72</v>
      </c>
      <c r="B110" s="1121" t="s">
        <v>434</v>
      </c>
      <c r="C110" s="1458" t="s">
        <v>457</v>
      </c>
      <c r="D110" s="933"/>
      <c r="E110" s="833">
        <v>45143</v>
      </c>
      <c r="F110" s="852">
        <v>360</v>
      </c>
      <c r="G110" s="594"/>
      <c r="H110" s="932">
        <v>360</v>
      </c>
      <c r="I110" s="749">
        <f t="shared" si="18"/>
        <v>0</v>
      </c>
      <c r="J110" s="759"/>
      <c r="K110" s="1050"/>
      <c r="L110" s="1051"/>
      <c r="M110" s="1050"/>
      <c r="N110" s="1053"/>
      <c r="O110" s="1255" t="s">
        <v>458</v>
      </c>
      <c r="P110" s="1256"/>
      <c r="Q110" s="1052">
        <v>99000</v>
      </c>
      <c r="R110" s="1066" t="s">
        <v>471</v>
      </c>
      <c r="S110" s="892">
        <f t="shared" si="27"/>
        <v>99000</v>
      </c>
      <c r="T110" s="893">
        <f t="shared" si="28"/>
        <v>275</v>
      </c>
    </row>
    <row r="111" spans="1:24" s="148" customFormat="1" ht="44.25" customHeight="1" x14ac:dyDescent="0.3">
      <c r="A111" s="987">
        <v>73</v>
      </c>
      <c r="B111" s="1121" t="s">
        <v>343</v>
      </c>
      <c r="C111" s="834" t="s">
        <v>82</v>
      </c>
      <c r="D111" s="1118"/>
      <c r="E111" s="833">
        <v>45145</v>
      </c>
      <c r="F111" s="858">
        <v>888.58</v>
      </c>
      <c r="G111" s="834">
        <v>1</v>
      </c>
      <c r="H111" s="873">
        <v>888.58</v>
      </c>
      <c r="I111" s="749">
        <f t="shared" ref="I111:I119" si="29">H111-F111</f>
        <v>0</v>
      </c>
      <c r="J111" s="686"/>
      <c r="K111" s="1050"/>
      <c r="L111" s="1051"/>
      <c r="M111" s="1050"/>
      <c r="N111" s="1053"/>
      <c r="O111" s="1257" t="s">
        <v>357</v>
      </c>
      <c r="P111" s="1258"/>
      <c r="Q111" s="1052">
        <v>22214.5</v>
      </c>
      <c r="R111" s="601" t="s">
        <v>422</v>
      </c>
      <c r="S111" s="892">
        <f>Q111+M111+K111</f>
        <v>22214.5</v>
      </c>
      <c r="T111" s="893">
        <f t="shared" si="28"/>
        <v>25</v>
      </c>
    </row>
    <row r="112" spans="1:24" s="148" customFormat="1" ht="40.5" customHeight="1" thickBot="1" x14ac:dyDescent="0.35">
      <c r="A112" s="987">
        <v>74</v>
      </c>
      <c r="B112" s="1362" t="s">
        <v>105</v>
      </c>
      <c r="C112" s="1122" t="s">
        <v>348</v>
      </c>
      <c r="D112" s="1122"/>
      <c r="E112" s="1364">
        <v>45146</v>
      </c>
      <c r="F112" s="852">
        <v>1024.22</v>
      </c>
      <c r="G112" s="594">
        <v>84</v>
      </c>
      <c r="H112" s="932">
        <v>1024.22</v>
      </c>
      <c r="I112" s="941">
        <f t="shared" si="29"/>
        <v>0</v>
      </c>
      <c r="J112" s="686"/>
      <c r="K112" s="1050"/>
      <c r="L112" s="1051"/>
      <c r="M112" s="1050"/>
      <c r="N112" s="1053"/>
      <c r="O112" s="1368" t="s">
        <v>358</v>
      </c>
      <c r="P112" s="1052"/>
      <c r="Q112" s="1052">
        <v>87058.7</v>
      </c>
      <c r="R112" s="1411" t="s">
        <v>424</v>
      </c>
      <c r="S112" s="892">
        <f>Q112+M112+K112</f>
        <v>87058.7</v>
      </c>
      <c r="T112" s="893">
        <f t="shared" si="28"/>
        <v>85</v>
      </c>
    </row>
    <row r="113" spans="1:20" s="148" customFormat="1" ht="33" customHeight="1" x14ac:dyDescent="0.3">
      <c r="A113" s="987">
        <v>75</v>
      </c>
      <c r="B113" s="1708" t="s">
        <v>382</v>
      </c>
      <c r="C113" s="1360" t="s">
        <v>383</v>
      </c>
      <c r="D113" s="1363"/>
      <c r="E113" s="1710">
        <v>45146</v>
      </c>
      <c r="F113" s="1326">
        <v>2027.69</v>
      </c>
      <c r="G113" s="594">
        <v>74</v>
      </c>
      <c r="H113" s="932">
        <v>2027.69</v>
      </c>
      <c r="I113" s="941">
        <f t="shared" si="29"/>
        <v>0</v>
      </c>
      <c r="J113" s="686"/>
      <c r="K113" s="1050"/>
      <c r="L113" s="1051"/>
      <c r="M113" s="1050"/>
      <c r="N113" s="1339"/>
      <c r="O113" s="1712">
        <v>20648</v>
      </c>
      <c r="P113" s="1366"/>
      <c r="Q113" s="1379">
        <v>117606.02</v>
      </c>
      <c r="R113" s="1719" t="s">
        <v>427</v>
      </c>
      <c r="S113" s="892">
        <f t="shared" ref="S113:S159" si="30">Q113+M113+K113</f>
        <v>117606.02</v>
      </c>
      <c r="T113" s="893">
        <f t="shared" ref="T113:T159" si="31">S113/H113</f>
        <v>58</v>
      </c>
    </row>
    <row r="114" spans="1:20" s="148" customFormat="1" ht="41.25" customHeight="1" thickBot="1" x14ac:dyDescent="0.35">
      <c r="A114" s="987">
        <v>76</v>
      </c>
      <c r="B114" s="1709"/>
      <c r="C114" s="1361" t="s">
        <v>384</v>
      </c>
      <c r="D114" s="1337"/>
      <c r="E114" s="1711"/>
      <c r="F114" s="1326">
        <v>2011.56</v>
      </c>
      <c r="G114" s="594">
        <v>89</v>
      </c>
      <c r="H114" s="932">
        <v>2011.56</v>
      </c>
      <c r="I114" s="941">
        <f t="shared" si="29"/>
        <v>0</v>
      </c>
      <c r="J114" s="686"/>
      <c r="K114" s="1050"/>
      <c r="L114" s="1051"/>
      <c r="M114" s="1050"/>
      <c r="N114" s="1339"/>
      <c r="O114" s="1713"/>
      <c r="P114" s="1367"/>
      <c r="Q114" s="1379">
        <v>170982.6</v>
      </c>
      <c r="R114" s="1720"/>
      <c r="S114" s="892">
        <f t="shared" si="30"/>
        <v>170982.6</v>
      </c>
      <c r="T114" s="893">
        <f t="shared" si="31"/>
        <v>85</v>
      </c>
    </row>
    <row r="115" spans="1:20" s="148" customFormat="1" ht="41.25" customHeight="1" thickBot="1" x14ac:dyDescent="0.35">
      <c r="A115" s="987">
        <v>77</v>
      </c>
      <c r="B115" s="1371" t="s">
        <v>80</v>
      </c>
      <c r="C115" s="1262" t="s">
        <v>346</v>
      </c>
      <c r="D115" s="933"/>
      <c r="E115" s="1372">
        <v>45147</v>
      </c>
      <c r="F115" s="852">
        <v>5007.38</v>
      </c>
      <c r="G115" s="594">
        <v>177</v>
      </c>
      <c r="H115" s="932">
        <v>5007.38</v>
      </c>
      <c r="I115" s="941">
        <f t="shared" si="29"/>
        <v>0</v>
      </c>
      <c r="J115" s="686"/>
      <c r="K115" s="1050"/>
      <c r="L115" s="1051"/>
      <c r="M115" s="1050"/>
      <c r="N115" s="1053"/>
      <c r="O115" s="1373" t="s">
        <v>429</v>
      </c>
      <c r="P115" s="1259"/>
      <c r="Q115" s="1052">
        <v>595878.22</v>
      </c>
      <c r="R115" s="1412" t="s">
        <v>428</v>
      </c>
      <c r="S115" s="892">
        <f t="shared" si="30"/>
        <v>595878.22</v>
      </c>
      <c r="T115" s="893">
        <f t="shared" si="31"/>
        <v>118.99999999999999</v>
      </c>
    </row>
    <row r="116" spans="1:20" s="148" customFormat="1" ht="41.25" customHeight="1" thickBot="1" x14ac:dyDescent="0.35">
      <c r="A116" s="987">
        <v>78</v>
      </c>
      <c r="B116" s="1655" t="s">
        <v>385</v>
      </c>
      <c r="C116" s="1370" t="s">
        <v>386</v>
      </c>
      <c r="D116" s="1337"/>
      <c r="E116" s="1674">
        <v>45147</v>
      </c>
      <c r="F116" s="1326">
        <v>4072.8</v>
      </c>
      <c r="G116" s="594"/>
      <c r="H116" s="932">
        <v>4042</v>
      </c>
      <c r="I116" s="941">
        <f t="shared" si="29"/>
        <v>-30.800000000000182</v>
      </c>
      <c r="J116" s="1253"/>
      <c r="K116" s="1487">
        <v>4176</v>
      </c>
      <c r="L116" s="1686" t="s">
        <v>506</v>
      </c>
      <c r="M116" s="1050"/>
      <c r="N116" s="1339"/>
      <c r="O116" s="1677" t="s">
        <v>389</v>
      </c>
      <c r="P116" s="1384" t="s">
        <v>386</v>
      </c>
      <c r="Q116" s="1052">
        <f>200000+190988.74</f>
        <v>390988.74</v>
      </c>
      <c r="R116" s="1382" t="s">
        <v>394</v>
      </c>
      <c r="S116" s="892">
        <f>Q116+M116+K116</f>
        <v>395164.74</v>
      </c>
      <c r="T116" s="893">
        <f t="shared" ref="T116" si="32">S116/H116</f>
        <v>97.764656110836214</v>
      </c>
    </row>
    <row r="117" spans="1:20" s="148" customFormat="1" ht="41.25" customHeight="1" x14ac:dyDescent="0.3">
      <c r="A117" s="987">
        <v>79</v>
      </c>
      <c r="B117" s="1656"/>
      <c r="C117" s="1370" t="s">
        <v>71</v>
      </c>
      <c r="D117" s="1337"/>
      <c r="E117" s="1675"/>
      <c r="F117" s="1326">
        <v>213.05</v>
      </c>
      <c r="G117" s="594"/>
      <c r="H117" s="932">
        <v>213.05</v>
      </c>
      <c r="I117" s="941">
        <f t="shared" si="29"/>
        <v>0</v>
      </c>
      <c r="J117" s="1253"/>
      <c r="K117" s="1050">
        <v>0</v>
      </c>
      <c r="L117" s="1687"/>
      <c r="M117" s="1050"/>
      <c r="N117" s="1339"/>
      <c r="O117" s="1678"/>
      <c r="P117" s="1367"/>
      <c r="Q117" s="1379">
        <v>29827</v>
      </c>
      <c r="R117" s="1631" t="s">
        <v>393</v>
      </c>
      <c r="S117" s="892">
        <f t="shared" ref="S117:S118" si="33">Q117+M117+K117</f>
        <v>29827</v>
      </c>
      <c r="T117" s="893">
        <f t="shared" ref="T117:T118" si="34">S117/H117</f>
        <v>140</v>
      </c>
    </row>
    <row r="118" spans="1:20" s="148" customFormat="1" ht="41.25" customHeight="1" x14ac:dyDescent="0.3">
      <c r="A118" s="987">
        <v>80</v>
      </c>
      <c r="B118" s="1656"/>
      <c r="C118" s="1361" t="s">
        <v>387</v>
      </c>
      <c r="D118" s="1337"/>
      <c r="E118" s="1675"/>
      <c r="F118" s="1326">
        <v>100</v>
      </c>
      <c r="G118" s="594"/>
      <c r="H118" s="932">
        <v>100</v>
      </c>
      <c r="I118" s="941">
        <f t="shared" si="29"/>
        <v>0</v>
      </c>
      <c r="J118" s="1119"/>
      <c r="K118" s="1050">
        <v>0</v>
      </c>
      <c r="L118" s="1688"/>
      <c r="M118" s="1050"/>
      <c r="N118" s="1088"/>
      <c r="O118" s="1678"/>
      <c r="P118" s="1367"/>
      <c r="Q118" s="1379">
        <v>6500</v>
      </c>
      <c r="R118" s="1707"/>
      <c r="S118" s="892">
        <f t="shared" si="33"/>
        <v>6500</v>
      </c>
      <c r="T118" s="893">
        <f t="shared" si="34"/>
        <v>65</v>
      </c>
    </row>
    <row r="119" spans="1:20" s="148" customFormat="1" ht="41.25" customHeight="1" thickBot="1" x14ac:dyDescent="0.35">
      <c r="A119" s="987">
        <v>81</v>
      </c>
      <c r="B119" s="1657"/>
      <c r="C119" s="1361" t="s">
        <v>388</v>
      </c>
      <c r="D119" s="1337"/>
      <c r="E119" s="1676"/>
      <c r="F119" s="1326">
        <v>99.6</v>
      </c>
      <c r="G119" s="594"/>
      <c r="H119" s="932">
        <v>99.6</v>
      </c>
      <c r="I119" s="941">
        <f t="shared" si="29"/>
        <v>0</v>
      </c>
      <c r="J119" s="686"/>
      <c r="K119" s="1050"/>
      <c r="L119" s="1051"/>
      <c r="M119" s="1050"/>
      <c r="N119" s="1339"/>
      <c r="O119" s="1679"/>
      <c r="P119" s="1367"/>
      <c r="Q119" s="1379">
        <v>1992.06</v>
      </c>
      <c r="R119" s="1632"/>
      <c r="S119" s="892">
        <f t="shared" si="30"/>
        <v>1992.06</v>
      </c>
      <c r="T119" s="893">
        <f t="shared" si="31"/>
        <v>20.000602409638553</v>
      </c>
    </row>
    <row r="120" spans="1:20" s="148" customFormat="1" ht="53.25" customHeight="1" thickBot="1" x14ac:dyDescent="0.35">
      <c r="A120" s="987">
        <v>82</v>
      </c>
      <c r="B120" s="1369" t="s">
        <v>80</v>
      </c>
      <c r="C120" s="1263" t="s">
        <v>347</v>
      </c>
      <c r="D120" s="1264"/>
      <c r="E120" s="1365">
        <v>45148</v>
      </c>
      <c r="F120" s="852">
        <v>1005</v>
      </c>
      <c r="G120" s="594"/>
      <c r="H120" s="932">
        <v>1005</v>
      </c>
      <c r="I120" s="941">
        <f t="shared" ref="I120:I126" si="35">H120-F120</f>
        <v>0</v>
      </c>
      <c r="J120" s="686"/>
      <c r="K120" s="1050"/>
      <c r="L120" s="1051"/>
      <c r="M120" s="1050"/>
      <c r="N120" s="1339"/>
      <c r="O120" s="1374" t="s">
        <v>430</v>
      </c>
      <c r="P120" s="1366"/>
      <c r="Q120" s="1052">
        <v>49245</v>
      </c>
      <c r="R120" s="1383" t="s">
        <v>431</v>
      </c>
      <c r="S120" s="892">
        <f t="shared" si="30"/>
        <v>49245</v>
      </c>
      <c r="T120" s="893">
        <f t="shared" si="31"/>
        <v>49</v>
      </c>
    </row>
    <row r="121" spans="1:20" s="148" customFormat="1" ht="39.75" customHeight="1" thickBot="1" x14ac:dyDescent="0.35">
      <c r="A121" s="987">
        <v>83</v>
      </c>
      <c r="B121" s="1391" t="s">
        <v>345</v>
      </c>
      <c r="C121" s="1262" t="s">
        <v>381</v>
      </c>
      <c r="D121" s="1264"/>
      <c r="E121" s="1393">
        <v>45150</v>
      </c>
      <c r="F121" s="852">
        <v>634</v>
      </c>
      <c r="G121" s="594">
        <v>89</v>
      </c>
      <c r="H121" s="932">
        <v>634</v>
      </c>
      <c r="I121" s="941">
        <f t="shared" si="35"/>
        <v>0</v>
      </c>
      <c r="J121" s="686"/>
      <c r="K121" s="1050"/>
      <c r="L121" s="1051"/>
      <c r="M121" s="1050"/>
      <c r="N121" s="1053"/>
      <c r="O121" s="1395">
        <v>43292</v>
      </c>
      <c r="P121" s="1445" t="s">
        <v>368</v>
      </c>
      <c r="Q121" s="1052">
        <v>20288</v>
      </c>
      <c r="R121" s="1260" t="s">
        <v>469</v>
      </c>
      <c r="S121" s="892">
        <f t="shared" ref="S121:S127" si="36">Q121+M121+K121</f>
        <v>20288</v>
      </c>
      <c r="T121" s="893">
        <f t="shared" ref="T121:T127" si="37">S121/H121</f>
        <v>32</v>
      </c>
    </row>
    <row r="122" spans="1:20" s="148" customFormat="1" ht="39" customHeight="1" x14ac:dyDescent="0.3">
      <c r="A122" s="987">
        <v>84</v>
      </c>
      <c r="B122" s="1730" t="s">
        <v>105</v>
      </c>
      <c r="C122" s="1392" t="s">
        <v>348</v>
      </c>
      <c r="D122" s="1337"/>
      <c r="E122" s="1732">
        <v>45152</v>
      </c>
      <c r="F122" s="1326">
        <v>596.75</v>
      </c>
      <c r="G122" s="594">
        <v>50</v>
      </c>
      <c r="H122" s="932">
        <v>596.75</v>
      </c>
      <c r="I122" s="941">
        <f t="shared" si="35"/>
        <v>0</v>
      </c>
      <c r="J122" s="733"/>
      <c r="K122" s="1050"/>
      <c r="L122" s="1051"/>
      <c r="M122" s="1050"/>
      <c r="N122" s="1339"/>
      <c r="O122" s="1734" t="s">
        <v>413</v>
      </c>
      <c r="P122" s="1376"/>
      <c r="Q122" s="1052">
        <v>50723.75</v>
      </c>
      <c r="R122" s="1714" t="s">
        <v>474</v>
      </c>
      <c r="S122" s="892">
        <f t="shared" si="36"/>
        <v>50723.75</v>
      </c>
      <c r="T122" s="893">
        <f t="shared" si="37"/>
        <v>85</v>
      </c>
    </row>
    <row r="123" spans="1:20" s="148" customFormat="1" ht="31.5" customHeight="1" thickBot="1" x14ac:dyDescent="0.35">
      <c r="A123" s="987">
        <v>85</v>
      </c>
      <c r="B123" s="1731"/>
      <c r="C123" s="1394" t="s">
        <v>412</v>
      </c>
      <c r="D123" s="1337"/>
      <c r="E123" s="1733"/>
      <c r="F123" s="1326">
        <v>598.37</v>
      </c>
      <c r="G123" s="594">
        <v>48</v>
      </c>
      <c r="H123" s="932">
        <v>598.37</v>
      </c>
      <c r="I123" s="941">
        <f t="shared" si="35"/>
        <v>0</v>
      </c>
      <c r="J123" s="733"/>
      <c r="K123" s="1050"/>
      <c r="L123" s="1051"/>
      <c r="M123" s="1050"/>
      <c r="N123" s="1339"/>
      <c r="O123" s="1735"/>
      <c r="P123" s="1376"/>
      <c r="Q123" s="1052">
        <v>50861.45</v>
      </c>
      <c r="R123" s="1715"/>
      <c r="S123" s="892">
        <f t="shared" si="36"/>
        <v>50861.45</v>
      </c>
      <c r="T123" s="893">
        <f t="shared" si="37"/>
        <v>85</v>
      </c>
    </row>
    <row r="124" spans="1:20" s="148" customFormat="1" ht="31.5" customHeight="1" thickTop="1" x14ac:dyDescent="0.3">
      <c r="A124" s="987">
        <v>86</v>
      </c>
      <c r="B124" s="1680" t="s">
        <v>459</v>
      </c>
      <c r="C124" s="1394" t="s">
        <v>460</v>
      </c>
      <c r="D124" s="1337"/>
      <c r="E124" s="1682">
        <v>45152</v>
      </c>
      <c r="F124" s="1326">
        <v>19.309999999999999</v>
      </c>
      <c r="G124" s="594">
        <v>2</v>
      </c>
      <c r="H124" s="932">
        <v>19.309999999999999</v>
      </c>
      <c r="I124" s="941">
        <f t="shared" si="35"/>
        <v>0</v>
      </c>
      <c r="J124" s="733"/>
      <c r="K124" s="1050"/>
      <c r="L124" s="1051"/>
      <c r="M124" s="1050"/>
      <c r="N124" s="1339"/>
      <c r="O124" s="1684">
        <v>20674</v>
      </c>
      <c r="P124" s="1376"/>
      <c r="Q124" s="1379">
        <v>2606.85</v>
      </c>
      <c r="R124" s="1736" t="s">
        <v>478</v>
      </c>
      <c r="S124" s="892">
        <f t="shared" si="36"/>
        <v>2606.85</v>
      </c>
      <c r="T124" s="893">
        <f t="shared" si="37"/>
        <v>135</v>
      </c>
    </row>
    <row r="125" spans="1:20" s="148" customFormat="1" ht="43.5" customHeight="1" thickBot="1" x14ac:dyDescent="0.35">
      <c r="A125" s="987">
        <v>87</v>
      </c>
      <c r="B125" s="1681"/>
      <c r="C125" s="1394" t="s">
        <v>461</v>
      </c>
      <c r="D125" s="1337"/>
      <c r="E125" s="1683"/>
      <c r="F125" s="1326">
        <v>1012.13</v>
      </c>
      <c r="G125" s="594">
        <v>35</v>
      </c>
      <c r="H125" s="932">
        <v>1012.13</v>
      </c>
      <c r="I125" s="941">
        <f t="shared" si="35"/>
        <v>0</v>
      </c>
      <c r="J125" s="733"/>
      <c r="K125" s="1050"/>
      <c r="L125" s="1051"/>
      <c r="M125" s="1050"/>
      <c r="N125" s="1339"/>
      <c r="O125" s="1685"/>
      <c r="P125" s="1376"/>
      <c r="Q125" s="1379">
        <v>64776.32</v>
      </c>
      <c r="R125" s="1737"/>
      <c r="S125" s="892">
        <f t="shared" si="36"/>
        <v>64776.32</v>
      </c>
      <c r="T125" s="893">
        <f t="shared" si="37"/>
        <v>64</v>
      </c>
    </row>
    <row r="126" spans="1:20" s="148" customFormat="1" ht="39" customHeight="1" x14ac:dyDescent="0.3">
      <c r="A126" s="987">
        <v>88</v>
      </c>
      <c r="B126" s="1655" t="s">
        <v>349</v>
      </c>
      <c r="C126" s="1400" t="s">
        <v>414</v>
      </c>
      <c r="D126" s="1337"/>
      <c r="E126" s="1658">
        <v>45154</v>
      </c>
      <c r="F126" s="1326">
        <v>615.91999999999996</v>
      </c>
      <c r="G126" s="594">
        <v>25</v>
      </c>
      <c r="H126" s="932">
        <v>615.91999999999996</v>
      </c>
      <c r="I126" s="941">
        <f t="shared" si="35"/>
        <v>0</v>
      </c>
      <c r="J126" s="686"/>
      <c r="K126" s="1050"/>
      <c r="L126" s="1051"/>
      <c r="M126" s="1050"/>
      <c r="N126" s="1339"/>
      <c r="O126" s="1673" t="s">
        <v>418</v>
      </c>
      <c r="P126" s="1403"/>
      <c r="Q126" s="1379">
        <v>68983.039999999994</v>
      </c>
      <c r="R126" s="1704" t="s">
        <v>427</v>
      </c>
      <c r="S126" s="892">
        <f t="shared" si="36"/>
        <v>68983.039999999994</v>
      </c>
      <c r="T126" s="893">
        <f t="shared" si="37"/>
        <v>112</v>
      </c>
    </row>
    <row r="127" spans="1:20" s="148" customFormat="1" ht="45.75" customHeight="1" x14ac:dyDescent="0.25">
      <c r="A127" s="987">
        <v>89</v>
      </c>
      <c r="B127" s="1656"/>
      <c r="C127" s="1400" t="s">
        <v>415</v>
      </c>
      <c r="D127" s="1337"/>
      <c r="E127" s="1659"/>
      <c r="F127" s="1326">
        <v>191.88</v>
      </c>
      <c r="G127" s="594">
        <v>5</v>
      </c>
      <c r="H127" s="932">
        <v>191.88</v>
      </c>
      <c r="I127" s="422">
        <f t="shared" ref="I127:I128" si="38">H127-F127</f>
        <v>0</v>
      </c>
      <c r="J127" s="686"/>
      <c r="K127" s="1050"/>
      <c r="L127" s="1051"/>
      <c r="M127" s="1050"/>
      <c r="N127" s="1339"/>
      <c r="O127" s="1643"/>
      <c r="P127" s="1403"/>
      <c r="Q127" s="1413">
        <v>12472.2</v>
      </c>
      <c r="R127" s="1705"/>
      <c r="S127" s="892">
        <f t="shared" si="36"/>
        <v>12472.2</v>
      </c>
      <c r="T127" s="893">
        <f t="shared" si="37"/>
        <v>65</v>
      </c>
    </row>
    <row r="128" spans="1:20" s="148" customFormat="1" ht="43.5" customHeight="1" x14ac:dyDescent="0.25">
      <c r="A128" s="987">
        <v>90</v>
      </c>
      <c r="B128" s="1656"/>
      <c r="C128" s="1401" t="s">
        <v>352</v>
      </c>
      <c r="D128" s="1337"/>
      <c r="E128" s="1659"/>
      <c r="F128" s="1397">
        <v>899.53</v>
      </c>
      <c r="G128" s="688">
        <v>35</v>
      </c>
      <c r="H128" s="859">
        <v>899.53</v>
      </c>
      <c r="I128" s="422">
        <f t="shared" si="38"/>
        <v>0</v>
      </c>
      <c r="J128" s="688"/>
      <c r="K128" s="1050"/>
      <c r="L128" s="1054"/>
      <c r="M128" s="1050"/>
      <c r="N128" s="1339"/>
      <c r="O128" s="1643"/>
      <c r="P128" s="1404"/>
      <c r="Q128" s="1413">
        <v>62067.57</v>
      </c>
      <c r="R128" s="1705"/>
      <c r="S128" s="892">
        <f t="shared" si="30"/>
        <v>62067.57</v>
      </c>
      <c r="T128" s="893">
        <f t="shared" si="31"/>
        <v>69</v>
      </c>
    </row>
    <row r="129" spans="1:24" s="148" customFormat="1" ht="45" customHeight="1" x14ac:dyDescent="0.25">
      <c r="A129" s="987">
        <v>91</v>
      </c>
      <c r="B129" s="1656"/>
      <c r="C129" s="1402" t="s">
        <v>416</v>
      </c>
      <c r="D129" s="1337"/>
      <c r="E129" s="1659"/>
      <c r="F129" s="1398">
        <v>614.51</v>
      </c>
      <c r="G129" s="834">
        <v>20</v>
      </c>
      <c r="H129" s="988">
        <v>614.51</v>
      </c>
      <c r="I129" s="422">
        <f t="shared" ref="I129:I169" si="39">H129-F129</f>
        <v>0</v>
      </c>
      <c r="J129" s="1125"/>
      <c r="K129" s="1055"/>
      <c r="L129" s="1055"/>
      <c r="M129" s="1050"/>
      <c r="N129" s="1339"/>
      <c r="O129" s="1643"/>
      <c r="P129" s="1367"/>
      <c r="Q129" s="1413">
        <v>140108.28</v>
      </c>
      <c r="R129" s="1705"/>
      <c r="S129" s="892">
        <f t="shared" si="30"/>
        <v>140108.28</v>
      </c>
      <c r="T129" s="893">
        <f t="shared" si="31"/>
        <v>228</v>
      </c>
    </row>
    <row r="130" spans="1:24" s="148" customFormat="1" ht="31.5" customHeight="1" thickBot="1" x14ac:dyDescent="0.35">
      <c r="A130" s="987">
        <v>92</v>
      </c>
      <c r="B130" s="1657"/>
      <c r="C130" s="1402" t="s">
        <v>417</v>
      </c>
      <c r="D130" s="1396"/>
      <c r="E130" s="1660"/>
      <c r="F130" s="1399">
        <v>632.07000000000005</v>
      </c>
      <c r="G130" s="1034">
        <v>20</v>
      </c>
      <c r="H130" s="989">
        <v>632.07000000000005</v>
      </c>
      <c r="I130" s="890">
        <f t="shared" si="39"/>
        <v>0</v>
      </c>
      <c r="J130" s="687"/>
      <c r="K130" s="1055"/>
      <c r="L130" s="1055"/>
      <c r="M130" s="1050"/>
      <c r="N130" s="1339"/>
      <c r="O130" s="1644"/>
      <c r="P130" s="1376"/>
      <c r="Q130" s="1379">
        <v>41716.620000000003</v>
      </c>
      <c r="R130" s="1706"/>
      <c r="S130" s="892">
        <f t="shared" si="30"/>
        <v>41716.620000000003</v>
      </c>
      <c r="T130" s="893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7">
        <v>93</v>
      </c>
      <c r="B131" s="1406" t="s">
        <v>343</v>
      </c>
      <c r="C131" s="1048" t="s">
        <v>82</v>
      </c>
      <c r="D131" s="730"/>
      <c r="E131" s="1338">
        <v>45154</v>
      </c>
      <c r="F131" s="981">
        <v>2744.68</v>
      </c>
      <c r="G131" s="1034">
        <v>3</v>
      </c>
      <c r="H131" s="989">
        <v>2744.68</v>
      </c>
      <c r="I131" s="890">
        <f t="shared" si="39"/>
        <v>0</v>
      </c>
      <c r="J131" s="1254"/>
      <c r="K131" s="1050"/>
      <c r="L131" s="1214"/>
      <c r="M131" s="1050"/>
      <c r="N131" s="601"/>
      <c r="O131" s="1409" t="s">
        <v>419</v>
      </c>
      <c r="P131" s="1053"/>
      <c r="Q131" s="1052">
        <v>68617</v>
      </c>
      <c r="R131" s="1415" t="s">
        <v>476</v>
      </c>
      <c r="S131" s="892">
        <f t="shared" si="30"/>
        <v>68617</v>
      </c>
      <c r="T131" s="893">
        <f t="shared" si="31"/>
        <v>25</v>
      </c>
      <c r="X131" s="835"/>
    </row>
    <row r="132" spans="1:24" s="148" customFormat="1" ht="38.25" customHeight="1" thickTop="1" x14ac:dyDescent="0.3">
      <c r="A132" s="987">
        <v>94</v>
      </c>
      <c r="B132" s="1721" t="s">
        <v>385</v>
      </c>
      <c r="C132" s="1488" t="s">
        <v>386</v>
      </c>
      <c r="D132" s="1396"/>
      <c r="E132" s="1724">
        <v>45154</v>
      </c>
      <c r="F132" s="1399">
        <v>4063.7</v>
      </c>
      <c r="G132" s="1034"/>
      <c r="H132" s="889">
        <v>4030.4</v>
      </c>
      <c r="I132" s="890">
        <f t="shared" si="39"/>
        <v>-33.299999999999727</v>
      </c>
      <c r="J132" s="687"/>
      <c r="K132" s="1490">
        <v>4176</v>
      </c>
      <c r="L132" s="1716" t="s">
        <v>506</v>
      </c>
      <c r="M132" s="1050"/>
      <c r="N132" s="1339"/>
      <c r="O132" s="1727" t="s">
        <v>41</v>
      </c>
      <c r="P132" s="1376"/>
      <c r="Q132" s="1379">
        <f>200000+190115.14</f>
        <v>390115.14</v>
      </c>
      <c r="R132" s="1701" t="s">
        <v>512</v>
      </c>
      <c r="S132" s="1505">
        <f t="shared" si="30"/>
        <v>394291.14</v>
      </c>
      <c r="T132" s="443">
        <f t="shared" si="31"/>
        <v>97.829282453354509</v>
      </c>
      <c r="U132" s="1410">
        <v>96</v>
      </c>
      <c r="X132" s="835"/>
    </row>
    <row r="133" spans="1:24" s="148" customFormat="1" ht="38.25" customHeight="1" x14ac:dyDescent="0.3">
      <c r="A133" s="987">
        <v>95</v>
      </c>
      <c r="B133" s="1722"/>
      <c r="C133" s="1405" t="s">
        <v>71</v>
      </c>
      <c r="D133" s="1396"/>
      <c r="E133" s="1725"/>
      <c r="F133" s="1399">
        <v>213.45</v>
      </c>
      <c r="G133" s="1034"/>
      <c r="H133" s="889">
        <v>213.45</v>
      </c>
      <c r="I133" s="890">
        <f t="shared" si="39"/>
        <v>0</v>
      </c>
      <c r="J133" s="687"/>
      <c r="K133" s="1489">
        <v>0</v>
      </c>
      <c r="L133" s="1717"/>
      <c r="M133" s="1050"/>
      <c r="N133" s="1339"/>
      <c r="O133" s="1728"/>
      <c r="P133" s="1376"/>
      <c r="Q133" s="1379">
        <v>29883</v>
      </c>
      <c r="R133" s="1702"/>
      <c r="S133" s="1505">
        <f t="shared" ref="S133:S134" si="40">Q133+M133+K133</f>
        <v>29883</v>
      </c>
      <c r="T133" s="443">
        <f t="shared" ref="T133:T134" si="41">S133/H133</f>
        <v>140</v>
      </c>
      <c r="U133" s="1410">
        <v>140</v>
      </c>
      <c r="X133" s="835"/>
    </row>
    <row r="134" spans="1:24" s="148" customFormat="1" ht="31.5" customHeight="1" thickBot="1" x14ac:dyDescent="0.35">
      <c r="A134" s="987">
        <v>96</v>
      </c>
      <c r="B134" s="1723"/>
      <c r="C134" s="1405" t="s">
        <v>420</v>
      </c>
      <c r="D134" s="1407"/>
      <c r="E134" s="1726"/>
      <c r="F134" s="1408">
        <v>101.3</v>
      </c>
      <c r="G134" s="807"/>
      <c r="H134" s="891">
        <v>101.3</v>
      </c>
      <c r="I134" s="890">
        <f t="shared" si="39"/>
        <v>0</v>
      </c>
      <c r="J134" s="688"/>
      <c r="K134" s="1489">
        <v>0</v>
      </c>
      <c r="L134" s="1718"/>
      <c r="M134" s="1050"/>
      <c r="N134" s="1339"/>
      <c r="O134" s="1729"/>
      <c r="P134" s="1376"/>
      <c r="Q134" s="1379">
        <v>2026.06</v>
      </c>
      <c r="R134" s="1703"/>
      <c r="S134" s="1505">
        <f t="shared" si="40"/>
        <v>2026.06</v>
      </c>
      <c r="T134" s="443">
        <f t="shared" si="41"/>
        <v>20.000592300098717</v>
      </c>
      <c r="U134" s="1410">
        <v>20</v>
      </c>
      <c r="X134" s="835">
        <v>2299.8000000000002</v>
      </c>
    </row>
    <row r="135" spans="1:24" s="148" customFormat="1" ht="37.5" customHeight="1" thickTop="1" x14ac:dyDescent="0.3">
      <c r="A135" s="987">
        <v>97</v>
      </c>
      <c r="B135" s="1416" t="s">
        <v>432</v>
      </c>
      <c r="C135" s="1048"/>
      <c r="D135" s="729"/>
      <c r="E135" s="1328"/>
      <c r="F135" s="891"/>
      <c r="G135" s="807"/>
      <c r="H135" s="891"/>
      <c r="I135" s="890">
        <f t="shared" si="39"/>
        <v>0</v>
      </c>
      <c r="J135" s="688"/>
      <c r="K135" s="1050"/>
      <c r="L135" s="1054"/>
      <c r="M135" s="1050"/>
      <c r="N135" s="1053"/>
      <c r="O135" s="1343"/>
      <c r="P135" s="1053"/>
      <c r="Q135" s="1052"/>
      <c r="R135" s="1383"/>
      <c r="S135" s="892">
        <f t="shared" ref="S135:S141" si="42">Q135+M135+K135</f>
        <v>0</v>
      </c>
      <c r="T135" s="893" t="e">
        <f t="shared" ref="T135:T141" si="43">S135/H135</f>
        <v>#DIV/0!</v>
      </c>
      <c r="X135" s="835"/>
    </row>
    <row r="136" spans="1:24" s="148" customFormat="1" ht="31.5" customHeight="1" x14ac:dyDescent="0.3">
      <c r="A136" s="987">
        <v>98</v>
      </c>
      <c r="B136" s="1417" t="s">
        <v>432</v>
      </c>
      <c r="C136" s="1048"/>
      <c r="D136" s="729"/>
      <c r="E136" s="833"/>
      <c r="F136" s="891"/>
      <c r="G136" s="807"/>
      <c r="H136" s="891"/>
      <c r="I136" s="890">
        <f t="shared" si="39"/>
        <v>0</v>
      </c>
      <c r="J136" s="688"/>
      <c r="K136" s="1050"/>
      <c r="L136" s="1054"/>
      <c r="M136" s="1050"/>
      <c r="N136" s="1053"/>
      <c r="O136" s="1011"/>
      <c r="P136" s="1053"/>
      <c r="Q136" s="1052"/>
      <c r="R136" s="939"/>
      <c r="S136" s="892">
        <f t="shared" si="42"/>
        <v>0</v>
      </c>
      <c r="T136" s="893" t="e">
        <f t="shared" si="43"/>
        <v>#DIV/0!</v>
      </c>
      <c r="X136" s="835"/>
    </row>
    <row r="137" spans="1:24" s="148" customFormat="1" ht="44.25" customHeight="1" thickBot="1" x14ac:dyDescent="0.35">
      <c r="A137" s="987">
        <v>99</v>
      </c>
      <c r="B137" s="1452" t="s">
        <v>441</v>
      </c>
      <c r="C137" s="1048" t="s">
        <v>462</v>
      </c>
      <c r="D137" s="729"/>
      <c r="E137" s="1440">
        <v>45156</v>
      </c>
      <c r="F137" s="891">
        <v>18615.740000000002</v>
      </c>
      <c r="G137" s="807">
        <v>684</v>
      </c>
      <c r="H137" s="891">
        <v>18615.740000000002</v>
      </c>
      <c r="I137" s="890">
        <f t="shared" si="39"/>
        <v>0</v>
      </c>
      <c r="J137" s="688"/>
      <c r="K137" s="1050"/>
      <c r="L137" s="1054"/>
      <c r="M137" s="1050"/>
      <c r="N137" s="1053"/>
      <c r="O137" s="1012"/>
      <c r="P137" s="1053"/>
      <c r="Q137" s="1052"/>
      <c r="R137" s="1414"/>
      <c r="S137" s="892">
        <f t="shared" si="42"/>
        <v>0</v>
      </c>
      <c r="T137" s="893">
        <f t="shared" si="43"/>
        <v>0</v>
      </c>
      <c r="X137" s="835"/>
    </row>
    <row r="138" spans="1:24" s="148" customFormat="1" ht="42.75" customHeight="1" x14ac:dyDescent="0.3">
      <c r="A138" s="987">
        <v>100</v>
      </c>
      <c r="B138" s="1655" t="s">
        <v>385</v>
      </c>
      <c r="C138" s="1486" t="s">
        <v>386</v>
      </c>
      <c r="D138" s="1407"/>
      <c r="E138" s="1743" t="s">
        <v>466</v>
      </c>
      <c r="F138" s="1408">
        <f>2083.33+2022.07</f>
        <v>4105.3999999999996</v>
      </c>
      <c r="G138" s="807"/>
      <c r="H138" s="891">
        <f>2083.33+2022.07</f>
        <v>4105.3999999999996</v>
      </c>
      <c r="I138" s="890">
        <f t="shared" si="39"/>
        <v>0</v>
      </c>
      <c r="J138" s="688"/>
      <c r="K138" s="1487">
        <v>4176</v>
      </c>
      <c r="L138" s="1716" t="s">
        <v>506</v>
      </c>
      <c r="M138" s="1050"/>
      <c r="N138" s="1339"/>
      <c r="O138" s="1746" t="s">
        <v>467</v>
      </c>
      <c r="P138" s="1453"/>
      <c r="Q138" s="1455">
        <f>200000+196844.83</f>
        <v>396844.82999999996</v>
      </c>
      <c r="R138" s="1738" t="s">
        <v>433</v>
      </c>
      <c r="S138" s="892">
        <f t="shared" si="42"/>
        <v>401020.82999999996</v>
      </c>
      <c r="T138" s="893">
        <f>S138/H138</f>
        <v>97.681305110342478</v>
      </c>
      <c r="X138" s="835"/>
    </row>
    <row r="139" spans="1:24" s="148" customFormat="1" ht="42.75" customHeight="1" x14ac:dyDescent="0.3">
      <c r="A139" s="987">
        <v>101</v>
      </c>
      <c r="B139" s="1656"/>
      <c r="C139" s="1451" t="s">
        <v>71</v>
      </c>
      <c r="D139" s="1407"/>
      <c r="E139" s="1744"/>
      <c r="F139" s="1408">
        <v>215.85</v>
      </c>
      <c r="G139" s="807"/>
      <c r="H139" s="891">
        <v>215.85</v>
      </c>
      <c r="I139" s="890">
        <f t="shared" si="39"/>
        <v>0</v>
      </c>
      <c r="J139" s="688"/>
      <c r="K139" s="1050">
        <v>0</v>
      </c>
      <c r="L139" s="1717"/>
      <c r="M139" s="1050"/>
      <c r="N139" s="1339"/>
      <c r="O139" s="1747"/>
      <c r="P139" s="1453"/>
      <c r="Q139" s="1455">
        <v>30219</v>
      </c>
      <c r="R139" s="1739"/>
      <c r="S139" s="892">
        <f t="shared" ref="S139:S140" si="44">Q139+M139+K139</f>
        <v>30219</v>
      </c>
      <c r="T139" s="893">
        <f t="shared" ref="T139:T140" si="45">S139/H139</f>
        <v>140</v>
      </c>
      <c r="X139" s="835"/>
    </row>
    <row r="140" spans="1:24" s="148" customFormat="1" ht="42.75" customHeight="1" thickBot="1" x14ac:dyDescent="0.35">
      <c r="A140" s="987">
        <v>102</v>
      </c>
      <c r="B140" s="1657"/>
      <c r="C140" s="1451" t="s">
        <v>473</v>
      </c>
      <c r="D140" s="1407"/>
      <c r="E140" s="1745"/>
      <c r="F140" s="1408">
        <v>102.3</v>
      </c>
      <c r="G140" s="807"/>
      <c r="H140" s="891">
        <v>102.3</v>
      </c>
      <c r="I140" s="890">
        <f t="shared" si="39"/>
        <v>0</v>
      </c>
      <c r="J140" s="688"/>
      <c r="K140" s="1050">
        <v>0</v>
      </c>
      <c r="L140" s="1718"/>
      <c r="M140" s="1050"/>
      <c r="N140" s="1339"/>
      <c r="O140" s="1748"/>
      <c r="P140" s="1453"/>
      <c r="Q140" s="1455">
        <v>2046</v>
      </c>
      <c r="R140" s="1740"/>
      <c r="S140" s="892">
        <f t="shared" si="44"/>
        <v>2046</v>
      </c>
      <c r="T140" s="893">
        <f t="shared" si="45"/>
        <v>20</v>
      </c>
      <c r="X140" s="835"/>
    </row>
    <row r="141" spans="1:24" s="148" customFormat="1" ht="41.25" customHeight="1" thickBot="1" x14ac:dyDescent="0.35">
      <c r="A141" s="987">
        <v>103</v>
      </c>
      <c r="B141" s="1369" t="s">
        <v>80</v>
      </c>
      <c r="C141" s="1034" t="s">
        <v>346</v>
      </c>
      <c r="D141" s="1123"/>
      <c r="E141" s="1328">
        <v>45157</v>
      </c>
      <c r="F141" s="891">
        <v>2126.62</v>
      </c>
      <c r="G141" s="807">
        <v>70</v>
      </c>
      <c r="H141" s="891">
        <v>2126.62</v>
      </c>
      <c r="I141" s="890">
        <f t="shared" si="39"/>
        <v>0</v>
      </c>
      <c r="J141" s="834"/>
      <c r="K141" s="1050"/>
      <c r="L141" s="1054"/>
      <c r="M141" s="1050"/>
      <c r="N141" s="1053"/>
      <c r="O141" s="1454" t="s">
        <v>500</v>
      </c>
      <c r="P141" s="1052"/>
      <c r="Q141" s="1052">
        <v>253067.78</v>
      </c>
      <c r="R141" s="1456" t="s">
        <v>501</v>
      </c>
      <c r="S141" s="892">
        <f t="shared" si="42"/>
        <v>253067.78</v>
      </c>
      <c r="T141" s="893">
        <f t="shared" si="43"/>
        <v>119</v>
      </c>
      <c r="X141" s="835">
        <v>3611.88</v>
      </c>
    </row>
    <row r="142" spans="1:24" s="148" customFormat="1" ht="37.5" customHeight="1" thickBot="1" x14ac:dyDescent="0.35">
      <c r="A142" s="987">
        <v>104</v>
      </c>
      <c r="B142" s="1362" t="s">
        <v>90</v>
      </c>
      <c r="C142" s="1124" t="s">
        <v>463</v>
      </c>
      <c r="D142" s="1123"/>
      <c r="E142" s="1440">
        <v>45160</v>
      </c>
      <c r="F142" s="891">
        <v>2002.14</v>
      </c>
      <c r="G142" s="807">
        <v>441</v>
      </c>
      <c r="H142" s="891">
        <v>2002.14</v>
      </c>
      <c r="I142" s="890">
        <f t="shared" si="39"/>
        <v>0</v>
      </c>
      <c r="J142" s="688"/>
      <c r="K142" s="1050"/>
      <c r="L142" s="1054"/>
      <c r="M142" s="1050"/>
      <c r="N142" s="933"/>
      <c r="O142" s="1443" t="s">
        <v>475</v>
      </c>
      <c r="P142" s="1258"/>
      <c r="Q142" s="1379">
        <v>84089.88</v>
      </c>
      <c r="R142" s="1704" t="s">
        <v>474</v>
      </c>
      <c r="S142" s="892">
        <f t="shared" si="30"/>
        <v>84089.88</v>
      </c>
      <c r="T142" s="893">
        <f t="shared" si="31"/>
        <v>42</v>
      </c>
      <c r="X142" s="835">
        <v>79503.45</v>
      </c>
    </row>
    <row r="143" spans="1:24" s="148" customFormat="1" ht="49.5" customHeight="1" x14ac:dyDescent="0.3">
      <c r="A143" s="987">
        <v>105</v>
      </c>
      <c r="B143" s="1647" t="s">
        <v>90</v>
      </c>
      <c r="C143" s="1437" t="s">
        <v>464</v>
      </c>
      <c r="D143" s="1439"/>
      <c r="E143" s="1697">
        <v>45160</v>
      </c>
      <c r="F143" s="1408">
        <v>110</v>
      </c>
      <c r="G143" s="807">
        <v>11</v>
      </c>
      <c r="H143" s="891">
        <v>110</v>
      </c>
      <c r="I143" s="890">
        <f t="shared" si="39"/>
        <v>0</v>
      </c>
      <c r="J143" s="688"/>
      <c r="K143" s="1050"/>
      <c r="L143" s="1054"/>
      <c r="M143" s="1050"/>
      <c r="N143" s="1442"/>
      <c r="O143" s="1741" t="s">
        <v>475</v>
      </c>
      <c r="P143" s="1376"/>
      <c r="Q143" s="1379">
        <v>9350</v>
      </c>
      <c r="R143" s="1705"/>
      <c r="S143" s="892">
        <f t="shared" si="30"/>
        <v>9350</v>
      </c>
      <c r="T143" s="893">
        <f t="shared" si="31"/>
        <v>85</v>
      </c>
      <c r="X143" s="835">
        <v>51480</v>
      </c>
    </row>
    <row r="144" spans="1:24" s="148" customFormat="1" ht="42.75" customHeight="1" thickBot="1" x14ac:dyDescent="0.35">
      <c r="A144" s="987">
        <v>106</v>
      </c>
      <c r="B144" s="1648"/>
      <c r="C144" s="1466" t="s">
        <v>465</v>
      </c>
      <c r="D144" s="1467"/>
      <c r="E144" s="1698"/>
      <c r="F144" s="1468">
        <v>50</v>
      </c>
      <c r="G144" s="1469">
        <v>5</v>
      </c>
      <c r="H144" s="1470">
        <v>50</v>
      </c>
      <c r="I144" s="1471">
        <f t="shared" ref="I144:I147" si="46">H144-F144</f>
        <v>0</v>
      </c>
      <c r="J144" s="688"/>
      <c r="K144" s="1050"/>
      <c r="L144" s="1054"/>
      <c r="M144" s="1050"/>
      <c r="N144" s="1337"/>
      <c r="O144" s="1742"/>
      <c r="P144" s="1376"/>
      <c r="Q144" s="1379">
        <v>3500</v>
      </c>
      <c r="R144" s="1706"/>
      <c r="S144" s="892">
        <f t="shared" si="30"/>
        <v>3500</v>
      </c>
      <c r="T144" s="893">
        <f t="shared" si="31"/>
        <v>70</v>
      </c>
      <c r="X144" s="835">
        <v>3952.64</v>
      </c>
    </row>
    <row r="145" spans="1:24" s="148" customFormat="1" ht="42.75" customHeight="1" x14ac:dyDescent="0.3">
      <c r="A145" s="987">
        <v>107</v>
      </c>
      <c r="B145" s="1480" t="s">
        <v>441</v>
      </c>
      <c r="C145" s="807" t="s">
        <v>346</v>
      </c>
      <c r="D145" s="1118"/>
      <c r="E145" s="1441">
        <v>45161</v>
      </c>
      <c r="F145" s="891">
        <v>18669.650000000001</v>
      </c>
      <c r="G145" s="807">
        <v>642</v>
      </c>
      <c r="H145" s="891">
        <v>18669.650000000001</v>
      </c>
      <c r="I145" s="1479">
        <f t="shared" si="46"/>
        <v>0</v>
      </c>
      <c r="J145" s="688"/>
      <c r="K145" s="1050"/>
      <c r="L145" s="1054"/>
      <c r="M145" s="1050"/>
      <c r="N145" s="1337"/>
      <c r="O145" s="1464"/>
      <c r="P145" s="1376"/>
      <c r="Q145" s="1379"/>
      <c r="R145" s="1465"/>
      <c r="S145" s="892"/>
      <c r="T145" s="893"/>
      <c r="X145" s="1447"/>
    </row>
    <row r="146" spans="1:24" s="148" customFormat="1" ht="42.75" customHeight="1" x14ac:dyDescent="0.3">
      <c r="A146" s="987">
        <v>108</v>
      </c>
      <c r="B146" s="1472" t="s">
        <v>470</v>
      </c>
      <c r="C146" s="1473" t="s">
        <v>472</v>
      </c>
      <c r="D146" s="1474"/>
      <c r="E146" s="1446">
        <v>45160</v>
      </c>
      <c r="F146" s="1475"/>
      <c r="G146" s="1476"/>
      <c r="H146" s="1477"/>
      <c r="I146" s="1478">
        <f t="shared" si="46"/>
        <v>0</v>
      </c>
      <c r="J146" s="688"/>
      <c r="K146" s="1050"/>
      <c r="L146" s="1054"/>
      <c r="M146" s="1050"/>
      <c r="N146" s="1623" t="s">
        <v>805</v>
      </c>
      <c r="O146" s="1448">
        <v>1635</v>
      </c>
      <c r="P146" s="1449" t="s">
        <v>368</v>
      </c>
      <c r="Q146" s="1052">
        <v>610824.95999999996</v>
      </c>
      <c r="R146" s="1194" t="s">
        <v>471</v>
      </c>
      <c r="S146" s="892"/>
      <c r="T146" s="893"/>
      <c r="X146" s="1447"/>
    </row>
    <row r="147" spans="1:24" s="148" customFormat="1" ht="36.75" customHeight="1" thickBot="1" x14ac:dyDescent="0.35">
      <c r="A147" s="987">
        <v>109</v>
      </c>
      <c r="B147" s="1585" t="s">
        <v>105</v>
      </c>
      <c r="C147" s="1092" t="s">
        <v>72</v>
      </c>
      <c r="D147" s="1118"/>
      <c r="E147" s="1586">
        <v>45163</v>
      </c>
      <c r="F147" s="859">
        <v>300</v>
      </c>
      <c r="G147" s="688">
        <v>30</v>
      </c>
      <c r="H147" s="859">
        <v>300</v>
      </c>
      <c r="I147" s="890">
        <f t="shared" si="46"/>
        <v>0</v>
      </c>
      <c r="J147" s="1117"/>
      <c r="K147" s="1050"/>
      <c r="L147" s="1054"/>
      <c r="M147" s="1050"/>
      <c r="N147" s="933"/>
      <c r="O147" s="1587" t="s">
        <v>468</v>
      </c>
      <c r="P147" s="1053"/>
      <c r="Q147" s="1052">
        <v>18600</v>
      </c>
      <c r="R147" s="1483" t="s">
        <v>505</v>
      </c>
      <c r="S147" s="892">
        <f t="shared" si="30"/>
        <v>18600</v>
      </c>
      <c r="T147" s="893" t="s">
        <v>41</v>
      </c>
      <c r="X147" s="895">
        <f>SUM(X92:X144)</f>
        <v>209355.17</v>
      </c>
    </row>
    <row r="148" spans="1:24" s="148" customFormat="1" ht="48" customHeight="1" x14ac:dyDescent="0.3">
      <c r="A148" s="987">
        <v>110</v>
      </c>
      <c r="B148" s="1647" t="s">
        <v>385</v>
      </c>
      <c r="C148" s="1438" t="s">
        <v>386</v>
      </c>
      <c r="D148" s="1653" t="s">
        <v>480</v>
      </c>
      <c r="E148" s="1649" t="s">
        <v>789</v>
      </c>
      <c r="F148" s="1408">
        <v>4029.4</v>
      </c>
      <c r="G148" s="807">
        <v>20</v>
      </c>
      <c r="H148" s="891">
        <v>4061.8</v>
      </c>
      <c r="I148" s="890">
        <f t="shared" si="39"/>
        <v>32.400000000000091</v>
      </c>
      <c r="J148" s="688"/>
      <c r="K148" s="1050"/>
      <c r="L148" s="1054"/>
      <c r="M148" s="1050"/>
      <c r="N148" s="1339"/>
      <c r="O148" s="1651" t="s">
        <v>502</v>
      </c>
      <c r="P148" s="1629"/>
      <c r="Q148" s="1379">
        <f>200000+195720.43+2335.9</f>
        <v>398056.33</v>
      </c>
      <c r="R148" s="1631" t="s">
        <v>478</v>
      </c>
      <c r="S148" s="892">
        <f t="shared" si="30"/>
        <v>398056.33</v>
      </c>
      <c r="T148" s="893">
        <f t="shared" si="31"/>
        <v>97.999982766261269</v>
      </c>
      <c r="X148" s="835">
        <v>3222.35</v>
      </c>
    </row>
    <row r="149" spans="1:24" s="148" customFormat="1" ht="48" customHeight="1" thickBot="1" x14ac:dyDescent="0.35">
      <c r="A149" s="987"/>
      <c r="B149" s="1648"/>
      <c r="C149" s="1438" t="s">
        <v>790</v>
      </c>
      <c r="D149" s="1654"/>
      <c r="E149" s="1650"/>
      <c r="F149" s="1408">
        <v>50</v>
      </c>
      <c r="G149" s="807"/>
      <c r="H149" s="891">
        <v>49.701000000000001</v>
      </c>
      <c r="I149" s="890">
        <f t="shared" si="39"/>
        <v>-0.29899999999999949</v>
      </c>
      <c r="J149" s="688"/>
      <c r="K149" s="1050"/>
      <c r="L149" s="1054"/>
      <c r="M149" s="1050"/>
      <c r="N149" s="1339"/>
      <c r="O149" s="1652"/>
      <c r="P149" s="1630"/>
      <c r="Q149" s="1379">
        <v>3230.57</v>
      </c>
      <c r="R149" s="1632"/>
      <c r="S149" s="892">
        <f t="shared" ref="S149" si="47">Q149+M149+K149</f>
        <v>3230.57</v>
      </c>
      <c r="T149" s="893">
        <f t="shared" ref="T149" si="48">S149/H149</f>
        <v>65.000100601597552</v>
      </c>
      <c r="X149" s="835"/>
    </row>
    <row r="150" spans="1:24" s="148" customFormat="1" ht="31.5" customHeight="1" x14ac:dyDescent="0.3">
      <c r="A150" s="987">
        <v>111</v>
      </c>
      <c r="B150" s="1639" t="s">
        <v>349</v>
      </c>
      <c r="C150" s="1401" t="s">
        <v>352</v>
      </c>
      <c r="D150" s="1439"/>
      <c r="E150" s="1641">
        <v>45164</v>
      </c>
      <c r="F150" s="1408">
        <v>960.3</v>
      </c>
      <c r="G150" s="807">
        <v>40</v>
      </c>
      <c r="H150" s="891">
        <v>960.3</v>
      </c>
      <c r="I150" s="890">
        <f t="shared" si="39"/>
        <v>0</v>
      </c>
      <c r="J150" s="688"/>
      <c r="K150" s="1050"/>
      <c r="L150" s="1054"/>
      <c r="M150" s="1050"/>
      <c r="N150" s="1337"/>
      <c r="O150" s="1643" t="s">
        <v>498</v>
      </c>
      <c r="P150" s="1376"/>
      <c r="Q150" s="1379">
        <v>66260.7</v>
      </c>
      <c r="R150" s="1645" t="s">
        <v>499</v>
      </c>
      <c r="S150" s="892">
        <f t="shared" si="30"/>
        <v>66260.7</v>
      </c>
      <c r="T150" s="893">
        <f t="shared" si="31"/>
        <v>69</v>
      </c>
      <c r="X150" s="835">
        <v>3250.8</v>
      </c>
    </row>
    <row r="151" spans="1:24" s="148" customFormat="1" ht="31.5" customHeight="1" x14ac:dyDescent="0.3">
      <c r="A151" s="987">
        <v>112</v>
      </c>
      <c r="B151" s="1639"/>
      <c r="C151" s="1438" t="s">
        <v>350</v>
      </c>
      <c r="D151" s="1439"/>
      <c r="E151" s="1641"/>
      <c r="F151" s="1408">
        <v>1357.52</v>
      </c>
      <c r="G151" s="807">
        <v>40</v>
      </c>
      <c r="H151" s="891">
        <v>1357.52</v>
      </c>
      <c r="I151" s="890">
        <f t="shared" si="39"/>
        <v>0</v>
      </c>
      <c r="J151" s="688"/>
      <c r="K151" s="1050"/>
      <c r="L151" s="1054"/>
      <c r="M151" s="1050"/>
      <c r="N151" s="1339"/>
      <c r="O151" s="1643"/>
      <c r="P151" s="1404"/>
      <c r="Q151" s="1379">
        <v>88238.8</v>
      </c>
      <c r="R151" s="1645"/>
      <c r="S151" s="892">
        <f t="shared" si="30"/>
        <v>88238.8</v>
      </c>
      <c r="T151" s="893">
        <f t="shared" si="31"/>
        <v>65</v>
      </c>
      <c r="X151" s="835">
        <v>4054.26</v>
      </c>
    </row>
    <row r="152" spans="1:24" s="148" customFormat="1" ht="31.5" customHeight="1" x14ac:dyDescent="0.3">
      <c r="A152" s="987">
        <v>113</v>
      </c>
      <c r="B152" s="1639"/>
      <c r="C152" s="1438" t="s">
        <v>414</v>
      </c>
      <c r="D152" s="1439"/>
      <c r="E152" s="1641"/>
      <c r="F152" s="1408">
        <v>593.83000000000004</v>
      </c>
      <c r="G152" s="807">
        <v>25</v>
      </c>
      <c r="H152" s="891">
        <v>593.83000000000004</v>
      </c>
      <c r="I152" s="890">
        <f t="shared" si="39"/>
        <v>0</v>
      </c>
      <c r="J152" s="688"/>
      <c r="K152" s="1050"/>
      <c r="L152" s="1054"/>
      <c r="M152" s="1050"/>
      <c r="N152" s="1339"/>
      <c r="O152" s="1643"/>
      <c r="P152" s="1404"/>
      <c r="Q152" s="1379">
        <v>66508.960000000006</v>
      </c>
      <c r="R152" s="1645"/>
      <c r="S152" s="892">
        <f t="shared" si="30"/>
        <v>66508.960000000006</v>
      </c>
      <c r="T152" s="893">
        <f t="shared" si="31"/>
        <v>112</v>
      </c>
      <c r="X152" s="835">
        <v>3632.62</v>
      </c>
    </row>
    <row r="153" spans="1:24" s="148" customFormat="1" ht="31.5" customHeight="1" x14ac:dyDescent="0.3">
      <c r="A153" s="987">
        <v>114</v>
      </c>
      <c r="B153" s="1639"/>
      <c r="C153" s="1438" t="s">
        <v>415</v>
      </c>
      <c r="D153" s="1439"/>
      <c r="E153" s="1641"/>
      <c r="F153" s="1408">
        <v>191.64</v>
      </c>
      <c r="G153" s="807">
        <v>5</v>
      </c>
      <c r="H153" s="891">
        <v>191.64</v>
      </c>
      <c r="I153" s="890">
        <f t="shared" si="39"/>
        <v>0</v>
      </c>
      <c r="J153" s="688"/>
      <c r="K153" s="1050"/>
      <c r="L153" s="1054"/>
      <c r="M153" s="1050"/>
      <c r="N153" s="1339"/>
      <c r="O153" s="1643"/>
      <c r="P153" s="1376"/>
      <c r="Q153" s="1482">
        <v>12456.6</v>
      </c>
      <c r="R153" s="1645"/>
      <c r="S153" s="892">
        <f t="shared" si="30"/>
        <v>12456.6</v>
      </c>
      <c r="T153" s="893">
        <f t="shared" si="31"/>
        <v>65</v>
      </c>
      <c r="X153" s="835">
        <v>5994.6</v>
      </c>
    </row>
    <row r="154" spans="1:24" s="148" customFormat="1" ht="31.5" customHeight="1" thickBot="1" x14ac:dyDescent="0.35">
      <c r="A154" s="987">
        <v>115</v>
      </c>
      <c r="B154" s="1640"/>
      <c r="C154" s="1481" t="s">
        <v>416</v>
      </c>
      <c r="D154" s="1439"/>
      <c r="E154" s="1642"/>
      <c r="F154" s="1408">
        <v>644.48</v>
      </c>
      <c r="G154" s="807">
        <v>21</v>
      </c>
      <c r="H154" s="891">
        <v>644.48</v>
      </c>
      <c r="I154" s="890">
        <f t="shared" si="39"/>
        <v>0</v>
      </c>
      <c r="J154" s="688"/>
      <c r="K154" s="1050"/>
      <c r="L154" s="1054"/>
      <c r="M154" s="1050"/>
      <c r="N154" s="1337"/>
      <c r="O154" s="1644"/>
      <c r="P154" s="1376"/>
      <c r="Q154" s="1482">
        <v>146941.44</v>
      </c>
      <c r="R154" s="1646"/>
      <c r="S154" s="892">
        <f t="shared" si="30"/>
        <v>146941.44</v>
      </c>
      <c r="T154" s="893">
        <f t="shared" si="31"/>
        <v>228</v>
      </c>
      <c r="X154" s="835">
        <v>4834.3</v>
      </c>
    </row>
    <row r="155" spans="1:24" s="148" customFormat="1" ht="47.25" customHeight="1" x14ac:dyDescent="0.3">
      <c r="A155" s="987">
        <v>116</v>
      </c>
      <c r="B155" s="1633" t="s">
        <v>90</v>
      </c>
      <c r="C155" s="1438" t="s">
        <v>355</v>
      </c>
      <c r="D155" s="580"/>
      <c r="E155" s="1635">
        <v>45170</v>
      </c>
      <c r="F155" s="1621">
        <v>3000.94</v>
      </c>
      <c r="G155" s="807">
        <v>661</v>
      </c>
      <c r="H155" s="891">
        <v>3000.94</v>
      </c>
      <c r="I155" s="890">
        <f t="shared" si="39"/>
        <v>0</v>
      </c>
      <c r="J155" s="688"/>
      <c r="K155" s="1050"/>
      <c r="L155" s="1054"/>
      <c r="M155" s="1050"/>
      <c r="N155" s="933"/>
      <c r="O155" s="1637" t="s">
        <v>797</v>
      </c>
      <c r="P155" s="1053"/>
      <c r="Q155" s="1052"/>
      <c r="R155" s="1484"/>
      <c r="S155" s="892">
        <f t="shared" si="30"/>
        <v>0</v>
      </c>
      <c r="T155" s="893">
        <f t="shared" si="31"/>
        <v>0</v>
      </c>
      <c r="X155" s="835">
        <v>4657.6000000000004</v>
      </c>
    </row>
    <row r="156" spans="1:24" s="148" customFormat="1" ht="31.5" customHeight="1" thickBot="1" x14ac:dyDescent="0.35">
      <c r="A156" s="987">
        <v>117</v>
      </c>
      <c r="B156" s="1634"/>
      <c r="C156" s="1438" t="s">
        <v>464</v>
      </c>
      <c r="D156" s="580"/>
      <c r="E156" s="1636"/>
      <c r="F156" s="1621">
        <v>100</v>
      </c>
      <c r="G156" s="807">
        <v>10</v>
      </c>
      <c r="H156" s="891">
        <v>100</v>
      </c>
      <c r="I156" s="890">
        <f t="shared" si="39"/>
        <v>0</v>
      </c>
      <c r="J156" s="935"/>
      <c r="K156" s="935"/>
      <c r="L156" s="1054"/>
      <c r="M156" s="1050"/>
      <c r="N156" s="933"/>
      <c r="O156" s="1638"/>
      <c r="P156" s="1053"/>
      <c r="Q156" s="1052"/>
      <c r="R156" s="1053"/>
      <c r="S156" s="892">
        <f t="shared" si="30"/>
        <v>0</v>
      </c>
      <c r="T156" s="893">
        <f t="shared" si="31"/>
        <v>0</v>
      </c>
      <c r="X156" s="835">
        <v>2942.5</v>
      </c>
    </row>
    <row r="157" spans="1:24" s="148" customFormat="1" ht="31.5" customHeight="1" thickTop="1" x14ac:dyDescent="0.3">
      <c r="A157" s="987">
        <v>118</v>
      </c>
      <c r="B157" s="1590" t="s">
        <v>80</v>
      </c>
      <c r="C157" s="807" t="s">
        <v>798</v>
      </c>
      <c r="D157" s="580"/>
      <c r="E157" s="1622">
        <v>45170</v>
      </c>
      <c r="F157" s="1621">
        <v>2013.8</v>
      </c>
      <c r="G157" s="807">
        <v>111</v>
      </c>
      <c r="H157" s="891">
        <v>2013.8</v>
      </c>
      <c r="I157" s="890">
        <f t="shared" si="39"/>
        <v>0</v>
      </c>
      <c r="J157" s="688"/>
      <c r="K157" s="590"/>
      <c r="L157" s="958"/>
      <c r="M157" s="590"/>
      <c r="N157" s="940"/>
      <c r="O157" s="1013"/>
      <c r="P157" s="601"/>
      <c r="Q157" s="835"/>
      <c r="R157" s="939"/>
      <c r="S157" s="892">
        <f t="shared" si="30"/>
        <v>0</v>
      </c>
      <c r="T157" s="893">
        <f t="shared" si="31"/>
        <v>0</v>
      </c>
      <c r="X157" s="835">
        <v>3619.54</v>
      </c>
    </row>
    <row r="158" spans="1:24" s="148" customFormat="1" ht="31.5" customHeight="1" x14ac:dyDescent="0.3">
      <c r="A158" s="987">
        <v>119</v>
      </c>
      <c r="B158" s="945"/>
      <c r="C158" s="957"/>
      <c r="D158" s="580"/>
      <c r="E158" s="833"/>
      <c r="F158" s="891"/>
      <c r="G158" s="807"/>
      <c r="H158" s="891"/>
      <c r="I158" s="890">
        <f t="shared" si="39"/>
        <v>0</v>
      </c>
      <c r="J158" s="688"/>
      <c r="K158" s="590"/>
      <c r="L158" s="958"/>
      <c r="M158" s="590"/>
      <c r="N158" s="940"/>
      <c r="O158" s="1013"/>
      <c r="P158" s="601"/>
      <c r="Q158" s="835"/>
      <c r="R158" s="939"/>
      <c r="S158" s="892">
        <f t="shared" si="30"/>
        <v>0</v>
      </c>
      <c r="T158" s="893" t="e">
        <f t="shared" si="31"/>
        <v>#DIV/0!</v>
      </c>
      <c r="X158" s="835">
        <v>3090.78</v>
      </c>
    </row>
    <row r="159" spans="1:24" s="148" customFormat="1" ht="31.5" customHeight="1" x14ac:dyDescent="0.3">
      <c r="A159" s="987">
        <v>120</v>
      </c>
      <c r="B159" s="945"/>
      <c r="C159" s="807"/>
      <c r="D159" s="580"/>
      <c r="E159" s="833"/>
      <c r="F159" s="891"/>
      <c r="G159" s="807"/>
      <c r="H159" s="891"/>
      <c r="I159" s="890">
        <f t="shared" si="39"/>
        <v>0</v>
      </c>
      <c r="J159" s="688"/>
      <c r="K159" s="590"/>
      <c r="L159" s="689"/>
      <c r="M159" s="590"/>
      <c r="N159" s="940"/>
      <c r="O159" s="1013"/>
      <c r="P159" s="601"/>
      <c r="Q159" s="835"/>
      <c r="R159" s="939"/>
      <c r="S159" s="892">
        <f t="shared" si="30"/>
        <v>0</v>
      </c>
      <c r="T159" s="893" t="e">
        <f t="shared" si="31"/>
        <v>#DIV/0!</v>
      </c>
      <c r="X159" s="835">
        <v>4342</v>
      </c>
    </row>
    <row r="160" spans="1:24" s="148" customFormat="1" ht="53.25" customHeight="1" x14ac:dyDescent="0.25">
      <c r="A160" s="987"/>
      <c r="B160" s="936"/>
      <c r="C160" s="937"/>
      <c r="D160" s="730"/>
      <c r="E160" s="833"/>
      <c r="F160" s="891"/>
      <c r="G160" s="807"/>
      <c r="H160" s="891"/>
      <c r="I160" s="422">
        <f t="shared" si="39"/>
        <v>0</v>
      </c>
      <c r="J160" s="686"/>
      <c r="K160" s="590"/>
      <c r="L160" s="690"/>
      <c r="M160" s="590"/>
      <c r="N160" s="601"/>
      <c r="O160" s="1014"/>
      <c r="P160" s="601"/>
      <c r="Q160" s="841"/>
      <c r="R160" s="938"/>
      <c r="S160" s="892">
        <f t="shared" si="15"/>
        <v>0</v>
      </c>
      <c r="T160" s="893" t="e">
        <f t="shared" ref="T160:T163" si="49">S160/H160</f>
        <v>#DIV/0!</v>
      </c>
      <c r="X160" s="842">
        <v>127420.53</v>
      </c>
    </row>
    <row r="161" spans="1:24" s="148" customFormat="1" ht="53.25" customHeight="1" x14ac:dyDescent="0.25">
      <c r="A161" s="987"/>
      <c r="B161" s="936"/>
      <c r="C161" s="937"/>
      <c r="D161" s="730"/>
      <c r="E161" s="833"/>
      <c r="F161" s="891"/>
      <c r="G161" s="807"/>
      <c r="H161" s="891"/>
      <c r="I161" s="422">
        <f t="shared" si="39"/>
        <v>0</v>
      </c>
      <c r="J161" s="686"/>
      <c r="K161" s="590"/>
      <c r="L161" s="690"/>
      <c r="M161" s="590"/>
      <c r="N161" s="601"/>
      <c r="O161" s="1014"/>
      <c r="P161" s="601"/>
      <c r="Q161" s="841"/>
      <c r="R161" s="938"/>
      <c r="S161" s="892">
        <f t="shared" si="15"/>
        <v>0</v>
      </c>
      <c r="T161" s="893" t="e">
        <f t="shared" si="49"/>
        <v>#DIV/0!</v>
      </c>
      <c r="X161" s="842">
        <v>1664.15</v>
      </c>
    </row>
    <row r="162" spans="1:24" s="148" customFormat="1" ht="53.25" customHeight="1" x14ac:dyDescent="0.25">
      <c r="A162" s="987"/>
      <c r="B162" s="936"/>
      <c r="C162" s="937"/>
      <c r="D162" s="730"/>
      <c r="E162" s="833"/>
      <c r="F162" s="891"/>
      <c r="G162" s="807"/>
      <c r="H162" s="891"/>
      <c r="I162" s="665">
        <f t="shared" si="39"/>
        <v>0</v>
      </c>
      <c r="J162" s="686"/>
      <c r="K162" s="590"/>
      <c r="L162" s="690"/>
      <c r="M162" s="590"/>
      <c r="N162" s="601"/>
      <c r="O162" s="1014"/>
      <c r="P162" s="601"/>
      <c r="Q162" s="841"/>
      <c r="R162" s="938"/>
      <c r="S162" s="892">
        <f t="shared" si="15"/>
        <v>0</v>
      </c>
      <c r="T162" s="893" t="e">
        <f t="shared" si="49"/>
        <v>#DIV/0!</v>
      </c>
      <c r="X162" s="842">
        <v>4143.5200000000004</v>
      </c>
    </row>
    <row r="163" spans="1:24" s="148" customFormat="1" ht="53.25" customHeight="1" x14ac:dyDescent="0.25">
      <c r="A163" s="987"/>
      <c r="B163" s="936"/>
      <c r="C163" s="937"/>
      <c r="D163" s="730"/>
      <c r="E163" s="833"/>
      <c r="F163" s="891"/>
      <c r="G163" s="807"/>
      <c r="H163" s="891"/>
      <c r="I163" s="665">
        <f t="shared" si="39"/>
        <v>0</v>
      </c>
      <c r="J163" s="686"/>
      <c r="K163" s="590"/>
      <c r="L163" s="690"/>
      <c r="M163" s="590"/>
      <c r="N163" s="601"/>
      <c r="O163" s="1014"/>
      <c r="P163" s="601"/>
      <c r="Q163" s="841"/>
      <c r="R163" s="938"/>
      <c r="S163" s="892">
        <f t="shared" si="15"/>
        <v>0</v>
      </c>
      <c r="T163" s="893" t="e">
        <f t="shared" si="49"/>
        <v>#DIV/0!</v>
      </c>
      <c r="X163" s="842">
        <v>2070.5</v>
      </c>
    </row>
    <row r="164" spans="1:24" s="148" customFormat="1" ht="33.75" customHeight="1" x14ac:dyDescent="0.3">
      <c r="A164" s="97"/>
      <c r="B164" s="730"/>
      <c r="C164" s="729"/>
      <c r="D164" s="934"/>
      <c r="E164" s="731"/>
      <c r="F164" s="860"/>
      <c r="G164" s="580"/>
      <c r="H164" s="860"/>
      <c r="I164" s="422">
        <f t="shared" si="39"/>
        <v>0</v>
      </c>
      <c r="J164" s="686"/>
      <c r="K164" s="590"/>
      <c r="L164" s="690"/>
      <c r="M164" s="590"/>
      <c r="N164" s="601"/>
      <c r="O164" s="1010"/>
      <c r="P164" s="601"/>
      <c r="Q164" s="835"/>
      <c r="R164" s="601"/>
      <c r="S164" s="892">
        <f t="shared" ref="S164" si="50">Q164+M164+K164</f>
        <v>0</v>
      </c>
      <c r="T164" s="893" t="e">
        <f t="shared" ref="T164" si="51">S164/H164</f>
        <v>#DIV/0!</v>
      </c>
    </row>
    <row r="165" spans="1:24" s="148" customFormat="1" ht="25.5" customHeight="1" x14ac:dyDescent="0.25">
      <c r="A165" s="97"/>
      <c r="B165" s="808"/>
      <c r="C165" s="605"/>
      <c r="D165" s="703"/>
      <c r="E165" s="734"/>
      <c r="F165" s="861"/>
      <c r="G165" s="606"/>
      <c r="H165" s="874"/>
      <c r="I165" s="812">
        <f t="shared" si="39"/>
        <v>0</v>
      </c>
      <c r="J165" s="686"/>
      <c r="K165" s="590"/>
      <c r="L165" s="689"/>
      <c r="M165" s="590"/>
      <c r="N165" s="601"/>
      <c r="O165" s="1015"/>
      <c r="P165" s="601"/>
      <c r="Q165" s="839"/>
      <c r="R165" s="601"/>
      <c r="S165" s="892">
        <f t="shared" ref="S165:S172" si="52">Q165+M165+K165</f>
        <v>0</v>
      </c>
      <c r="T165" s="893" t="e">
        <f t="shared" ref="T165:T172" si="53">S165/H165</f>
        <v>#DIV/0!</v>
      </c>
    </row>
    <row r="166" spans="1:24" s="148" customFormat="1" ht="38.25" customHeight="1" x14ac:dyDescent="0.25">
      <c r="A166" s="97"/>
      <c r="B166" s="1065"/>
      <c r="C166" s="605"/>
      <c r="D166" s="605"/>
      <c r="E166" s="704"/>
      <c r="F166" s="861"/>
      <c r="G166" s="606"/>
      <c r="H166" s="861"/>
      <c r="I166" s="812">
        <f t="shared" si="39"/>
        <v>0</v>
      </c>
      <c r="J166" s="686"/>
      <c r="K166" s="590"/>
      <c r="L166" s="689"/>
      <c r="M166" s="590"/>
      <c r="N166" s="601"/>
      <c r="O166" s="1015"/>
      <c r="P166" s="601"/>
      <c r="Q166" s="839"/>
      <c r="R166" s="601"/>
      <c r="S166" s="892">
        <f t="shared" si="52"/>
        <v>0</v>
      </c>
      <c r="T166" s="893" t="e">
        <f t="shared" si="53"/>
        <v>#DIV/0!</v>
      </c>
    </row>
    <row r="167" spans="1:24" s="148" customFormat="1" ht="38.25" customHeight="1" x14ac:dyDescent="0.25">
      <c r="A167" s="97"/>
      <c r="B167" s="1065"/>
      <c r="C167" s="605"/>
      <c r="D167" s="732"/>
      <c r="E167" s="704"/>
      <c r="F167" s="861"/>
      <c r="G167" s="606"/>
      <c r="H167" s="861"/>
      <c r="I167" s="812">
        <f t="shared" si="39"/>
        <v>0</v>
      </c>
      <c r="J167" s="686"/>
      <c r="K167" s="590"/>
      <c r="L167" s="689"/>
      <c r="M167" s="590"/>
      <c r="N167" s="601"/>
      <c r="O167" s="1015"/>
      <c r="P167" s="601"/>
      <c r="Q167" s="839"/>
      <c r="R167" s="601"/>
      <c r="S167" s="892">
        <f t="shared" si="52"/>
        <v>0</v>
      </c>
      <c r="T167" s="893" t="e">
        <f t="shared" si="53"/>
        <v>#DIV/0!</v>
      </c>
    </row>
    <row r="168" spans="1:24" s="148" customFormat="1" ht="33" customHeight="1" x14ac:dyDescent="0.25">
      <c r="A168" s="97"/>
      <c r="B168" s="808"/>
      <c r="C168" s="605"/>
      <c r="D168" s="605"/>
      <c r="E168" s="704"/>
      <c r="F168" s="861"/>
      <c r="G168" s="606"/>
      <c r="H168" s="861"/>
      <c r="I168" s="812">
        <f t="shared" si="39"/>
        <v>0</v>
      </c>
      <c r="J168" s="686"/>
      <c r="K168" s="590"/>
      <c r="L168" s="689"/>
      <c r="M168" s="590"/>
      <c r="N168" s="601"/>
      <c r="O168" s="1015"/>
      <c r="P168" s="601"/>
      <c r="Q168" s="839"/>
      <c r="R168" s="601"/>
      <c r="S168" s="892">
        <f t="shared" si="52"/>
        <v>0</v>
      </c>
      <c r="T168" s="893" t="e">
        <f t="shared" si="53"/>
        <v>#DIV/0!</v>
      </c>
    </row>
    <row r="169" spans="1:24" s="148" customFormat="1" ht="33.75" customHeight="1" x14ac:dyDescent="0.25">
      <c r="A169" s="97"/>
      <c r="B169" s="808"/>
      <c r="C169" s="605"/>
      <c r="D169" s="732"/>
      <c r="E169" s="704"/>
      <c r="F169" s="861"/>
      <c r="G169" s="606"/>
      <c r="H169" s="861"/>
      <c r="I169" s="812">
        <f t="shared" si="39"/>
        <v>0</v>
      </c>
      <c r="J169" s="686"/>
      <c r="K169" s="590"/>
      <c r="L169" s="689"/>
      <c r="M169" s="590"/>
      <c r="N169" s="601"/>
      <c r="O169" s="1015"/>
      <c r="P169" s="601"/>
      <c r="Q169" s="839"/>
      <c r="R169" s="601"/>
      <c r="S169" s="892">
        <f t="shared" si="52"/>
        <v>0</v>
      </c>
      <c r="T169" s="893" t="e">
        <f t="shared" si="53"/>
        <v>#DIV/0!</v>
      </c>
    </row>
    <row r="170" spans="1:24" s="148" customFormat="1" ht="35.25" customHeight="1" x14ac:dyDescent="0.25">
      <c r="A170" s="97"/>
      <c r="B170" s="808"/>
      <c r="C170" s="605"/>
      <c r="D170" s="605"/>
      <c r="E170" s="704"/>
      <c r="F170" s="861"/>
      <c r="G170" s="606"/>
      <c r="H170" s="861"/>
      <c r="I170" s="812">
        <f t="shared" ref="I170:I172" si="54">H170-F170</f>
        <v>0</v>
      </c>
      <c r="J170" s="686"/>
      <c r="K170" s="590"/>
      <c r="L170" s="689"/>
      <c r="M170" s="590"/>
      <c r="N170" s="601"/>
      <c r="O170" s="1015"/>
      <c r="P170" s="601"/>
      <c r="Q170" s="839"/>
      <c r="R170" s="601"/>
      <c r="S170" s="892">
        <f t="shared" si="52"/>
        <v>0</v>
      </c>
      <c r="T170" s="893" t="e">
        <f t="shared" si="53"/>
        <v>#DIV/0!</v>
      </c>
    </row>
    <row r="171" spans="1:24" s="148" customFormat="1" ht="30" customHeight="1" x14ac:dyDescent="0.3">
      <c r="A171" s="97"/>
      <c r="B171" s="808"/>
      <c r="C171" s="809"/>
      <c r="D171" s="468"/>
      <c r="E171" s="704"/>
      <c r="F171" s="862"/>
      <c r="G171" s="580"/>
      <c r="H171" s="863"/>
      <c r="I171" s="813">
        <f t="shared" si="54"/>
        <v>0</v>
      </c>
      <c r="J171" s="735"/>
      <c r="K171" s="590"/>
      <c r="L171" s="689"/>
      <c r="M171" s="590"/>
      <c r="N171" s="601"/>
      <c r="O171" s="1015"/>
      <c r="P171" s="601"/>
      <c r="Q171" s="839"/>
      <c r="R171" s="601"/>
      <c r="S171" s="892">
        <f t="shared" si="52"/>
        <v>0</v>
      </c>
      <c r="T171" s="893" t="e">
        <f t="shared" si="53"/>
        <v>#DIV/0!</v>
      </c>
    </row>
    <row r="172" spans="1:24" s="148" customFormat="1" ht="33" customHeight="1" x14ac:dyDescent="0.3">
      <c r="A172" s="97"/>
      <c r="B172" s="942"/>
      <c r="C172" s="605"/>
      <c r="D172" s="730"/>
      <c r="E172" s="810"/>
      <c r="F172" s="863"/>
      <c r="G172" s="733"/>
      <c r="H172" s="863"/>
      <c r="I172" s="814">
        <f t="shared" si="54"/>
        <v>0</v>
      </c>
      <c r="J172" s="736"/>
      <c r="K172" s="590"/>
      <c r="L172" s="689"/>
      <c r="M172" s="590"/>
      <c r="N172" s="601"/>
      <c r="O172" s="1015"/>
      <c r="P172" s="601"/>
      <c r="Q172" s="839"/>
      <c r="R172" s="601"/>
      <c r="S172" s="892">
        <f t="shared" si="52"/>
        <v>0</v>
      </c>
      <c r="T172" s="893" t="e">
        <f t="shared" si="53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4"/>
      <c r="G173" s="499"/>
      <c r="H173" s="864"/>
      <c r="I173" s="102">
        <f t="shared" ref="I173:I197" si="55">H173-F173</f>
        <v>0</v>
      </c>
      <c r="J173" s="580"/>
      <c r="K173" s="590"/>
      <c r="L173" s="689"/>
      <c r="M173" s="590"/>
      <c r="N173" s="691"/>
      <c r="O173" s="1011"/>
      <c r="P173" s="769"/>
      <c r="Q173" s="468"/>
      <c r="R173" s="737"/>
      <c r="S173" s="892">
        <f t="shared" ref="S173:S182" si="56">Q173+M173+K173</f>
        <v>0</v>
      </c>
      <c r="T173" s="893" t="e">
        <f t="shared" ref="T173:T182" si="57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4"/>
      <c r="G174" s="499"/>
      <c r="H174" s="864"/>
      <c r="I174" s="102">
        <f t="shared" si="55"/>
        <v>0</v>
      </c>
      <c r="J174" s="580"/>
      <c r="K174" s="590"/>
      <c r="L174" s="689"/>
      <c r="M174" s="590"/>
      <c r="N174" s="691"/>
      <c r="O174" s="1011"/>
      <c r="P174" s="769"/>
      <c r="Q174" s="468"/>
      <c r="R174" s="737"/>
      <c r="S174" s="892">
        <f t="shared" si="56"/>
        <v>0</v>
      </c>
      <c r="T174" s="893" t="e">
        <f t="shared" si="57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5"/>
      <c r="G175" s="97"/>
      <c r="H175" s="869"/>
      <c r="I175" s="102">
        <f t="shared" si="55"/>
        <v>0</v>
      </c>
      <c r="J175" s="170"/>
      <c r="K175" s="211"/>
      <c r="L175" s="525"/>
      <c r="M175" s="210"/>
      <c r="N175" s="668"/>
      <c r="O175" s="1008"/>
      <c r="P175" s="770"/>
      <c r="Q175" s="469"/>
      <c r="R175" s="531"/>
      <c r="S175" s="892">
        <f t="shared" si="56"/>
        <v>0</v>
      </c>
      <c r="T175" s="893" t="e">
        <f t="shared" si="57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5"/>
      <c r="G176" s="97"/>
      <c r="H176" s="869"/>
      <c r="I176" s="102">
        <f t="shared" si="55"/>
        <v>0</v>
      </c>
      <c r="J176" s="170"/>
      <c r="K176" s="211"/>
      <c r="L176" s="525"/>
      <c r="M176" s="210"/>
      <c r="N176" s="668"/>
      <c r="O176" s="1008"/>
      <c r="P176" s="770"/>
      <c r="Q176" s="469"/>
      <c r="R176" s="531"/>
      <c r="S176" s="892">
        <f t="shared" si="56"/>
        <v>0</v>
      </c>
      <c r="T176" s="893" t="e">
        <f t="shared" si="57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5"/>
      <c r="G177" s="97"/>
      <c r="H177" s="869"/>
      <c r="I177" s="102">
        <f t="shared" si="55"/>
        <v>0</v>
      </c>
      <c r="J177" s="170"/>
      <c r="K177" s="211"/>
      <c r="L177" s="525"/>
      <c r="M177" s="210"/>
      <c r="N177" s="668"/>
      <c r="O177" s="1008"/>
      <c r="P177" s="770"/>
      <c r="Q177" s="469"/>
      <c r="R177" s="531"/>
      <c r="S177" s="892">
        <f t="shared" si="56"/>
        <v>0</v>
      </c>
      <c r="T177" s="893" t="e">
        <f t="shared" si="57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5"/>
      <c r="G178" s="97"/>
      <c r="H178" s="869"/>
      <c r="I178" s="102">
        <f t="shared" si="55"/>
        <v>0</v>
      </c>
      <c r="J178" s="170"/>
      <c r="K178" s="211"/>
      <c r="L178" s="525"/>
      <c r="M178" s="210"/>
      <c r="N178" s="668"/>
      <c r="O178" s="1008"/>
      <c r="P178" s="770"/>
      <c r="Q178" s="469"/>
      <c r="R178" s="531"/>
      <c r="S178" s="892">
        <f t="shared" si="56"/>
        <v>0</v>
      </c>
      <c r="T178" s="893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5"/>
      <c r="G179" s="97"/>
      <c r="H179" s="869"/>
      <c r="I179" s="102">
        <f t="shared" si="55"/>
        <v>0</v>
      </c>
      <c r="J179" s="170"/>
      <c r="K179" s="211"/>
      <c r="L179" s="525"/>
      <c r="M179" s="210"/>
      <c r="N179" s="668"/>
      <c r="O179" s="1008"/>
      <c r="P179" s="770"/>
      <c r="Q179" s="469"/>
      <c r="R179" s="531"/>
      <c r="S179" s="892">
        <f t="shared" si="56"/>
        <v>0</v>
      </c>
      <c r="T179" s="893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5"/>
      <c r="G180" s="97"/>
      <c r="H180" s="869"/>
      <c r="I180" s="102">
        <f t="shared" si="55"/>
        <v>0</v>
      </c>
      <c r="J180" s="170"/>
      <c r="K180" s="211"/>
      <c r="L180" s="525"/>
      <c r="M180" s="210"/>
      <c r="N180" s="668"/>
      <c r="O180" s="1008"/>
      <c r="P180" s="770"/>
      <c r="Q180" s="469"/>
      <c r="R180" s="531"/>
      <c r="S180" s="892">
        <f t="shared" si="56"/>
        <v>0</v>
      </c>
      <c r="T180" s="893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5"/>
      <c r="G181" s="97"/>
      <c r="H181" s="869"/>
      <c r="I181" s="102">
        <f t="shared" si="55"/>
        <v>0</v>
      </c>
      <c r="J181" s="170"/>
      <c r="K181" s="211"/>
      <c r="L181" s="525"/>
      <c r="M181" s="210"/>
      <c r="N181" s="668"/>
      <c r="O181" s="1008"/>
      <c r="P181" s="770"/>
      <c r="Q181" s="469"/>
      <c r="R181" s="531"/>
      <c r="S181" s="892">
        <f t="shared" si="56"/>
        <v>0</v>
      </c>
      <c r="T181" s="893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5"/>
      <c r="G182" s="97"/>
      <c r="H182" s="869"/>
      <c r="I182" s="102">
        <f t="shared" si="55"/>
        <v>0</v>
      </c>
      <c r="J182" s="170"/>
      <c r="K182" s="211"/>
      <c r="L182" s="525"/>
      <c r="M182" s="210"/>
      <c r="N182" s="669"/>
      <c r="O182" s="1008"/>
      <c r="P182" s="770"/>
      <c r="Q182" s="470"/>
      <c r="R182" s="532"/>
      <c r="S182" s="892">
        <f t="shared" si="56"/>
        <v>0</v>
      </c>
      <c r="T182" s="893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5"/>
      <c r="G183" s="97"/>
      <c r="H183" s="869"/>
      <c r="I183" s="102">
        <f t="shared" si="55"/>
        <v>0</v>
      </c>
      <c r="J183" s="170"/>
      <c r="K183" s="211"/>
      <c r="L183" s="525"/>
      <c r="M183" s="210"/>
      <c r="N183" s="669"/>
      <c r="O183" s="1008"/>
      <c r="P183" s="770"/>
      <c r="Q183" s="470"/>
      <c r="R183" s="532"/>
      <c r="S183" s="892"/>
      <c r="T183" s="892"/>
    </row>
    <row r="184" spans="1:20" s="148" customFormat="1" x14ac:dyDescent="0.25">
      <c r="A184" s="97"/>
      <c r="B184" s="74"/>
      <c r="C184" s="72"/>
      <c r="D184" s="152"/>
      <c r="E184" s="145"/>
      <c r="F184" s="865"/>
      <c r="G184" s="97"/>
      <c r="H184" s="869"/>
      <c r="I184" s="102">
        <f t="shared" si="55"/>
        <v>0</v>
      </c>
      <c r="J184" s="170"/>
      <c r="K184" s="211"/>
      <c r="L184" s="525"/>
      <c r="M184" s="210"/>
      <c r="N184" s="669"/>
      <c r="O184" s="1008"/>
      <c r="P184" s="770"/>
      <c r="Q184" s="470"/>
      <c r="R184" s="532"/>
      <c r="S184" s="892"/>
      <c r="T184" s="892"/>
    </row>
    <row r="185" spans="1:20" s="148" customFormat="1" ht="16.5" thickBot="1" x14ac:dyDescent="0.3">
      <c r="A185" s="97"/>
      <c r="B185" s="74"/>
      <c r="C185" s="142"/>
      <c r="D185" s="142"/>
      <c r="E185" s="130"/>
      <c r="F185" s="849"/>
      <c r="G185" s="97"/>
      <c r="H185" s="869"/>
      <c r="I185" s="102">
        <f t="shared" si="55"/>
        <v>0</v>
      </c>
      <c r="J185" s="170"/>
      <c r="K185" s="105"/>
      <c r="L185" s="525"/>
      <c r="M185" s="70"/>
      <c r="N185" s="669"/>
      <c r="O185" s="1008"/>
      <c r="P185" s="370"/>
      <c r="Q185" s="471"/>
      <c r="R185" s="533"/>
      <c r="S185" s="892">
        <f t="shared" ref="S185:S190" si="58">Q185+M185+K185</f>
        <v>0</v>
      </c>
      <c r="T185" s="892" t="e">
        <f t="shared" ref="T185:T193" si="59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9"/>
      <c r="I186" s="102">
        <f t="shared" si="55"/>
        <v>0</v>
      </c>
      <c r="J186" s="170"/>
      <c r="K186" s="105"/>
      <c r="L186" s="525"/>
      <c r="M186" s="70"/>
      <c r="N186" s="669"/>
      <c r="O186" s="1008"/>
      <c r="P186" s="370"/>
      <c r="Q186" s="472"/>
      <c r="R186" s="534"/>
      <c r="S186" s="892">
        <f t="shared" si="58"/>
        <v>0</v>
      </c>
      <c r="T186" s="892" t="e">
        <f t="shared" si="59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9"/>
      <c r="I187" s="102">
        <f t="shared" si="55"/>
        <v>0</v>
      </c>
      <c r="J187" s="170"/>
      <c r="K187" s="105"/>
      <c r="L187" s="525"/>
      <c r="M187" s="70"/>
      <c r="N187" s="669"/>
      <c r="O187" s="1008"/>
      <c r="P187" s="370"/>
      <c r="Q187" s="472"/>
      <c r="R187" s="534"/>
      <c r="S187" s="892">
        <f t="shared" si="58"/>
        <v>0</v>
      </c>
      <c r="T187" s="892" t="e">
        <f t="shared" si="59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9"/>
      <c r="I188" s="102">
        <f t="shared" si="55"/>
        <v>0</v>
      </c>
      <c r="J188" s="170"/>
      <c r="K188" s="105"/>
      <c r="L188" s="525"/>
      <c r="M188" s="70"/>
      <c r="N188" s="669"/>
      <c r="O188" s="1008"/>
      <c r="P188" s="370"/>
      <c r="Q188" s="472"/>
      <c r="R188" s="535"/>
      <c r="S188" s="892">
        <f t="shared" si="58"/>
        <v>0</v>
      </c>
      <c r="T188" s="892" t="e">
        <f t="shared" si="59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9"/>
      <c r="G189" s="97"/>
      <c r="H189" s="869"/>
      <c r="I189" s="102">
        <f t="shared" si="55"/>
        <v>0</v>
      </c>
      <c r="J189" s="170"/>
      <c r="K189" s="105"/>
      <c r="L189" s="525"/>
      <c r="M189" s="70"/>
      <c r="N189" s="669"/>
      <c r="O189" s="1008"/>
      <c r="P189" s="370"/>
      <c r="Q189" s="472"/>
      <c r="R189" s="535"/>
      <c r="S189" s="892">
        <f t="shared" si="58"/>
        <v>0</v>
      </c>
      <c r="T189" s="892" t="e">
        <f t="shared" si="59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9"/>
      <c r="G190" s="97"/>
      <c r="H190" s="869"/>
      <c r="I190" s="102">
        <f t="shared" si="55"/>
        <v>0</v>
      </c>
      <c r="J190" s="170"/>
      <c r="K190" s="105"/>
      <c r="L190" s="525"/>
      <c r="M190" s="70"/>
      <c r="N190" s="669"/>
      <c r="O190" s="1008"/>
      <c r="P190" s="370"/>
      <c r="Q190" s="360"/>
      <c r="R190" s="536"/>
      <c r="S190" s="892">
        <f t="shared" si="58"/>
        <v>0</v>
      </c>
      <c r="T190" s="892" t="e">
        <f t="shared" si="59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9"/>
      <c r="G191" s="97"/>
      <c r="H191" s="869"/>
      <c r="I191" s="102">
        <f t="shared" si="55"/>
        <v>0</v>
      </c>
      <c r="J191" s="170"/>
      <c r="K191" s="105"/>
      <c r="L191" s="525"/>
      <c r="M191" s="70"/>
      <c r="N191" s="669"/>
      <c r="O191" s="1008"/>
      <c r="P191" s="370"/>
      <c r="Q191" s="360"/>
      <c r="R191" s="536"/>
      <c r="S191" s="892">
        <f t="shared" ref="S191:S196" si="60">Q191+M191+K191</f>
        <v>0</v>
      </c>
      <c r="T191" s="892" t="e">
        <f t="shared" si="59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9"/>
      <c r="I192" s="102">
        <f t="shared" si="55"/>
        <v>0</v>
      </c>
      <c r="J192" s="170"/>
      <c r="K192" s="105"/>
      <c r="L192" s="525"/>
      <c r="M192" s="70"/>
      <c r="N192" s="669"/>
      <c r="O192" s="1008"/>
      <c r="P192" s="370"/>
      <c r="Q192" s="360"/>
      <c r="R192" s="536"/>
      <c r="S192" s="892">
        <f t="shared" si="60"/>
        <v>0</v>
      </c>
      <c r="T192" s="892" t="e">
        <f t="shared" si="59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9"/>
      <c r="I193" s="102">
        <f t="shared" si="55"/>
        <v>0</v>
      </c>
      <c r="J193" s="170"/>
      <c r="K193" s="105"/>
      <c r="L193" s="525"/>
      <c r="M193" s="70"/>
      <c r="N193" s="669"/>
      <c r="O193" s="1008"/>
      <c r="P193" s="370"/>
      <c r="Q193" s="360"/>
      <c r="R193" s="536"/>
      <c r="S193" s="892">
        <f t="shared" si="60"/>
        <v>0</v>
      </c>
      <c r="T193" s="892" t="e">
        <f t="shared" si="59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9"/>
      <c r="G194" s="97"/>
      <c r="H194" s="869"/>
      <c r="I194" s="102">
        <f t="shared" si="55"/>
        <v>0</v>
      </c>
      <c r="J194" s="170"/>
      <c r="K194" s="105"/>
      <c r="L194" s="525"/>
      <c r="M194" s="70"/>
      <c r="N194" s="669"/>
      <c r="O194" s="1008"/>
      <c r="P194" s="370"/>
      <c r="Q194" s="360"/>
      <c r="R194" s="536"/>
      <c r="S194" s="892">
        <f t="shared" si="60"/>
        <v>0</v>
      </c>
      <c r="T194" s="892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9"/>
      <c r="I195" s="102">
        <f t="shared" si="55"/>
        <v>0</v>
      </c>
      <c r="J195" s="170"/>
      <c r="K195" s="105"/>
      <c r="L195" s="525"/>
      <c r="M195" s="70"/>
      <c r="N195" s="669"/>
      <c r="O195" s="1008"/>
      <c r="P195" s="370"/>
      <c r="Q195" s="473"/>
      <c r="R195" s="533"/>
      <c r="S195" s="892">
        <f t="shared" si="60"/>
        <v>0</v>
      </c>
      <c r="T195" s="892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9"/>
      <c r="G196" s="97"/>
      <c r="H196" s="869"/>
      <c r="I196" s="102">
        <f t="shared" si="55"/>
        <v>0</v>
      </c>
      <c r="J196" s="170"/>
      <c r="K196" s="105"/>
      <c r="L196" s="525"/>
      <c r="M196" s="70"/>
      <c r="N196" s="669"/>
      <c r="O196" s="1008"/>
      <c r="P196" s="370"/>
      <c r="Q196" s="473"/>
      <c r="R196" s="537"/>
      <c r="S196" s="892">
        <f t="shared" si="60"/>
        <v>0</v>
      </c>
      <c r="T196" s="892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9"/>
      <c r="G197" s="97"/>
      <c r="H197" s="869"/>
      <c r="I197" s="102">
        <f t="shared" si="55"/>
        <v>0</v>
      </c>
      <c r="J197" s="125"/>
      <c r="K197" s="157"/>
      <c r="L197" s="526"/>
      <c r="M197" s="70"/>
      <c r="N197" s="670"/>
      <c r="O197" s="1008"/>
      <c r="P197" s="370"/>
      <c r="Q197" s="360"/>
      <c r="R197" s="538"/>
      <c r="S197" s="892">
        <f>Q197+M197+K197</f>
        <v>0</v>
      </c>
      <c r="T197" s="892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6" t="s">
        <v>31</v>
      </c>
      <c r="G198" s="71">
        <f>SUM(G5:G197)</f>
        <v>5176</v>
      </c>
      <c r="H198" s="875">
        <f>SUM(H3:H197)</f>
        <v>776727.2710000003</v>
      </c>
      <c r="I198" s="423">
        <f>PIERNA!I37</f>
        <v>2.75</v>
      </c>
      <c r="J198" s="46"/>
      <c r="K198" s="159">
        <f>SUM(K5:K197)</f>
        <v>332761</v>
      </c>
      <c r="L198" s="527"/>
      <c r="M198" s="159">
        <f>SUM(M5:M197)</f>
        <v>935540</v>
      </c>
      <c r="N198" s="671"/>
      <c r="O198" s="1016"/>
      <c r="P198" s="771"/>
      <c r="Q198" s="474">
        <f>SUM(Q5:Q197)</f>
        <v>26900510.618681196</v>
      </c>
      <c r="R198" s="539"/>
      <c r="S198" s="894">
        <f>Q198+M198+K198</f>
        <v>28168811.618681196</v>
      </c>
      <c r="T198" s="892"/>
    </row>
    <row r="199" spans="1:20" s="148" customFormat="1" ht="16.5" thickTop="1" x14ac:dyDescent="0.25">
      <c r="B199" s="74"/>
      <c r="C199" s="74"/>
      <c r="D199" s="97"/>
      <c r="E199" s="130"/>
      <c r="F199" s="856"/>
      <c r="G199" s="97"/>
      <c r="H199" s="856"/>
      <c r="I199" s="74"/>
      <c r="J199" s="125"/>
      <c r="L199" s="528"/>
      <c r="N199" s="672"/>
      <c r="O199" s="1006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59"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6" t="s">
        <v>322</v>
      </c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1"/>
      <c r="F4" s="788"/>
      <c r="G4" s="789"/>
      <c r="H4" s="789"/>
    </row>
    <row r="5" spans="1:9" ht="15.75" x14ac:dyDescent="0.25">
      <c r="A5" s="1769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69"/>
      <c r="B6" s="1770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69"/>
      <c r="B7" s="1770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3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1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3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3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542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584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559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599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612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625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638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672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681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684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690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692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701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710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736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739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746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758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773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778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77">
        <f t="shared" si="0"/>
        <v>0</v>
      </c>
      <c r="G54" s="1531"/>
      <c r="H54" s="1532"/>
      <c r="I54" s="1541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77">
        <f t="shared" si="0"/>
        <v>0</v>
      </c>
      <c r="G55" s="1531"/>
      <c r="H55" s="1532"/>
      <c r="I55" s="1541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77">
        <f t="shared" si="0"/>
        <v>0</v>
      </c>
      <c r="G56" s="1531"/>
      <c r="H56" s="1532"/>
      <c r="I56" s="1541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77">
        <f t="shared" si="0"/>
        <v>0</v>
      </c>
      <c r="G57" s="1531"/>
      <c r="H57" s="1532"/>
      <c r="I57" s="1541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77">
        <f t="shared" si="0"/>
        <v>0</v>
      </c>
      <c r="G58" s="1531"/>
      <c r="H58" s="1532"/>
      <c r="I58" s="1541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758" t="s">
        <v>11</v>
      </c>
      <c r="D84" s="1759"/>
      <c r="E84" s="56">
        <f>E6+E7-F79+E8</f>
        <v>-248</v>
      </c>
      <c r="F84" s="1233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66" t="s">
        <v>309</v>
      </c>
      <c r="B1" s="1766"/>
      <c r="C1" s="1766"/>
      <c r="D1" s="1766"/>
      <c r="E1" s="1766"/>
      <c r="F1" s="1766"/>
      <c r="G1" s="1766"/>
      <c r="H1" s="11">
        <v>1</v>
      </c>
      <c r="L1" s="1756" t="s">
        <v>322</v>
      </c>
      <c r="M1" s="1756"/>
      <c r="N1" s="1756"/>
      <c r="O1" s="1756"/>
      <c r="P1" s="1756"/>
      <c r="Q1" s="1756"/>
      <c r="R1" s="1756"/>
      <c r="S1" s="11">
        <v>2</v>
      </c>
      <c r="W1" s="1756" t="s">
        <v>322</v>
      </c>
      <c r="X1" s="1756"/>
      <c r="Y1" s="1756"/>
      <c r="Z1" s="1756"/>
      <c r="AA1" s="1756"/>
      <c r="AB1" s="1756"/>
      <c r="AC1" s="175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71" t="s">
        <v>67</v>
      </c>
      <c r="C4" s="230"/>
      <c r="D4" s="130"/>
      <c r="E4" s="431">
        <v>-30.59</v>
      </c>
      <c r="F4" s="1108">
        <v>0</v>
      </c>
      <c r="G4" s="151"/>
      <c r="H4" s="151"/>
      <c r="L4" s="406"/>
      <c r="M4" s="1771" t="s">
        <v>67</v>
      </c>
      <c r="N4" s="230"/>
      <c r="O4" s="130"/>
      <c r="P4" s="431">
        <v>0.01</v>
      </c>
      <c r="Q4" s="1312">
        <v>1</v>
      </c>
      <c r="R4" s="151"/>
      <c r="S4" s="151"/>
      <c r="W4" s="406"/>
      <c r="X4" s="1771" t="s">
        <v>67</v>
      </c>
      <c r="Y4" s="230"/>
      <c r="Z4" s="130"/>
      <c r="AA4" s="431">
        <v>369.53</v>
      </c>
      <c r="AB4" s="1312">
        <v>12</v>
      </c>
      <c r="AC4" s="151"/>
      <c r="AD4" s="151"/>
    </row>
    <row r="5" spans="1:32" ht="21" customHeight="1" x14ac:dyDescent="0.25">
      <c r="A5" s="1774" t="s">
        <v>80</v>
      </c>
      <c r="B5" s="1772"/>
      <c r="C5" s="230">
        <v>119</v>
      </c>
      <c r="D5" s="130">
        <v>45120</v>
      </c>
      <c r="E5" s="431">
        <v>5003.5600000000004</v>
      </c>
      <c r="F5" s="1108">
        <v>176</v>
      </c>
      <c r="G5" s="5"/>
      <c r="L5" s="1774" t="s">
        <v>80</v>
      </c>
      <c r="M5" s="1772"/>
      <c r="N5" s="230">
        <v>119</v>
      </c>
      <c r="O5" s="130">
        <v>45139</v>
      </c>
      <c r="P5" s="431">
        <v>3019.45</v>
      </c>
      <c r="Q5" s="1312">
        <v>107</v>
      </c>
      <c r="R5" s="5"/>
      <c r="W5" s="1773" t="s">
        <v>481</v>
      </c>
      <c r="X5" s="1772"/>
      <c r="Y5" s="230">
        <v>119</v>
      </c>
      <c r="Z5" s="130">
        <v>45161</v>
      </c>
      <c r="AA5" s="431">
        <v>18669.650000000001</v>
      </c>
      <c r="AB5" s="1312">
        <v>642</v>
      </c>
      <c r="AC5" s="5"/>
    </row>
    <row r="6" spans="1:32" ht="21" customHeight="1" x14ac:dyDescent="0.25">
      <c r="A6" s="1774"/>
      <c r="B6" s="1772"/>
      <c r="C6" s="368">
        <v>119</v>
      </c>
      <c r="D6" s="130">
        <v>45129</v>
      </c>
      <c r="E6" s="432">
        <v>5014.46</v>
      </c>
      <c r="F6" s="1108">
        <v>179</v>
      </c>
      <c r="G6" s="47">
        <f>F79</f>
        <v>9987.4199999999964</v>
      </c>
      <c r="H6" s="7">
        <f>E6-G6+E7+E5-G5+E4</f>
        <v>1.0000000004001919E-2</v>
      </c>
      <c r="L6" s="1774"/>
      <c r="M6" s="1772"/>
      <c r="N6" s="368">
        <v>119</v>
      </c>
      <c r="O6" s="130">
        <v>45147</v>
      </c>
      <c r="P6" s="432">
        <v>5007.38</v>
      </c>
      <c r="Q6" s="1312">
        <v>177</v>
      </c>
      <c r="R6" s="47">
        <f>Q79</f>
        <v>10153.460000000003</v>
      </c>
      <c r="S6" s="7">
        <f>P6-R6+P7+P5-R5+P4</f>
        <v>-2.9467626255774704E-12</v>
      </c>
      <c r="W6" s="1773"/>
      <c r="X6" s="1772"/>
      <c r="Y6" s="368"/>
      <c r="Z6" s="130"/>
      <c r="AA6" s="432"/>
      <c r="AB6" s="1312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72"/>
      <c r="C7" s="220"/>
      <c r="D7" s="218"/>
      <c r="E7" s="431"/>
      <c r="F7" s="1108"/>
      <c r="L7" s="673"/>
      <c r="M7" s="1772"/>
      <c r="N7" s="220">
        <v>119</v>
      </c>
      <c r="O7" s="218">
        <v>45157</v>
      </c>
      <c r="P7" s="431">
        <v>2126.62</v>
      </c>
      <c r="Q7" s="1312">
        <v>70</v>
      </c>
      <c r="W7" s="673"/>
      <c r="X7" s="1772"/>
      <c r="Y7" s="220"/>
      <c r="Z7" s="218"/>
      <c r="AA7" s="431"/>
      <c r="AB7" s="1312"/>
    </row>
    <row r="8" spans="1:32" ht="15.75" thickBot="1" x14ac:dyDescent="0.3">
      <c r="A8" s="406"/>
      <c r="B8" s="144"/>
      <c r="C8" s="220"/>
      <c r="D8" s="218"/>
      <c r="E8" s="431"/>
      <c r="F8" s="1108"/>
      <c r="L8" s="406"/>
      <c r="M8" s="144"/>
      <c r="N8" s="220"/>
      <c r="O8" s="218"/>
      <c r="P8" s="431"/>
      <c r="Q8" s="1312"/>
      <c r="W8" s="406"/>
      <c r="X8" s="144"/>
      <c r="Y8" s="220"/>
      <c r="Z8" s="218"/>
      <c r="AA8" s="431"/>
      <c r="AB8" s="131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546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714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575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715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576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735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580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734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558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733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588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736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596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741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603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742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603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745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61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1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605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61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746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61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1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606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61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746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61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1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607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61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756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61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1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614</v>
      </c>
      <c r="S22" s="553">
        <v>131</v>
      </c>
      <c r="T22" s="585">
        <f t="shared" si="9"/>
        <v>5625.74</v>
      </c>
      <c r="U22" s="640">
        <f t="shared" si="4"/>
        <v>125353.9</v>
      </c>
      <c r="W22" s="1061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770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61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1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629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61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765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2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2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638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2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774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61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1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642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61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776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633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782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633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662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662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664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1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667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61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1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669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61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1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669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61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1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675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61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1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677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61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1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682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61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4">
        <v>45139</v>
      </c>
      <c r="F37" s="790">
        <f t="shared" si="0"/>
        <v>22.15</v>
      </c>
      <c r="G37" s="519" t="s">
        <v>518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1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685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61" t="s">
        <v>22</v>
      </c>
      <c r="X37" s="658">
        <f t="shared" si="10"/>
        <v>409</v>
      </c>
      <c r="Y37" s="612"/>
      <c r="Z37" s="791"/>
      <c r="AA37" s="1319"/>
      <c r="AB37" s="791">
        <f t="shared" si="2"/>
        <v>0</v>
      </c>
      <c r="AC37" s="792"/>
      <c r="AD37" s="793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4">
        <v>45139</v>
      </c>
      <c r="F38" s="790">
        <f t="shared" si="0"/>
        <v>894.43</v>
      </c>
      <c r="G38" s="519" t="s">
        <v>526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2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689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2"/>
      <c r="X38" s="658">
        <f t="shared" si="10"/>
        <v>409</v>
      </c>
      <c r="Y38" s="612"/>
      <c r="Z38" s="791"/>
      <c r="AA38" s="1319"/>
      <c r="AB38" s="791">
        <f t="shared" si="2"/>
        <v>0</v>
      </c>
      <c r="AC38" s="792"/>
      <c r="AD38" s="793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4">
        <v>45141</v>
      </c>
      <c r="F39" s="790">
        <f t="shared" si="0"/>
        <v>1115.9100000000001</v>
      </c>
      <c r="G39" s="519" t="s">
        <v>562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1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691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61"/>
      <c r="X39" s="658">
        <f t="shared" si="10"/>
        <v>409</v>
      </c>
      <c r="Y39" s="612"/>
      <c r="Z39" s="791"/>
      <c r="AA39" s="1319"/>
      <c r="AB39" s="791">
        <f t="shared" si="2"/>
        <v>0</v>
      </c>
      <c r="AC39" s="792"/>
      <c r="AD39" s="793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4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691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90"/>
      <c r="AA40" s="1304"/>
      <c r="AB40" s="790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4"/>
      <c r="F41" s="790">
        <f t="shared" si="0"/>
        <v>0</v>
      </c>
      <c r="G41" s="1539"/>
      <c r="H41" s="1540"/>
      <c r="I41" s="1541">
        <f t="shared" si="7"/>
        <v>1.0000000003174137E-2</v>
      </c>
      <c r="J41" s="1542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694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90"/>
      <c r="AA41" s="1304"/>
      <c r="AB41" s="790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4"/>
      <c r="F42" s="790">
        <f t="shared" si="0"/>
        <v>0</v>
      </c>
      <c r="G42" s="1539"/>
      <c r="H42" s="1540"/>
      <c r="I42" s="1541">
        <f t="shared" si="7"/>
        <v>1.0000000003174137E-2</v>
      </c>
      <c r="J42" s="1542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700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90"/>
      <c r="AA42" s="1304"/>
      <c r="AB42" s="790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4"/>
      <c r="F43" s="790">
        <f t="shared" si="0"/>
        <v>0</v>
      </c>
      <c r="G43" s="1539"/>
      <c r="H43" s="1540"/>
      <c r="I43" s="1541">
        <f t="shared" si="7"/>
        <v>1.0000000003174137E-2</v>
      </c>
      <c r="J43" s="1542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707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90"/>
      <c r="AA43" s="1304"/>
      <c r="AB43" s="790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4"/>
      <c r="F44" s="790">
        <f t="shared" si="0"/>
        <v>0</v>
      </c>
      <c r="G44" s="1539"/>
      <c r="H44" s="1540"/>
      <c r="I44" s="1541">
        <f t="shared" si="7"/>
        <v>1.0000000003174137E-2</v>
      </c>
      <c r="J44" s="1542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707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90"/>
      <c r="AA44" s="1304"/>
      <c r="AB44" s="790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4"/>
      <c r="F45" s="790">
        <f t="shared" si="0"/>
        <v>0</v>
      </c>
      <c r="G45" s="1539"/>
      <c r="H45" s="1540"/>
      <c r="I45" s="1541">
        <f t="shared" si="7"/>
        <v>1.0000000003174137E-2</v>
      </c>
      <c r="J45" s="1542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90"/>
      <c r="AA45" s="1304"/>
      <c r="AB45" s="790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4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90"/>
      <c r="AA46" s="1304"/>
      <c r="AB46" s="790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4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77">
        <f t="shared" si="12"/>
        <v>369.53</v>
      </c>
      <c r="R47" s="1531"/>
      <c r="S47" s="1532"/>
      <c r="T47" s="1541">
        <f t="shared" si="9"/>
        <v>-1.5916157281026244E-12</v>
      </c>
      <c r="U47" s="1542">
        <f t="shared" si="4"/>
        <v>0</v>
      </c>
      <c r="W47" s="118"/>
      <c r="X47" s="174">
        <f t="shared" si="10"/>
        <v>409</v>
      </c>
      <c r="Y47" s="15"/>
      <c r="Z47" s="790"/>
      <c r="AA47" s="1304"/>
      <c r="AB47" s="790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4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77">
        <f t="shared" si="12"/>
        <v>0</v>
      </c>
      <c r="R48" s="1531"/>
      <c r="S48" s="1532"/>
      <c r="T48" s="1541">
        <f t="shared" si="9"/>
        <v>-1.5916157281026244E-12</v>
      </c>
      <c r="U48" s="1542">
        <f t="shared" si="4"/>
        <v>0</v>
      </c>
      <c r="W48" s="118"/>
      <c r="X48" s="174">
        <f t="shared" si="10"/>
        <v>409</v>
      </c>
      <c r="Y48" s="15"/>
      <c r="Z48" s="790"/>
      <c r="AA48" s="1304"/>
      <c r="AB48" s="790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4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77">
        <f t="shared" si="12"/>
        <v>0</v>
      </c>
      <c r="R49" s="1531"/>
      <c r="S49" s="1532"/>
      <c r="T49" s="1541">
        <f t="shared" si="9"/>
        <v>-1.5916157281026244E-12</v>
      </c>
      <c r="U49" s="1542">
        <f t="shared" si="4"/>
        <v>0</v>
      </c>
      <c r="W49" s="118"/>
      <c r="X49" s="174">
        <f t="shared" si="10"/>
        <v>409</v>
      </c>
      <c r="Y49" s="15"/>
      <c r="Z49" s="790"/>
      <c r="AA49" s="1304"/>
      <c r="AB49" s="790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4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77">
        <f t="shared" si="12"/>
        <v>0</v>
      </c>
      <c r="R50" s="1531"/>
      <c r="S50" s="1532"/>
      <c r="T50" s="1541">
        <f t="shared" si="9"/>
        <v>-1.5916157281026244E-12</v>
      </c>
      <c r="U50" s="1542">
        <f t="shared" si="4"/>
        <v>0</v>
      </c>
      <c r="W50" s="118"/>
      <c r="X50" s="174">
        <f t="shared" si="10"/>
        <v>409</v>
      </c>
      <c r="Y50" s="15"/>
      <c r="Z50" s="790"/>
      <c r="AA50" s="1304"/>
      <c r="AB50" s="790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4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77">
        <f t="shared" si="12"/>
        <v>0</v>
      </c>
      <c r="R51" s="1531"/>
      <c r="S51" s="1532"/>
      <c r="T51" s="1541">
        <f t="shared" si="9"/>
        <v>-1.5916157281026244E-12</v>
      </c>
      <c r="U51" s="1542">
        <f t="shared" si="4"/>
        <v>0</v>
      </c>
      <c r="W51" s="118"/>
      <c r="X51" s="174">
        <f t="shared" si="10"/>
        <v>409</v>
      </c>
      <c r="Y51" s="15"/>
      <c r="Z51" s="790"/>
      <c r="AA51" s="1304"/>
      <c r="AB51" s="790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4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90"/>
      <c r="AA52" s="1304"/>
      <c r="AB52" s="790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4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90"/>
      <c r="AA53" s="1304"/>
      <c r="AB53" s="790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4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90"/>
      <c r="AA54" s="1304"/>
      <c r="AB54" s="790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4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90"/>
      <c r="AA55" s="1304"/>
      <c r="AB55" s="790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4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90"/>
      <c r="AA56" s="1304"/>
      <c r="AB56" s="790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4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90"/>
      <c r="AA57" s="1304"/>
      <c r="AB57" s="790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4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4"/>
      <c r="Q58" s="790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90"/>
      <c r="AA58" s="1304"/>
      <c r="AB58" s="790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758" t="s">
        <v>11</v>
      </c>
      <c r="D84" s="1759"/>
      <c r="E84" s="56">
        <f>E5+E6-F79+E7+E4</f>
        <v>1.0000000004001919E-2</v>
      </c>
      <c r="F84" s="1108"/>
      <c r="N84" s="1758" t="s">
        <v>11</v>
      </c>
      <c r="O84" s="1759"/>
      <c r="P84" s="56">
        <f>P5+P6-Q79+P7+P4</f>
        <v>-2.9467626255774704E-12</v>
      </c>
      <c r="Q84" s="1312"/>
      <c r="Y84" s="1758" t="s">
        <v>11</v>
      </c>
      <c r="Z84" s="1759"/>
      <c r="AA84" s="56">
        <f>AA5+AA6-AB79+AA7+AA4</f>
        <v>11894.430000000002</v>
      </c>
      <c r="AB84" s="131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63"/>
      <c r="B5" s="1763"/>
      <c r="C5" s="216"/>
      <c r="D5" s="567"/>
      <c r="E5" s="632"/>
      <c r="F5" s="652"/>
      <c r="G5" s="5"/>
    </row>
    <row r="6" spans="1:10" x14ac:dyDescent="0.25">
      <c r="A6" s="1763"/>
      <c r="B6" s="1763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63"/>
      <c r="B7" s="956"/>
      <c r="C7" s="1128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9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2"/>
      <c r="E34" s="1129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58" t="s">
        <v>11</v>
      </c>
      <c r="D40" s="1759"/>
      <c r="E40" s="56">
        <f>E5+E6-F35+E7</f>
        <v>0</v>
      </c>
      <c r="F40" s="107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60" t="s">
        <v>52</v>
      </c>
      <c r="B5" s="1775" t="s">
        <v>88</v>
      </c>
      <c r="C5" s="216"/>
      <c r="D5" s="130"/>
      <c r="E5" s="77"/>
      <c r="F5" s="61"/>
      <c r="G5" s="5"/>
    </row>
    <row r="6" spans="1:9" x14ac:dyDescent="0.25">
      <c r="A6" s="1760"/>
      <c r="B6" s="1775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6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7"/>
      <c r="E34" s="1038"/>
      <c r="F34" s="1039"/>
      <c r="G34" s="1040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58" t="s">
        <v>11</v>
      </c>
      <c r="D40" s="175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56" t="s">
        <v>322</v>
      </c>
      <c r="B1" s="1756"/>
      <c r="C1" s="1756"/>
      <c r="D1" s="1756"/>
      <c r="E1" s="1756"/>
      <c r="F1" s="1756"/>
      <c r="G1" s="1756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60" t="s">
        <v>80</v>
      </c>
      <c r="B5" s="1776" t="s">
        <v>326</v>
      </c>
      <c r="C5" s="360">
        <v>49</v>
      </c>
      <c r="D5" s="215">
        <v>45139</v>
      </c>
      <c r="E5" s="880">
        <v>15</v>
      </c>
      <c r="F5" s="61">
        <v>1</v>
      </c>
      <c r="G5" s="5"/>
      <c r="H5" t="s">
        <v>41</v>
      </c>
    </row>
    <row r="6" spans="1:10" ht="15.75" x14ac:dyDescent="0.25">
      <c r="A6" s="1760"/>
      <c r="B6" s="1776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535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551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655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694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738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758" t="s">
        <v>11</v>
      </c>
      <c r="D40" s="1759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56" t="s">
        <v>322</v>
      </c>
      <c r="B1" s="1756"/>
      <c r="C1" s="1756"/>
      <c r="D1" s="1756"/>
      <c r="E1" s="1756"/>
      <c r="F1" s="1756"/>
      <c r="G1" s="1756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77" t="s">
        <v>378</v>
      </c>
      <c r="C4" s="368">
        <v>58</v>
      </c>
      <c r="D4" s="1423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60" t="s">
        <v>52</v>
      </c>
      <c r="B5" s="1778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60"/>
      <c r="B6" s="1778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535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570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557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586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613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618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624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685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733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8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738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8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743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8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744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8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765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8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777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8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8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8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8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8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30"/>
      <c r="C34" s="1131"/>
      <c r="D34" s="1132"/>
      <c r="E34" s="1133"/>
      <c r="F34" s="1134"/>
      <c r="G34" s="1135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758" t="s">
        <v>11</v>
      </c>
      <c r="D40" s="1759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5"/>
      <c r="F4" s="61"/>
      <c r="G4" s="151"/>
      <c r="H4" s="151"/>
      <c r="I4" s="151"/>
    </row>
    <row r="5" spans="1:10" ht="15.75" x14ac:dyDescent="0.25">
      <c r="A5" s="1765"/>
      <c r="B5" s="1779" t="s">
        <v>108</v>
      </c>
      <c r="C5" s="888"/>
      <c r="D5" s="215"/>
      <c r="E5" s="886"/>
      <c r="F5" s="61"/>
      <c r="G5" s="5"/>
      <c r="H5" t="s">
        <v>41</v>
      </c>
    </row>
    <row r="6" spans="1:10" ht="15.75" x14ac:dyDescent="0.25">
      <c r="A6" s="1765"/>
      <c r="B6" s="1779"/>
      <c r="C6" s="887"/>
      <c r="D6" s="130"/>
      <c r="E6" s="886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7"/>
      <c r="D7" s="130"/>
      <c r="E7" s="886"/>
      <c r="F7" s="61"/>
    </row>
    <row r="8" spans="1:10" ht="16.5" thickBot="1" x14ac:dyDescent="0.3">
      <c r="B8" s="144"/>
      <c r="C8" s="887"/>
      <c r="D8" s="130"/>
      <c r="E8" s="88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2"/>
      <c r="E34" s="983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58" t="s">
        <v>11</v>
      </c>
      <c r="D40" s="175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56" t="s">
        <v>322</v>
      </c>
      <c r="B1" s="1756"/>
      <c r="C1" s="1756"/>
      <c r="D1" s="1756"/>
      <c r="E1" s="1756"/>
      <c r="F1" s="1756"/>
      <c r="G1" s="175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8"/>
      <c r="G4" s="38"/>
    </row>
    <row r="5" spans="1:10" ht="15" customHeight="1" x14ac:dyDescent="0.25">
      <c r="A5" s="1760" t="s">
        <v>105</v>
      </c>
      <c r="B5" s="1779" t="s">
        <v>72</v>
      </c>
      <c r="C5" s="447">
        <v>62</v>
      </c>
      <c r="D5" s="500">
        <v>45163</v>
      </c>
      <c r="E5" s="448">
        <v>300</v>
      </c>
      <c r="F5" s="1107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60"/>
      <c r="B6" s="1780"/>
      <c r="C6" s="152"/>
      <c r="D6" s="145"/>
      <c r="E6" s="128"/>
      <c r="F6" s="1108"/>
    </row>
    <row r="7" spans="1:10" ht="16.5" customHeight="1" thickTop="1" thickBot="1" x14ac:dyDescent="0.3">
      <c r="A7" s="1108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737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738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743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81" t="s">
        <v>33</v>
      </c>
      <c r="B11" s="477">
        <f t="shared" si="2"/>
        <v>12</v>
      </c>
      <c r="C11" s="612">
        <v>1</v>
      </c>
      <c r="D11" s="554">
        <v>10</v>
      </c>
      <c r="E11" s="1179">
        <v>45169</v>
      </c>
      <c r="F11" s="1180">
        <f t="shared" si="1"/>
        <v>10</v>
      </c>
      <c r="G11" s="1172" t="s">
        <v>770</v>
      </c>
      <c r="H11" s="1173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6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41"/>
      <c r="F28" s="585">
        <f t="shared" si="1"/>
        <v>0</v>
      </c>
      <c r="G28" s="792"/>
      <c r="H28" s="793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41"/>
      <c r="F29" s="585">
        <f t="shared" si="1"/>
        <v>0</v>
      </c>
      <c r="G29" s="792"/>
      <c r="H29" s="793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41"/>
      <c r="F30" s="585">
        <f t="shared" si="1"/>
        <v>0</v>
      </c>
      <c r="G30" s="792"/>
      <c r="H30" s="793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8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53" t="s">
        <v>21</v>
      </c>
      <c r="E38" s="1754"/>
      <c r="F38" s="137">
        <f>E4+E5-F36+E6</f>
        <v>120</v>
      </c>
    </row>
    <row r="39" spans="1:9" ht="15.75" thickBot="1" x14ac:dyDescent="0.3">
      <c r="A39" s="121"/>
      <c r="D39" s="1104" t="s">
        <v>4</v>
      </c>
      <c r="E39" s="1105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70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65"/>
      <c r="B6" s="1781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65"/>
      <c r="B7" s="1782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4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53" t="s">
        <v>21</v>
      </c>
      <c r="E43" s="1754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65"/>
      <c r="B5" s="1783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65"/>
      <c r="B6" s="178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2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2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2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53" t="s">
        <v>21</v>
      </c>
      <c r="E31" s="175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50" t="s">
        <v>305</v>
      </c>
      <c r="L1" s="1750"/>
      <c r="M1" s="1750"/>
      <c r="N1" s="1750"/>
      <c r="O1" s="1750"/>
      <c r="P1" s="1750"/>
      <c r="Q1" s="1750"/>
      <c r="R1" s="254">
        <f>I1+1</f>
        <v>1</v>
      </c>
      <c r="S1" s="254"/>
      <c r="U1" s="1749" t="s">
        <v>306</v>
      </c>
      <c r="V1" s="1749"/>
      <c r="W1" s="1749"/>
      <c r="X1" s="1749"/>
      <c r="Y1" s="1749"/>
      <c r="Z1" s="1749"/>
      <c r="AA1" s="1749"/>
      <c r="AB1" s="254">
        <f>R1+1</f>
        <v>2</v>
      </c>
      <c r="AC1" s="361"/>
      <c r="AE1" s="1749" t="str">
        <f>U1</f>
        <v xml:space="preserve">ENTRADA DEL MES DE  AGOSTO   2023 </v>
      </c>
      <c r="AF1" s="1749"/>
      <c r="AG1" s="1749"/>
      <c r="AH1" s="1749"/>
      <c r="AI1" s="1749"/>
      <c r="AJ1" s="1749"/>
      <c r="AK1" s="1749"/>
      <c r="AL1" s="254">
        <f>AB1+1</f>
        <v>3</v>
      </c>
      <c r="AM1" s="254"/>
      <c r="AO1" s="1749" t="str">
        <f>AE1</f>
        <v xml:space="preserve">ENTRADA DEL MES DE  AGOSTO   2023 </v>
      </c>
      <c r="AP1" s="1749"/>
      <c r="AQ1" s="1749"/>
      <c r="AR1" s="1749"/>
      <c r="AS1" s="1749"/>
      <c r="AT1" s="1749"/>
      <c r="AU1" s="1749"/>
      <c r="AV1" s="254">
        <f>AL1+1</f>
        <v>4</v>
      </c>
      <c r="AW1" s="361"/>
      <c r="AY1" s="1749" t="str">
        <f>AO1</f>
        <v xml:space="preserve">ENTRADA DEL MES DE  AGOSTO   2023 </v>
      </c>
      <c r="AZ1" s="1749"/>
      <c r="BA1" s="1749"/>
      <c r="BB1" s="1749"/>
      <c r="BC1" s="1749"/>
      <c r="BD1" s="1749"/>
      <c r="BE1" s="1749"/>
      <c r="BF1" s="254">
        <f>AV1+1</f>
        <v>5</v>
      </c>
      <c r="BG1" s="373"/>
      <c r="BI1" s="1749" t="str">
        <f>AY1</f>
        <v xml:space="preserve">ENTRADA DEL MES DE  AGOSTO   2023 </v>
      </c>
      <c r="BJ1" s="1749"/>
      <c r="BK1" s="1749"/>
      <c r="BL1" s="1749"/>
      <c r="BM1" s="1749"/>
      <c r="BN1" s="1749"/>
      <c r="BO1" s="1749"/>
      <c r="BP1" s="254">
        <f>BF1+1</f>
        <v>6</v>
      </c>
      <c r="BQ1" s="361"/>
      <c r="BS1" s="1749" t="str">
        <f>BI1</f>
        <v xml:space="preserve">ENTRADA DEL MES DE  AGOSTO   2023 </v>
      </c>
      <c r="BT1" s="1749"/>
      <c r="BU1" s="1749"/>
      <c r="BV1" s="1749"/>
      <c r="BW1" s="1749"/>
      <c r="BX1" s="1749"/>
      <c r="BY1" s="1749"/>
      <c r="BZ1" s="254">
        <f>BP1+1</f>
        <v>7</v>
      </c>
      <c r="CC1" s="1749" t="str">
        <f>BS1</f>
        <v xml:space="preserve">ENTRADA DEL MES DE  AGOSTO   2023 </v>
      </c>
      <c r="CD1" s="1749"/>
      <c r="CE1" s="1749"/>
      <c r="CF1" s="1749"/>
      <c r="CG1" s="1749"/>
      <c r="CH1" s="1749"/>
      <c r="CI1" s="1749"/>
      <c r="CJ1" s="254">
        <f>BZ1+1</f>
        <v>8</v>
      </c>
      <c r="CM1" s="1749" t="str">
        <f>CC1</f>
        <v xml:space="preserve">ENTRADA DEL MES DE  AGOSTO   2023 </v>
      </c>
      <c r="CN1" s="1749"/>
      <c r="CO1" s="1749"/>
      <c r="CP1" s="1749"/>
      <c r="CQ1" s="1749"/>
      <c r="CR1" s="1749"/>
      <c r="CS1" s="1749"/>
      <c r="CT1" s="254">
        <f>CJ1+1</f>
        <v>9</v>
      </c>
      <c r="CU1" s="361"/>
      <c r="CW1" s="1749" t="str">
        <f>CM1</f>
        <v xml:space="preserve">ENTRADA DEL MES DE  AGOSTO   2023 </v>
      </c>
      <c r="CX1" s="1749"/>
      <c r="CY1" s="1749"/>
      <c r="CZ1" s="1749"/>
      <c r="DA1" s="1749"/>
      <c r="DB1" s="1749"/>
      <c r="DC1" s="1749"/>
      <c r="DD1" s="254">
        <f>CT1+1</f>
        <v>10</v>
      </c>
      <c r="DE1" s="361"/>
      <c r="DG1" s="1749" t="str">
        <f>CW1</f>
        <v xml:space="preserve">ENTRADA DEL MES DE  AGOSTO   2023 </v>
      </c>
      <c r="DH1" s="1749"/>
      <c r="DI1" s="1749"/>
      <c r="DJ1" s="1749"/>
      <c r="DK1" s="1749"/>
      <c r="DL1" s="1749"/>
      <c r="DM1" s="1749"/>
      <c r="DN1" s="254">
        <f>DD1+1</f>
        <v>11</v>
      </c>
      <c r="DO1" s="361"/>
      <c r="DQ1" s="1749" t="str">
        <f>DG1</f>
        <v xml:space="preserve">ENTRADA DEL MES DE  AGOSTO   2023 </v>
      </c>
      <c r="DR1" s="1749"/>
      <c r="DS1" s="1749"/>
      <c r="DT1" s="1749"/>
      <c r="DU1" s="1749"/>
      <c r="DV1" s="1749"/>
      <c r="DW1" s="1749"/>
      <c r="DX1" s="254">
        <f>DN1+1</f>
        <v>12</v>
      </c>
      <c r="EA1" s="1749" t="str">
        <f>DQ1</f>
        <v xml:space="preserve">ENTRADA DEL MES DE  AGOSTO   2023 </v>
      </c>
      <c r="EB1" s="1749"/>
      <c r="EC1" s="1749"/>
      <c r="ED1" s="1749"/>
      <c r="EE1" s="1749"/>
      <c r="EF1" s="1749"/>
      <c r="EG1" s="1749"/>
      <c r="EH1" s="254">
        <f>DX1+1</f>
        <v>13</v>
      </c>
      <c r="EI1" s="361"/>
      <c r="EK1" s="1749" t="str">
        <f>EA1</f>
        <v xml:space="preserve">ENTRADA DEL MES DE  AGOSTO   2023 </v>
      </c>
      <c r="EL1" s="1749"/>
      <c r="EM1" s="1749"/>
      <c r="EN1" s="1749"/>
      <c r="EO1" s="1749"/>
      <c r="EP1" s="1749"/>
      <c r="EQ1" s="1749"/>
      <c r="ER1" s="254">
        <f>EH1+1</f>
        <v>14</v>
      </c>
      <c r="ES1" s="361"/>
      <c r="EU1" s="1749" t="str">
        <f>EK1</f>
        <v xml:space="preserve">ENTRADA DEL MES DE  AGOSTO   2023 </v>
      </c>
      <c r="EV1" s="1749"/>
      <c r="EW1" s="1749"/>
      <c r="EX1" s="1749"/>
      <c r="EY1" s="1749"/>
      <c r="EZ1" s="1749"/>
      <c r="FA1" s="1749"/>
      <c r="FB1" s="254">
        <f>ER1+1</f>
        <v>15</v>
      </c>
      <c r="FC1" s="361"/>
      <c r="FE1" s="1749" t="str">
        <f>EU1</f>
        <v xml:space="preserve">ENTRADA DEL MES DE  AGOSTO   2023 </v>
      </c>
      <c r="FF1" s="1749"/>
      <c r="FG1" s="1749"/>
      <c r="FH1" s="1749"/>
      <c r="FI1" s="1749"/>
      <c r="FJ1" s="1749"/>
      <c r="FK1" s="1749"/>
      <c r="FL1" s="254">
        <f>FB1+1</f>
        <v>16</v>
      </c>
      <c r="FM1" s="361"/>
      <c r="FO1" s="1749" t="str">
        <f>FE1</f>
        <v xml:space="preserve">ENTRADA DEL MES DE  AGOSTO   2023 </v>
      </c>
      <c r="FP1" s="1749"/>
      <c r="FQ1" s="1749"/>
      <c r="FR1" s="1749"/>
      <c r="FS1" s="1749"/>
      <c r="FT1" s="1749"/>
      <c r="FU1" s="1749"/>
      <c r="FV1" s="254">
        <f>FL1+1</f>
        <v>17</v>
      </c>
      <c r="FW1" s="361"/>
      <c r="FY1" s="1749" t="str">
        <f>FO1</f>
        <v xml:space="preserve">ENTRADA DEL MES DE  AGOSTO   2023 </v>
      </c>
      <c r="FZ1" s="1749"/>
      <c r="GA1" s="1749"/>
      <c r="GB1" s="1749"/>
      <c r="GC1" s="1749"/>
      <c r="GD1" s="1749"/>
      <c r="GE1" s="1749"/>
      <c r="GF1" s="254">
        <f>FV1+1</f>
        <v>18</v>
      </c>
      <c r="GG1" s="361"/>
      <c r="GH1" s="74" t="s">
        <v>37</v>
      </c>
      <c r="GI1" s="1749" t="str">
        <f>FY1</f>
        <v xml:space="preserve">ENTRADA DEL MES DE  AGOSTO   2023 </v>
      </c>
      <c r="GJ1" s="1749"/>
      <c r="GK1" s="1749"/>
      <c r="GL1" s="1749"/>
      <c r="GM1" s="1749"/>
      <c r="GN1" s="1749"/>
      <c r="GO1" s="1749"/>
      <c r="GP1" s="254">
        <f>GF1+1</f>
        <v>19</v>
      </c>
      <c r="GQ1" s="361"/>
      <c r="GS1" s="1749" t="str">
        <f>GI1</f>
        <v xml:space="preserve">ENTRADA DEL MES DE  AGOSTO   2023 </v>
      </c>
      <c r="GT1" s="1749"/>
      <c r="GU1" s="1749"/>
      <c r="GV1" s="1749"/>
      <c r="GW1" s="1749"/>
      <c r="GX1" s="1749"/>
      <c r="GY1" s="1749"/>
      <c r="GZ1" s="254">
        <f>GP1+1</f>
        <v>20</v>
      </c>
      <c r="HA1" s="361"/>
      <c r="HC1" s="1749" t="str">
        <f>GS1</f>
        <v xml:space="preserve">ENTRADA DEL MES DE  AGOSTO   2023 </v>
      </c>
      <c r="HD1" s="1749"/>
      <c r="HE1" s="1749"/>
      <c r="HF1" s="1749"/>
      <c r="HG1" s="1749"/>
      <c r="HH1" s="1749"/>
      <c r="HI1" s="1749"/>
      <c r="HJ1" s="254">
        <f>GZ1+1</f>
        <v>21</v>
      </c>
      <c r="HK1" s="361"/>
      <c r="HM1" s="1749" t="str">
        <f>HC1</f>
        <v xml:space="preserve">ENTRADA DEL MES DE  AGOSTO   2023 </v>
      </c>
      <c r="HN1" s="1749"/>
      <c r="HO1" s="1749"/>
      <c r="HP1" s="1749"/>
      <c r="HQ1" s="1749"/>
      <c r="HR1" s="1749"/>
      <c r="HS1" s="1749"/>
      <c r="HT1" s="254">
        <f>HJ1+1</f>
        <v>22</v>
      </c>
      <c r="HU1" s="361"/>
      <c r="HW1" s="1749" t="str">
        <f>HM1</f>
        <v xml:space="preserve">ENTRADA DEL MES DE  AGOSTO   2023 </v>
      </c>
      <c r="HX1" s="1749"/>
      <c r="HY1" s="1749"/>
      <c r="HZ1" s="1749"/>
      <c r="IA1" s="1749"/>
      <c r="IB1" s="1749"/>
      <c r="IC1" s="1749"/>
      <c r="ID1" s="254">
        <f>HT1+1</f>
        <v>23</v>
      </c>
      <c r="IE1" s="361"/>
      <c r="IG1" s="1749" t="str">
        <f>HW1</f>
        <v xml:space="preserve">ENTRADA DEL MES DE  AGOSTO   2023 </v>
      </c>
      <c r="IH1" s="1749"/>
      <c r="II1" s="1749"/>
      <c r="IJ1" s="1749"/>
      <c r="IK1" s="1749"/>
      <c r="IL1" s="1749"/>
      <c r="IM1" s="1749"/>
      <c r="IN1" s="254">
        <f>ID1+1</f>
        <v>24</v>
      </c>
      <c r="IO1" s="361"/>
      <c r="IQ1" s="1749" t="str">
        <f>IG1</f>
        <v xml:space="preserve">ENTRADA DEL MES DE  AGOSTO   2023 </v>
      </c>
      <c r="IR1" s="1749"/>
      <c r="IS1" s="1749"/>
      <c r="IT1" s="1749"/>
      <c r="IU1" s="1749"/>
      <c r="IV1" s="1749"/>
      <c r="IW1" s="1749"/>
      <c r="IX1" s="254">
        <f>IN1+1</f>
        <v>25</v>
      </c>
      <c r="IY1" s="361"/>
      <c r="JA1" s="1749" t="str">
        <f>IQ1</f>
        <v xml:space="preserve">ENTRADA DEL MES DE  AGOSTO   2023 </v>
      </c>
      <c r="JB1" s="1749"/>
      <c r="JC1" s="1749"/>
      <c r="JD1" s="1749"/>
      <c r="JE1" s="1749"/>
      <c r="JF1" s="1749"/>
      <c r="JG1" s="1749"/>
      <c r="JH1" s="254">
        <f>IX1+1</f>
        <v>26</v>
      </c>
      <c r="JI1" s="361"/>
      <c r="JK1" s="1755" t="str">
        <f>JA1</f>
        <v xml:space="preserve">ENTRADA DEL MES DE  AGOSTO   2023 </v>
      </c>
      <c r="JL1" s="1755"/>
      <c r="JM1" s="1755"/>
      <c r="JN1" s="1755"/>
      <c r="JO1" s="1755"/>
      <c r="JP1" s="1755"/>
      <c r="JQ1" s="1755"/>
      <c r="JR1" s="254">
        <f>JH1+1</f>
        <v>27</v>
      </c>
      <c r="JS1" s="361"/>
      <c r="JU1" s="1749" t="str">
        <f>JK1</f>
        <v xml:space="preserve">ENTRADA DEL MES DE  AGOSTO   2023 </v>
      </c>
      <c r="JV1" s="1749"/>
      <c r="JW1" s="1749"/>
      <c r="JX1" s="1749"/>
      <c r="JY1" s="1749"/>
      <c r="JZ1" s="1749"/>
      <c r="KA1" s="1749"/>
      <c r="KB1" s="254">
        <f>JR1+1</f>
        <v>28</v>
      </c>
      <c r="KC1" s="361"/>
      <c r="KE1" s="1749" t="str">
        <f>JU1</f>
        <v xml:space="preserve">ENTRADA DEL MES DE  AGOSTO   2023 </v>
      </c>
      <c r="KF1" s="1749"/>
      <c r="KG1" s="1749"/>
      <c r="KH1" s="1749"/>
      <c r="KI1" s="1749"/>
      <c r="KJ1" s="1749"/>
      <c r="KK1" s="1749"/>
      <c r="KL1" s="254">
        <f>KB1+1</f>
        <v>29</v>
      </c>
      <c r="KM1" s="361"/>
      <c r="KO1" s="1749" t="str">
        <f>KE1</f>
        <v xml:space="preserve">ENTRADA DEL MES DE  AGOSTO   2023 </v>
      </c>
      <c r="KP1" s="1749"/>
      <c r="KQ1" s="1749"/>
      <c r="KR1" s="1749"/>
      <c r="KS1" s="1749"/>
      <c r="KT1" s="1749"/>
      <c r="KU1" s="1749"/>
      <c r="KV1" s="254">
        <f>KL1+1</f>
        <v>30</v>
      </c>
      <c r="KW1" s="361"/>
      <c r="KY1" s="1749" t="str">
        <f>KO1</f>
        <v xml:space="preserve">ENTRADA DEL MES DE  AGOSTO   2023 </v>
      </c>
      <c r="KZ1" s="1749"/>
      <c r="LA1" s="1749"/>
      <c r="LB1" s="1749"/>
      <c r="LC1" s="1749"/>
      <c r="LD1" s="1749"/>
      <c r="LE1" s="1749"/>
      <c r="LF1" s="254">
        <f>KV1+1</f>
        <v>31</v>
      </c>
      <c r="LG1" s="361"/>
      <c r="LI1" s="1749" t="str">
        <f>KY1</f>
        <v xml:space="preserve">ENTRADA DEL MES DE  AGOSTO   2023 </v>
      </c>
      <c r="LJ1" s="1749"/>
      <c r="LK1" s="1749"/>
      <c r="LL1" s="1749"/>
      <c r="LM1" s="1749"/>
      <c r="LN1" s="1749"/>
      <c r="LO1" s="1749"/>
      <c r="LP1" s="254">
        <f>LF1+1</f>
        <v>32</v>
      </c>
      <c r="LQ1" s="361"/>
      <c r="LS1" s="1749" t="str">
        <f>LI1</f>
        <v xml:space="preserve">ENTRADA DEL MES DE  AGOSTO   2023 </v>
      </c>
      <c r="LT1" s="1749"/>
      <c r="LU1" s="1749"/>
      <c r="LV1" s="1749"/>
      <c r="LW1" s="1749"/>
      <c r="LX1" s="1749"/>
      <c r="LY1" s="1749"/>
      <c r="LZ1" s="254">
        <f>LP1+1</f>
        <v>33</v>
      </c>
      <c r="MC1" s="1749" t="str">
        <f>LS1</f>
        <v xml:space="preserve">ENTRADA DEL MES DE  AGOSTO   2023 </v>
      </c>
      <c r="MD1" s="1749"/>
      <c r="ME1" s="1749"/>
      <c r="MF1" s="1749"/>
      <c r="MG1" s="1749"/>
      <c r="MH1" s="1749"/>
      <c r="MI1" s="1749"/>
      <c r="MJ1" s="254">
        <f>LZ1+1</f>
        <v>34</v>
      </c>
      <c r="MK1" s="254"/>
      <c r="MM1" s="1749" t="str">
        <f>MC1</f>
        <v xml:space="preserve">ENTRADA DEL MES DE  AGOSTO   2023 </v>
      </c>
      <c r="MN1" s="1749"/>
      <c r="MO1" s="1749"/>
      <c r="MP1" s="1749"/>
      <c r="MQ1" s="1749"/>
      <c r="MR1" s="1749"/>
      <c r="MS1" s="1749"/>
      <c r="MT1" s="254">
        <f>MJ1+1</f>
        <v>35</v>
      </c>
      <c r="MU1" s="254"/>
      <c r="MW1" s="1749" t="str">
        <f>MM1</f>
        <v xml:space="preserve">ENTRADA DEL MES DE  AGOSTO   2023 </v>
      </c>
      <c r="MX1" s="1749"/>
      <c r="MY1" s="1749"/>
      <c r="MZ1" s="1749"/>
      <c r="NA1" s="1749"/>
      <c r="NB1" s="1749"/>
      <c r="NC1" s="1749"/>
      <c r="ND1" s="254">
        <f>MT1+1</f>
        <v>36</v>
      </c>
      <c r="NE1" s="254"/>
      <c r="NG1" s="1749" t="str">
        <f>MW1</f>
        <v xml:space="preserve">ENTRADA DEL MES DE  AGOSTO   2023 </v>
      </c>
      <c r="NH1" s="1749"/>
      <c r="NI1" s="1749"/>
      <c r="NJ1" s="1749"/>
      <c r="NK1" s="1749"/>
      <c r="NL1" s="1749"/>
      <c r="NM1" s="1749"/>
      <c r="NN1" s="254">
        <f>ND1+1</f>
        <v>37</v>
      </c>
      <c r="NO1" s="254"/>
      <c r="NQ1" s="1749" t="str">
        <f>NG1</f>
        <v xml:space="preserve">ENTRADA DEL MES DE  AGOSTO   2023 </v>
      </c>
      <c r="NR1" s="1749"/>
      <c r="NS1" s="1749"/>
      <c r="NT1" s="1749"/>
      <c r="NU1" s="1749"/>
      <c r="NV1" s="1749"/>
      <c r="NW1" s="1749"/>
      <c r="NX1" s="254">
        <f>NN1+1</f>
        <v>38</v>
      </c>
      <c r="NY1" s="254"/>
      <c r="OA1" s="1749" t="str">
        <f>NQ1</f>
        <v xml:space="preserve">ENTRADA DEL MES DE  AGOSTO   2023 </v>
      </c>
      <c r="OB1" s="1749"/>
      <c r="OC1" s="1749"/>
      <c r="OD1" s="1749"/>
      <c r="OE1" s="1749"/>
      <c r="OF1" s="1749"/>
      <c r="OG1" s="1749"/>
      <c r="OH1" s="254">
        <f>NX1+1</f>
        <v>39</v>
      </c>
      <c r="OI1" s="254"/>
      <c r="OK1" s="1749" t="str">
        <f>OA1</f>
        <v xml:space="preserve">ENTRADA DEL MES DE  AGOSTO   2023 </v>
      </c>
      <c r="OL1" s="1749"/>
      <c r="OM1" s="1749"/>
      <c r="ON1" s="1749"/>
      <c r="OO1" s="1749"/>
      <c r="OP1" s="1749"/>
      <c r="OQ1" s="1749"/>
      <c r="OR1" s="254">
        <f>OH1+1</f>
        <v>40</v>
      </c>
      <c r="OS1" s="254"/>
      <c r="OU1" s="1749" t="str">
        <f>OK1</f>
        <v xml:space="preserve">ENTRADA DEL MES DE  AGOSTO   2023 </v>
      </c>
      <c r="OV1" s="1749"/>
      <c r="OW1" s="1749"/>
      <c r="OX1" s="1749"/>
      <c r="OY1" s="1749"/>
      <c r="OZ1" s="1749"/>
      <c r="PA1" s="1749"/>
      <c r="PB1" s="254">
        <f>OR1+1</f>
        <v>41</v>
      </c>
      <c r="PC1" s="254"/>
      <c r="PE1" s="1749" t="str">
        <f>OU1</f>
        <v xml:space="preserve">ENTRADA DEL MES DE  AGOSTO   2023 </v>
      </c>
      <c r="PF1" s="1749"/>
      <c r="PG1" s="1749"/>
      <c r="PH1" s="1749"/>
      <c r="PI1" s="1749"/>
      <c r="PJ1" s="1749"/>
      <c r="PK1" s="1749"/>
      <c r="PL1" s="254">
        <f>PB1+1</f>
        <v>42</v>
      </c>
      <c r="PM1" s="254"/>
      <c r="PN1" s="254"/>
      <c r="PP1" s="1749" t="str">
        <f>PE1</f>
        <v xml:space="preserve">ENTRADA DEL MES DE  AGOSTO   2023 </v>
      </c>
      <c r="PQ1" s="1749"/>
      <c r="PR1" s="1749"/>
      <c r="PS1" s="1749"/>
      <c r="PT1" s="1749"/>
      <c r="PU1" s="1749"/>
      <c r="PV1" s="1749"/>
      <c r="PW1" s="254">
        <f>PL1+1</f>
        <v>43</v>
      </c>
      <c r="PX1" s="254"/>
      <c r="PZ1" s="1749" t="str">
        <f>PP1</f>
        <v xml:space="preserve">ENTRADA DEL MES DE  AGOSTO   2023 </v>
      </c>
      <c r="QA1" s="1749"/>
      <c r="QB1" s="1749"/>
      <c r="QC1" s="1749"/>
      <c r="QD1" s="1749"/>
      <c r="QE1" s="1749"/>
      <c r="QF1" s="1749"/>
      <c r="QG1" s="254">
        <f>PW1+1</f>
        <v>44</v>
      </c>
      <c r="QH1" s="254"/>
      <c r="QJ1" s="1749" t="str">
        <f>PZ1</f>
        <v xml:space="preserve">ENTRADA DEL MES DE  AGOSTO   2023 </v>
      </c>
      <c r="QK1" s="1749"/>
      <c r="QL1" s="1749"/>
      <c r="QM1" s="1749"/>
      <c r="QN1" s="1749"/>
      <c r="QO1" s="1749"/>
      <c r="QP1" s="1749"/>
      <c r="QQ1" s="254">
        <f>QG1+1</f>
        <v>45</v>
      </c>
      <c r="QR1" s="254"/>
      <c r="QT1" s="1749" t="str">
        <f>QJ1</f>
        <v xml:space="preserve">ENTRADA DEL MES DE  AGOSTO   2023 </v>
      </c>
      <c r="QU1" s="1749"/>
      <c r="QV1" s="1749"/>
      <c r="QW1" s="1749"/>
      <c r="QX1" s="1749"/>
      <c r="QY1" s="1749"/>
      <c r="QZ1" s="1749"/>
      <c r="RA1" s="254">
        <f>QQ1+1</f>
        <v>46</v>
      </c>
      <c r="RB1" s="254"/>
      <c r="RD1" s="1749" t="str">
        <f>QT1</f>
        <v xml:space="preserve">ENTRADA DEL MES DE  AGOSTO   2023 </v>
      </c>
      <c r="RE1" s="1749"/>
      <c r="RF1" s="1749"/>
      <c r="RG1" s="1749"/>
      <c r="RH1" s="1749"/>
      <c r="RI1" s="1749"/>
      <c r="RJ1" s="1749"/>
      <c r="RK1" s="254">
        <f>RA1+1</f>
        <v>47</v>
      </c>
      <c r="RL1" s="254"/>
      <c r="RN1" s="1749" t="str">
        <f>RD1</f>
        <v xml:space="preserve">ENTRADA DEL MES DE  AGOSTO   2023 </v>
      </c>
      <c r="RO1" s="1749"/>
      <c r="RP1" s="1749"/>
      <c r="RQ1" s="1749"/>
      <c r="RR1" s="1749"/>
      <c r="RS1" s="1749"/>
      <c r="RT1" s="1749"/>
      <c r="RU1" s="254">
        <f>RK1+1</f>
        <v>48</v>
      </c>
      <c r="RV1" s="254"/>
      <c r="RX1" s="1749" t="str">
        <f>RN1</f>
        <v xml:space="preserve">ENTRADA DEL MES DE  AGOSTO   2023 </v>
      </c>
      <c r="RY1" s="1749"/>
      <c r="RZ1" s="1749"/>
      <c r="SA1" s="1749"/>
      <c r="SB1" s="1749"/>
      <c r="SC1" s="1749"/>
      <c r="SD1" s="1749"/>
      <c r="SE1" s="254">
        <f>RU1+1</f>
        <v>49</v>
      </c>
      <c r="SF1" s="254"/>
      <c r="SH1" s="1749" t="str">
        <f>RX1</f>
        <v xml:space="preserve">ENTRADA DEL MES DE  AGOSTO   2023 </v>
      </c>
      <c r="SI1" s="1749"/>
      <c r="SJ1" s="1749"/>
      <c r="SK1" s="1749"/>
      <c r="SL1" s="1749"/>
      <c r="SM1" s="1749"/>
      <c r="SN1" s="1749"/>
      <c r="SO1" s="254">
        <f>SE1+1</f>
        <v>50</v>
      </c>
      <c r="SP1" s="254"/>
      <c r="SR1" s="1749" t="str">
        <f>SH1</f>
        <v xml:space="preserve">ENTRADA DEL MES DE  AGOSTO   2023 </v>
      </c>
      <c r="SS1" s="1749"/>
      <c r="ST1" s="1749"/>
      <c r="SU1" s="1749"/>
      <c r="SV1" s="1749"/>
      <c r="SW1" s="1749"/>
      <c r="SX1" s="1749"/>
      <c r="SY1" s="254">
        <f>SO1+1</f>
        <v>51</v>
      </c>
      <c r="SZ1" s="254"/>
      <c r="TB1" s="1749" t="str">
        <f>SR1</f>
        <v xml:space="preserve">ENTRADA DEL MES DE  AGOSTO   2023 </v>
      </c>
      <c r="TC1" s="1749"/>
      <c r="TD1" s="1749"/>
      <c r="TE1" s="1749"/>
      <c r="TF1" s="1749"/>
      <c r="TG1" s="1749"/>
      <c r="TH1" s="1749"/>
      <c r="TI1" s="254">
        <f>SY1+1</f>
        <v>52</v>
      </c>
      <c r="TJ1" s="254"/>
      <c r="TL1" s="1749" t="str">
        <f>TB1</f>
        <v xml:space="preserve">ENTRADA DEL MES DE  AGOSTO   2023 </v>
      </c>
      <c r="TM1" s="1749"/>
      <c r="TN1" s="1749"/>
      <c r="TO1" s="1749"/>
      <c r="TP1" s="1749"/>
      <c r="TQ1" s="1749"/>
      <c r="TR1" s="1749"/>
      <c r="TS1" s="254">
        <f>TI1+1</f>
        <v>53</v>
      </c>
      <c r="TT1" s="254"/>
      <c r="TV1" s="1749" t="str">
        <f>TL1</f>
        <v xml:space="preserve">ENTRADA DEL MES DE  AGOSTO   2023 </v>
      </c>
      <c r="TW1" s="1749"/>
      <c r="TX1" s="1749"/>
      <c r="TY1" s="1749"/>
      <c r="TZ1" s="1749"/>
      <c r="UA1" s="1749"/>
      <c r="UB1" s="1749"/>
      <c r="UC1" s="254">
        <f>TS1+1</f>
        <v>54</v>
      </c>
      <c r="UE1" s="1749" t="str">
        <f>TV1</f>
        <v xml:space="preserve">ENTRADA DEL MES DE  AGOSTO   2023 </v>
      </c>
      <c r="UF1" s="1749"/>
      <c r="UG1" s="1749"/>
      <c r="UH1" s="1749"/>
      <c r="UI1" s="1749"/>
      <c r="UJ1" s="1749"/>
      <c r="UK1" s="1749"/>
      <c r="UL1" s="254">
        <f>UC1+1</f>
        <v>55</v>
      </c>
      <c r="UN1" s="1749" t="str">
        <f>UE1</f>
        <v xml:space="preserve">ENTRADA DEL MES DE  AGOSTO   2023 </v>
      </c>
      <c r="UO1" s="1749"/>
      <c r="UP1" s="1749"/>
      <c r="UQ1" s="1749"/>
      <c r="UR1" s="1749"/>
      <c r="US1" s="1749"/>
      <c r="UT1" s="1749"/>
      <c r="UU1" s="254">
        <f>UL1+1</f>
        <v>56</v>
      </c>
      <c r="UW1" s="1749" t="str">
        <f>UN1</f>
        <v xml:space="preserve">ENTRADA DEL MES DE  AGOSTO   2023 </v>
      </c>
      <c r="UX1" s="1749"/>
      <c r="UY1" s="1749"/>
      <c r="UZ1" s="1749"/>
      <c r="VA1" s="1749"/>
      <c r="VB1" s="1749"/>
      <c r="VC1" s="1749"/>
      <c r="VD1" s="254">
        <f>UU1+1</f>
        <v>57</v>
      </c>
      <c r="VF1" s="1749" t="str">
        <f>UW1</f>
        <v xml:space="preserve">ENTRADA DEL MES DE  AGOSTO   2023 </v>
      </c>
      <c r="VG1" s="1749"/>
      <c r="VH1" s="1749"/>
      <c r="VI1" s="1749"/>
      <c r="VJ1" s="1749"/>
      <c r="VK1" s="1749"/>
      <c r="VL1" s="1749"/>
      <c r="VM1" s="254">
        <f>VD1+1</f>
        <v>58</v>
      </c>
      <c r="VO1" s="1749" t="str">
        <f>VF1</f>
        <v xml:space="preserve">ENTRADA DEL MES DE  AGOSTO   2023 </v>
      </c>
      <c r="VP1" s="1749"/>
      <c r="VQ1" s="1749"/>
      <c r="VR1" s="1749"/>
      <c r="VS1" s="1749"/>
      <c r="VT1" s="1749"/>
      <c r="VU1" s="1749"/>
      <c r="VV1" s="254">
        <f>VM1+1</f>
        <v>59</v>
      </c>
      <c r="VX1" s="1749" t="str">
        <f>VO1</f>
        <v xml:space="preserve">ENTRADA DEL MES DE  AGOSTO   2023 </v>
      </c>
      <c r="VY1" s="1749"/>
      <c r="VZ1" s="1749"/>
      <c r="WA1" s="1749"/>
      <c r="WB1" s="1749"/>
      <c r="WC1" s="1749"/>
      <c r="WD1" s="1749"/>
      <c r="WE1" s="254">
        <f>VV1+1</f>
        <v>60</v>
      </c>
      <c r="WG1" s="1749" t="str">
        <f>VX1</f>
        <v xml:space="preserve">ENTRADA DEL MES DE  AGOSTO   2023 </v>
      </c>
      <c r="WH1" s="1749"/>
      <c r="WI1" s="1749"/>
      <c r="WJ1" s="1749"/>
      <c r="WK1" s="1749"/>
      <c r="WL1" s="1749"/>
      <c r="WM1" s="1749"/>
      <c r="WN1" s="254">
        <f>WE1+1</f>
        <v>61</v>
      </c>
      <c r="WP1" s="1749" t="str">
        <f>WG1</f>
        <v xml:space="preserve">ENTRADA DEL MES DE  AGOSTO   2023 </v>
      </c>
      <c r="WQ1" s="1749"/>
      <c r="WR1" s="1749"/>
      <c r="WS1" s="1749"/>
      <c r="WT1" s="1749"/>
      <c r="WU1" s="1749"/>
      <c r="WV1" s="1749"/>
      <c r="WW1" s="254">
        <f>WN1+1</f>
        <v>62</v>
      </c>
      <c r="WY1" s="1749" t="str">
        <f>WP1</f>
        <v xml:space="preserve">ENTRADA DEL MES DE  AGOSTO   2023 </v>
      </c>
      <c r="WZ1" s="1749"/>
      <c r="XA1" s="1749"/>
      <c r="XB1" s="1749"/>
      <c r="XC1" s="1749"/>
      <c r="XD1" s="1749"/>
      <c r="XE1" s="1749"/>
      <c r="XF1" s="254">
        <f>WW1+1</f>
        <v>63</v>
      </c>
      <c r="XH1" s="1749" t="str">
        <f>WY1</f>
        <v xml:space="preserve">ENTRADA DEL MES DE  AGOSTO   2023 </v>
      </c>
      <c r="XI1" s="1749"/>
      <c r="XJ1" s="1749"/>
      <c r="XK1" s="1749"/>
      <c r="XL1" s="1749"/>
      <c r="XM1" s="1749"/>
      <c r="XN1" s="1749"/>
      <c r="XO1" s="254">
        <f>XF1+1</f>
        <v>64</v>
      </c>
      <c r="XQ1" s="1749" t="str">
        <f>XH1</f>
        <v xml:space="preserve">ENTRADA DEL MES DE  AGOSTO   2023 </v>
      </c>
      <c r="XR1" s="1749"/>
      <c r="XS1" s="1749"/>
      <c r="XT1" s="1749"/>
      <c r="XU1" s="1749"/>
      <c r="XV1" s="1749"/>
      <c r="XW1" s="1749"/>
      <c r="XX1" s="254">
        <f>XO1+1</f>
        <v>65</v>
      </c>
      <c r="XZ1" s="1749" t="str">
        <f>XQ1</f>
        <v xml:space="preserve">ENTRADA DEL MES DE  AGOSTO   2023 </v>
      </c>
      <c r="YA1" s="1749"/>
      <c r="YB1" s="1749"/>
      <c r="YC1" s="1749"/>
      <c r="YD1" s="1749"/>
      <c r="YE1" s="1749"/>
      <c r="YF1" s="1749"/>
      <c r="YG1" s="254">
        <f>XX1+1</f>
        <v>66</v>
      </c>
      <c r="YI1" s="1749" t="str">
        <f>XZ1</f>
        <v xml:space="preserve">ENTRADA DEL MES DE  AGOSTO   2023 </v>
      </c>
      <c r="YJ1" s="1749"/>
      <c r="YK1" s="1749"/>
      <c r="YL1" s="1749"/>
      <c r="YM1" s="1749"/>
      <c r="YN1" s="1749"/>
      <c r="YO1" s="1749"/>
      <c r="YP1" s="254">
        <f>YG1+1</f>
        <v>67</v>
      </c>
      <c r="YR1" s="1749" t="str">
        <f>YI1</f>
        <v xml:space="preserve">ENTRADA DEL MES DE  AGOSTO   2023 </v>
      </c>
      <c r="YS1" s="1749"/>
      <c r="YT1" s="1749"/>
      <c r="YU1" s="1749"/>
      <c r="YV1" s="1749"/>
      <c r="YW1" s="1749"/>
      <c r="YX1" s="1749"/>
      <c r="YY1" s="254">
        <f>YP1+1</f>
        <v>68</v>
      </c>
      <c r="ZA1" s="1749" t="str">
        <f>YR1</f>
        <v xml:space="preserve">ENTRADA DEL MES DE  AGOSTO   2023 </v>
      </c>
      <c r="ZB1" s="1749"/>
      <c r="ZC1" s="1749"/>
      <c r="ZD1" s="1749"/>
      <c r="ZE1" s="1749"/>
      <c r="ZF1" s="1749"/>
      <c r="ZG1" s="1749"/>
      <c r="ZH1" s="254">
        <f>YY1+1</f>
        <v>69</v>
      </c>
      <c r="ZJ1" s="1749" t="str">
        <f>ZA1</f>
        <v xml:space="preserve">ENTRADA DEL MES DE  AGOSTO   2023 </v>
      </c>
      <c r="ZK1" s="1749"/>
      <c r="ZL1" s="1749"/>
      <c r="ZM1" s="1749"/>
      <c r="ZN1" s="1749"/>
      <c r="ZO1" s="1749"/>
      <c r="ZP1" s="1749"/>
      <c r="ZQ1" s="254">
        <f>ZH1+1</f>
        <v>70</v>
      </c>
      <c r="ZS1" s="1749" t="str">
        <f>ZJ1</f>
        <v xml:space="preserve">ENTRADA DEL MES DE  AGOSTO   2023 </v>
      </c>
      <c r="ZT1" s="1749"/>
      <c r="ZU1" s="1749"/>
      <c r="ZV1" s="1749"/>
      <c r="ZW1" s="1749"/>
      <c r="ZX1" s="1749"/>
      <c r="ZY1" s="1749"/>
      <c r="ZZ1" s="254">
        <f>ZQ1+1</f>
        <v>71</v>
      </c>
      <c r="AAB1" s="1749" t="str">
        <f>ZS1</f>
        <v xml:space="preserve">ENTRADA DEL MES DE  AGOSTO   2023 </v>
      </c>
      <c r="AAC1" s="1749"/>
      <c r="AAD1" s="1749"/>
      <c r="AAE1" s="1749"/>
      <c r="AAF1" s="1749"/>
      <c r="AAG1" s="1749"/>
      <c r="AAH1" s="1749"/>
      <c r="AAI1" s="254">
        <f>ZZ1+1</f>
        <v>72</v>
      </c>
      <c r="AAK1" s="1749" t="str">
        <f>AAB1</f>
        <v xml:space="preserve">ENTRADA DEL MES DE  AGOSTO   2023 </v>
      </c>
      <c r="AAL1" s="1749"/>
      <c r="AAM1" s="1749"/>
      <c r="AAN1" s="1749"/>
      <c r="AAO1" s="1749"/>
      <c r="AAP1" s="1749"/>
      <c r="AAQ1" s="1749"/>
      <c r="AAR1" s="254">
        <f>AAI1+1</f>
        <v>73</v>
      </c>
      <c r="AAT1" s="1749" t="str">
        <f>AAK1</f>
        <v xml:space="preserve">ENTRADA DEL MES DE  AGOSTO   2023 </v>
      </c>
      <c r="AAU1" s="1749"/>
      <c r="AAV1" s="1749"/>
      <c r="AAW1" s="1749"/>
      <c r="AAX1" s="1749"/>
      <c r="AAY1" s="1749"/>
      <c r="AAZ1" s="1749"/>
      <c r="ABA1" s="254">
        <f>AAR1+1</f>
        <v>74</v>
      </c>
      <c r="ABC1" s="1749" t="str">
        <f>AAT1</f>
        <v xml:space="preserve">ENTRADA DEL MES DE  AGOSTO   2023 </v>
      </c>
      <c r="ABD1" s="1749"/>
      <c r="ABE1" s="1749"/>
      <c r="ABF1" s="1749"/>
      <c r="ABG1" s="1749"/>
      <c r="ABH1" s="1749"/>
      <c r="ABI1" s="1749"/>
      <c r="ABJ1" s="254">
        <f>ABA1+1</f>
        <v>75</v>
      </c>
      <c r="ABL1" s="1749" t="str">
        <f>ABC1</f>
        <v xml:space="preserve">ENTRADA DEL MES DE  AGOSTO   2023 </v>
      </c>
      <c r="ABM1" s="1749"/>
      <c r="ABN1" s="1749"/>
      <c r="ABO1" s="1749"/>
      <c r="ABP1" s="1749"/>
      <c r="ABQ1" s="1749"/>
      <c r="ABR1" s="1749"/>
      <c r="ABS1" s="254">
        <f>ABJ1+1</f>
        <v>76</v>
      </c>
      <c r="ABU1" s="1749" t="str">
        <f>ABL1</f>
        <v xml:space="preserve">ENTRADA DEL MES DE  AGOSTO   2023 </v>
      </c>
      <c r="ABV1" s="1749"/>
      <c r="ABW1" s="1749"/>
      <c r="ABX1" s="1749"/>
      <c r="ABY1" s="1749"/>
      <c r="ABZ1" s="1749"/>
      <c r="ACA1" s="1749"/>
      <c r="ACB1" s="254">
        <f>ABS1+1</f>
        <v>77</v>
      </c>
      <c r="ACD1" s="1749" t="str">
        <f>ABU1</f>
        <v xml:space="preserve">ENTRADA DEL MES DE  AGOSTO   2023 </v>
      </c>
      <c r="ACE1" s="1749"/>
      <c r="ACF1" s="1749"/>
      <c r="ACG1" s="1749"/>
      <c r="ACH1" s="1749"/>
      <c r="ACI1" s="1749"/>
      <c r="ACJ1" s="1749"/>
      <c r="ACK1" s="254">
        <f>ACB1+1</f>
        <v>78</v>
      </c>
      <c r="ACM1" s="1749" t="str">
        <f>ACD1</f>
        <v xml:space="preserve">ENTRADA DEL MES DE  AGOSTO   2023 </v>
      </c>
      <c r="ACN1" s="1749"/>
      <c r="ACO1" s="1749"/>
      <c r="ACP1" s="1749"/>
      <c r="ACQ1" s="1749"/>
      <c r="ACR1" s="1749"/>
      <c r="ACS1" s="1749"/>
      <c r="ACT1" s="254">
        <f>ACK1+1</f>
        <v>79</v>
      </c>
      <c r="ACV1" s="1749" t="str">
        <f>ACM1</f>
        <v xml:space="preserve">ENTRADA DEL MES DE  AGOSTO   2023 </v>
      </c>
      <c r="ACW1" s="1749"/>
      <c r="ACX1" s="1749"/>
      <c r="ACY1" s="1749"/>
      <c r="ACZ1" s="1749"/>
      <c r="ADA1" s="1749"/>
      <c r="ADB1" s="1749"/>
      <c r="ADC1" s="254">
        <f>ACT1+1</f>
        <v>80</v>
      </c>
      <c r="ADE1" s="1749" t="str">
        <f>ACV1</f>
        <v xml:space="preserve">ENTRADA DEL MES DE  AGOSTO   2023 </v>
      </c>
      <c r="ADF1" s="1749"/>
      <c r="ADG1" s="1749"/>
      <c r="ADH1" s="1749"/>
      <c r="ADI1" s="1749"/>
      <c r="ADJ1" s="1749"/>
      <c r="ADK1" s="1749"/>
      <c r="ADL1" s="254">
        <f>ADC1+1</f>
        <v>81</v>
      </c>
      <c r="ADN1" s="1749" t="str">
        <f>ADE1</f>
        <v xml:space="preserve">ENTRADA DEL MES DE  AGOSTO   2023 </v>
      </c>
      <c r="ADO1" s="1749"/>
      <c r="ADP1" s="1749"/>
      <c r="ADQ1" s="1749"/>
      <c r="ADR1" s="1749"/>
      <c r="ADS1" s="1749"/>
      <c r="ADT1" s="1749"/>
      <c r="ADU1" s="254">
        <f>ADL1+1</f>
        <v>82</v>
      </c>
      <c r="ADW1" s="1749" t="str">
        <f>ADN1</f>
        <v xml:space="preserve">ENTRADA DEL MES DE  AGOSTO   2023 </v>
      </c>
      <c r="ADX1" s="1749"/>
      <c r="ADY1" s="1749"/>
      <c r="ADZ1" s="1749"/>
      <c r="AEA1" s="1749"/>
      <c r="AEB1" s="1749"/>
      <c r="AEC1" s="1749"/>
      <c r="AED1" s="254">
        <f>ADU1+1</f>
        <v>83</v>
      </c>
      <c r="AEF1" s="1749" t="str">
        <f>ADW1</f>
        <v xml:space="preserve">ENTRADA DEL MES DE  AGOSTO   2023 </v>
      </c>
      <c r="AEG1" s="1749"/>
      <c r="AEH1" s="1749"/>
      <c r="AEI1" s="1749"/>
      <c r="AEJ1" s="1749"/>
      <c r="AEK1" s="1749"/>
      <c r="AEL1" s="1749"/>
      <c r="AEM1" s="254">
        <f>AED1+1</f>
        <v>84</v>
      </c>
      <c r="AEO1" s="1749" t="str">
        <f>AEF1</f>
        <v xml:space="preserve">ENTRADA DEL MES DE  AGOSTO   2023 </v>
      </c>
      <c r="AEP1" s="1749"/>
      <c r="AEQ1" s="1749"/>
      <c r="AER1" s="1749"/>
      <c r="AES1" s="1749"/>
      <c r="AET1" s="1749"/>
      <c r="AEU1" s="1749"/>
      <c r="AEV1" s="254">
        <f>AEM1+1</f>
        <v>85</v>
      </c>
      <c r="AEX1" s="1749" t="str">
        <f>AEO1</f>
        <v xml:space="preserve">ENTRADA DEL MES DE  AGOSTO   2023 </v>
      </c>
      <c r="AEY1" s="1749"/>
      <c r="AEZ1" s="1749"/>
      <c r="AFA1" s="1749"/>
      <c r="AFB1" s="1749"/>
      <c r="AFC1" s="1749"/>
      <c r="AFD1" s="174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1" t="str">
        <f t="shared" si="0"/>
        <v>PED. 101044869</v>
      </c>
      <c r="E4" s="1112">
        <f t="shared" si="0"/>
        <v>45132</v>
      </c>
      <c r="F4" s="111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6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3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5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0" t="s">
        <v>198</v>
      </c>
      <c r="L5" s="1170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06">
        <v>18856.599999999999</v>
      </c>
      <c r="R5" s="134">
        <f>O5-Q5</f>
        <v>-103.39999999999782</v>
      </c>
      <c r="S5" s="363"/>
      <c r="U5" s="564" t="s">
        <v>198</v>
      </c>
      <c r="V5" s="1170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06">
        <v>18934.2</v>
      </c>
      <c r="AB5" s="134">
        <f>Y5-AA5</f>
        <v>-89.209999999999127</v>
      </c>
      <c r="AC5" s="363"/>
      <c r="AE5" s="564" t="s">
        <v>198</v>
      </c>
      <c r="AF5" s="1170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06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70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06">
        <v>18665.2</v>
      </c>
      <c r="AV5" s="134">
        <f>AS5-AU5</f>
        <v>86.180000000000291</v>
      </c>
      <c r="AW5" s="363"/>
      <c r="AY5" s="570" t="s">
        <v>330</v>
      </c>
      <c r="AZ5" s="1538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06">
        <v>18701.45</v>
      </c>
      <c r="BF5" s="134">
        <f>BC5-BE5</f>
        <v>-38.270000000000437</v>
      </c>
      <c r="BG5" s="363"/>
      <c r="BI5" s="570" t="s">
        <v>198</v>
      </c>
      <c r="BJ5" s="1170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06">
        <v>17239.5</v>
      </c>
      <c r="BP5" s="134">
        <f>BM5-BO5</f>
        <v>20.680000000000291</v>
      </c>
      <c r="BQ5" s="363"/>
      <c r="BS5" s="762" t="s">
        <v>198</v>
      </c>
      <c r="BT5" s="1170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06">
        <v>17005.2</v>
      </c>
      <c r="BZ5" s="134">
        <f>BW5-BY5</f>
        <v>-32.06000000000131</v>
      </c>
      <c r="CA5" s="363"/>
      <c r="CB5" s="230"/>
      <c r="CC5" s="564" t="s">
        <v>198</v>
      </c>
      <c r="CD5" s="1323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06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5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06">
        <v>19022.599999999999</v>
      </c>
      <c r="CT5" s="134">
        <f>CQ5-CS5</f>
        <v>29.400000000001455</v>
      </c>
      <c r="CU5" s="363"/>
      <c r="CW5" s="564" t="s">
        <v>198</v>
      </c>
      <c r="CX5" s="1170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06">
        <v>19295.5</v>
      </c>
      <c r="DD5" s="134">
        <f>DA5-DC5</f>
        <v>-124.33000000000175</v>
      </c>
      <c r="DE5" s="363"/>
      <c r="DG5" s="570" t="s">
        <v>198</v>
      </c>
      <c r="DH5" s="1355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06">
        <v>19133.3</v>
      </c>
      <c r="DN5" s="134">
        <f>DK5-DM5</f>
        <v>-91.459999999999127</v>
      </c>
      <c r="DO5" s="363"/>
      <c r="DQ5" s="578" t="s">
        <v>198</v>
      </c>
      <c r="DR5" s="1235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06">
        <v>18773.599999999999</v>
      </c>
      <c r="DX5" s="134">
        <f>DU5-DW5</f>
        <v>-115.05999999999767</v>
      </c>
      <c r="DY5" s="230"/>
      <c r="EA5" s="564" t="s">
        <v>198</v>
      </c>
      <c r="EB5" s="1357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06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8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06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8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37">
        <v>18711.93</v>
      </c>
      <c r="FB5" s="134">
        <f>EY5-FA5</f>
        <v>-15.75</v>
      </c>
      <c r="FC5" s="363"/>
      <c r="FE5" s="570" t="s">
        <v>436</v>
      </c>
      <c r="FF5" s="1357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37">
        <v>18476</v>
      </c>
      <c r="FL5" s="134">
        <f>FI5-FK5</f>
        <v>-86.020000000000437</v>
      </c>
      <c r="FM5" s="363"/>
      <c r="FO5" s="570" t="s">
        <v>198</v>
      </c>
      <c r="FP5" s="1170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37">
        <v>19083.400000000001</v>
      </c>
      <c r="FV5" s="134">
        <f>FS5-FU5</f>
        <v>-196.61000000000058</v>
      </c>
      <c r="FW5" s="363"/>
      <c r="FY5" s="578" t="s">
        <v>198</v>
      </c>
      <c r="FZ5" s="1170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06">
        <v>19066</v>
      </c>
      <c r="GF5" s="134">
        <f>GC5-GE5</f>
        <v>-45.639999999999418</v>
      </c>
      <c r="GG5" s="363"/>
      <c r="GI5" s="607" t="s">
        <v>198</v>
      </c>
      <c r="GJ5" s="1357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06">
        <v>18613.7</v>
      </c>
      <c r="GP5" s="134">
        <f>GM5-GO5</f>
        <v>-90.139999999999418</v>
      </c>
      <c r="GQ5" s="363"/>
      <c r="GS5" s="1231" t="s">
        <v>198</v>
      </c>
      <c r="GT5" s="1170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06">
        <v>18837.599999999999</v>
      </c>
      <c r="GZ5" s="134">
        <f>GW5-GY5</f>
        <v>-123.46999999999753</v>
      </c>
      <c r="HA5" s="363"/>
      <c r="HC5" s="1230" t="s">
        <v>444</v>
      </c>
      <c r="HD5" s="1170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06">
        <v>18855.599999999999</v>
      </c>
      <c r="HJ5" s="134">
        <f>HG5-HI5</f>
        <v>-74.979999999999563</v>
      </c>
      <c r="HK5" s="363"/>
      <c r="HM5" s="570" t="s">
        <v>198</v>
      </c>
      <c r="HN5" s="1170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37">
        <v>19156.2</v>
      </c>
      <c r="HT5" s="134">
        <f>HQ5-HS5</f>
        <v>47.020000000000437</v>
      </c>
      <c r="HU5" s="363"/>
      <c r="HW5" s="1231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06">
        <v>18777.400000000001</v>
      </c>
      <c r="ID5" s="134">
        <f>IA5-IC5</f>
        <v>67.979999999999563</v>
      </c>
      <c r="IE5" s="363"/>
      <c r="IG5" s="564" t="s">
        <v>198</v>
      </c>
      <c r="IH5" s="1428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06">
        <v>19006</v>
      </c>
      <c r="IN5" s="134">
        <f>IK5-IM5</f>
        <v>-54.220000000001164</v>
      </c>
      <c r="IO5" s="363"/>
      <c r="IQ5" s="564" t="s">
        <v>198</v>
      </c>
      <c r="IR5" s="1429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506">
        <v>19111.7</v>
      </c>
      <c r="IX5" s="134">
        <f>IU5-IW5</f>
        <v>26.069999999999709</v>
      </c>
      <c r="IY5" s="363"/>
      <c r="JA5" s="570" t="s">
        <v>198</v>
      </c>
      <c r="JB5" s="1170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06">
        <v>19042.099999999999</v>
      </c>
      <c r="JH5" s="134">
        <f>JE5-JG5</f>
        <v>71.540000000000873</v>
      </c>
      <c r="JI5" s="363"/>
      <c r="JK5" s="762" t="s">
        <v>198</v>
      </c>
      <c r="JL5" s="1462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37">
        <v>19056.099999999999</v>
      </c>
      <c r="JR5" s="134">
        <f>JO5-JQ5</f>
        <v>-1.569999999999709</v>
      </c>
      <c r="JS5" s="363"/>
      <c r="JU5" s="564" t="s">
        <v>198</v>
      </c>
      <c r="JV5" s="1170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70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506">
        <v>18806.599999999999</v>
      </c>
      <c r="KL5" s="134">
        <f>KI5-KK5</f>
        <v>-6.5399999999972351</v>
      </c>
      <c r="KM5" s="363"/>
      <c r="KO5" s="564" t="s">
        <v>198</v>
      </c>
      <c r="KP5" s="1170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506">
        <v>19196.5</v>
      </c>
      <c r="KV5" s="134">
        <f>KS5-KU5</f>
        <v>28.709999999999127</v>
      </c>
      <c r="KW5" s="363"/>
      <c r="KY5" s="564" t="s">
        <v>198</v>
      </c>
      <c r="KZ5" s="1170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506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70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70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506">
        <v>19126</v>
      </c>
      <c r="LZ5" s="134">
        <f>LW5-LY5</f>
        <v>-83.169999999998254</v>
      </c>
      <c r="MA5" s="363"/>
      <c r="MB5" s="230"/>
      <c r="MC5" s="570" t="s">
        <v>198</v>
      </c>
      <c r="MD5" s="1170" t="s">
        <v>199</v>
      </c>
      <c r="ME5" s="571" t="s">
        <v>791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793</v>
      </c>
      <c r="MN5" s="1588" t="s">
        <v>794</v>
      </c>
      <c r="MO5" s="571"/>
      <c r="MP5" s="569">
        <v>45171</v>
      </c>
      <c r="MQ5" s="568">
        <v>18431.900000000001</v>
      </c>
      <c r="MR5" s="565">
        <v>20</v>
      </c>
      <c r="MS5" s="1506">
        <v>18499</v>
      </c>
      <c r="MT5" s="134">
        <f>MQ5-MS5</f>
        <v>-67.099999999998545</v>
      </c>
      <c r="MU5" s="134"/>
      <c r="MW5" s="570" t="s">
        <v>198</v>
      </c>
      <c r="MX5" s="1170" t="s">
        <v>199</v>
      </c>
      <c r="MY5" s="571" t="s">
        <v>795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2" t="s">
        <v>202</v>
      </c>
      <c r="L6" s="573"/>
      <c r="M6" s="570"/>
      <c r="N6" s="570"/>
      <c r="O6" s="570"/>
      <c r="P6" s="570"/>
      <c r="Q6" s="565"/>
      <c r="S6" s="230"/>
      <c r="U6" s="1315" t="s">
        <v>321</v>
      </c>
      <c r="V6" s="573"/>
      <c r="W6" s="570"/>
      <c r="X6" s="570"/>
      <c r="Y6" s="570"/>
      <c r="Z6" s="570"/>
      <c r="AA6" s="565"/>
      <c r="AC6" s="230"/>
      <c r="AE6" s="1316" t="s">
        <v>325</v>
      </c>
      <c r="AF6" s="721"/>
      <c r="AG6" s="570"/>
      <c r="AH6" s="570"/>
      <c r="AI6" s="570"/>
      <c r="AJ6" s="570"/>
      <c r="AK6" s="565"/>
      <c r="AM6" s="230"/>
      <c r="AO6" s="1320" t="s">
        <v>328</v>
      </c>
      <c r="AP6" s="573"/>
      <c r="AQ6" s="570"/>
      <c r="AR6" s="570"/>
      <c r="AS6" s="570"/>
      <c r="AT6" s="570"/>
      <c r="AU6" s="565"/>
      <c r="AY6" s="1320">
        <v>11531</v>
      </c>
      <c r="AZ6" s="573"/>
      <c r="BA6" s="570"/>
      <c r="BB6" s="570"/>
      <c r="BC6" s="570"/>
      <c r="BD6" s="570"/>
      <c r="BE6" s="565"/>
      <c r="BI6" s="1320" t="s">
        <v>335</v>
      </c>
      <c r="BJ6" s="573"/>
      <c r="BK6" s="570"/>
      <c r="BL6" s="570"/>
      <c r="BM6" s="570"/>
      <c r="BN6" s="570"/>
      <c r="BO6" s="565"/>
      <c r="BQ6" s="230"/>
      <c r="BS6" s="1322" t="s">
        <v>338</v>
      </c>
      <c r="BT6" s="573"/>
      <c r="BU6" s="570"/>
      <c r="BV6" s="570"/>
      <c r="BW6" s="570"/>
      <c r="BX6" s="570"/>
      <c r="BY6" s="565"/>
      <c r="CA6" s="230"/>
      <c r="CB6" s="230"/>
      <c r="CC6" s="1315" t="s">
        <v>340</v>
      </c>
      <c r="CD6" s="573"/>
      <c r="CE6" s="570"/>
      <c r="CF6" s="570"/>
      <c r="CG6" s="570"/>
      <c r="CH6" s="570"/>
      <c r="CI6" s="565"/>
      <c r="CK6" s="230"/>
      <c r="CL6" s="230"/>
      <c r="CM6" s="1324" t="s">
        <v>342</v>
      </c>
      <c r="CN6" s="574"/>
      <c r="CO6" s="570"/>
      <c r="CP6" s="570"/>
      <c r="CQ6" s="570"/>
      <c r="CR6" s="570"/>
      <c r="CS6" s="565"/>
      <c r="CU6" s="230"/>
      <c r="CW6" s="1354" t="s">
        <v>370</v>
      </c>
      <c r="CX6" s="573"/>
      <c r="CY6" s="570"/>
      <c r="CZ6" s="570"/>
      <c r="DA6" s="570"/>
      <c r="DB6" s="570"/>
      <c r="DC6" s="565"/>
      <c r="DE6" s="230"/>
      <c r="DG6" s="1243" t="s">
        <v>372</v>
      </c>
      <c r="DH6" s="573"/>
      <c r="DI6" s="570"/>
      <c r="DJ6" s="570"/>
      <c r="DK6" s="570"/>
      <c r="DL6" s="570"/>
      <c r="DM6" s="565"/>
      <c r="DO6" s="230"/>
      <c r="DQ6" s="1315" t="s">
        <v>374</v>
      </c>
      <c r="DR6" s="573"/>
      <c r="DS6" s="570"/>
      <c r="DT6" s="570"/>
      <c r="DU6" s="570"/>
      <c r="DV6" s="570"/>
      <c r="DW6" s="565"/>
      <c r="DY6" s="230"/>
      <c r="EA6" s="1354" t="s">
        <v>376</v>
      </c>
      <c r="EB6" s="573"/>
      <c r="EC6" s="570"/>
      <c r="ED6" s="570"/>
      <c r="EE6" s="570"/>
      <c r="EF6" s="570"/>
      <c r="EG6" s="565"/>
      <c r="EI6" s="230"/>
      <c r="EK6" s="1320">
        <v>11940</v>
      </c>
      <c r="EL6" s="573"/>
      <c r="EM6" s="570"/>
      <c r="EN6" s="570"/>
      <c r="EO6" s="570"/>
      <c r="EP6" s="570"/>
      <c r="EQ6" s="565"/>
      <c r="ES6" s="230"/>
      <c r="EU6" s="1389">
        <v>11645</v>
      </c>
      <c r="EV6" s="573"/>
      <c r="EW6" s="570"/>
      <c r="EX6" s="570"/>
      <c r="EY6" s="570"/>
      <c r="EZ6" s="570"/>
      <c r="FA6" s="565"/>
      <c r="FC6" s="230"/>
      <c r="FE6" s="1389" t="s">
        <v>438</v>
      </c>
      <c r="FF6" s="573"/>
      <c r="FG6" s="570"/>
      <c r="FH6" s="570"/>
      <c r="FI6" s="570"/>
      <c r="FJ6" s="570"/>
      <c r="FK6" s="565"/>
      <c r="FM6" s="230"/>
      <c r="FO6" s="1389" t="s">
        <v>406</v>
      </c>
      <c r="FP6" s="573"/>
      <c r="FQ6" s="570"/>
      <c r="FR6" s="570"/>
      <c r="FS6" s="570"/>
      <c r="FT6" s="570"/>
      <c r="FU6" s="565"/>
      <c r="FW6" s="230"/>
      <c r="FY6" s="1234" t="s">
        <v>409</v>
      </c>
      <c r="FZ6" s="573"/>
      <c r="GA6" s="570"/>
      <c r="GB6" s="570"/>
      <c r="GC6" s="570"/>
      <c r="GD6" s="570"/>
      <c r="GE6" s="565"/>
      <c r="GG6" s="230"/>
      <c r="GI6" s="1390" t="s">
        <v>411</v>
      </c>
      <c r="GJ6" s="608"/>
      <c r="GK6" s="570"/>
      <c r="GL6" s="570"/>
      <c r="GM6" s="570"/>
      <c r="GN6" s="570"/>
      <c r="GO6" s="565"/>
      <c r="GQ6" s="230"/>
      <c r="GS6" s="1322" t="s">
        <v>440</v>
      </c>
      <c r="GT6" s="579"/>
      <c r="GU6" s="570"/>
      <c r="GV6" s="570"/>
      <c r="GW6" s="570"/>
      <c r="GX6" s="570"/>
      <c r="GY6" s="565"/>
      <c r="HA6" s="230"/>
      <c r="HC6" s="1424" t="s">
        <v>503</v>
      </c>
      <c r="HD6" s="573"/>
      <c r="HE6" s="570"/>
      <c r="HF6" s="570"/>
      <c r="HG6" s="570"/>
      <c r="HH6" s="570"/>
      <c r="HI6" s="565"/>
      <c r="HK6" s="230"/>
      <c r="HM6" s="1426" t="s">
        <v>445</v>
      </c>
      <c r="HN6" s="573"/>
      <c r="HO6" s="570"/>
      <c r="HP6" s="570"/>
      <c r="HQ6" s="570"/>
      <c r="HR6" s="570"/>
      <c r="HS6" s="565"/>
      <c r="HU6" s="230"/>
      <c r="HW6" s="1427" t="s">
        <v>447</v>
      </c>
      <c r="HX6" s="570"/>
      <c r="HY6" s="570"/>
      <c r="HZ6" s="570"/>
      <c r="IA6" s="570"/>
      <c r="IB6" s="570"/>
      <c r="IC6" s="565"/>
      <c r="IE6" s="230"/>
      <c r="IG6" s="1315" t="s">
        <v>449</v>
      </c>
      <c r="IH6" s="573"/>
      <c r="II6" s="570"/>
      <c r="IJ6" s="570"/>
      <c r="IK6" s="570"/>
      <c r="IL6" s="570"/>
      <c r="IM6" s="565"/>
      <c r="IO6" s="230"/>
      <c r="IQ6" s="1430" t="s">
        <v>451</v>
      </c>
      <c r="IR6" s="573"/>
      <c r="IS6" s="570"/>
      <c r="IT6" s="570"/>
      <c r="IU6" s="570"/>
      <c r="IV6" s="570"/>
      <c r="IW6" s="565"/>
      <c r="IY6" s="230"/>
      <c r="JA6" s="1320" t="s">
        <v>453</v>
      </c>
      <c r="JB6" s="570"/>
      <c r="JC6" s="570"/>
      <c r="JD6" s="570"/>
      <c r="JE6" s="570"/>
      <c r="JF6" s="570"/>
      <c r="JG6" s="565"/>
      <c r="JI6" s="230"/>
      <c r="JK6" s="1432" t="s">
        <v>455</v>
      </c>
      <c r="JL6" s="573"/>
      <c r="JM6" s="570"/>
      <c r="JN6" s="570"/>
      <c r="JO6" s="570"/>
      <c r="JP6" s="570"/>
      <c r="JQ6" s="565"/>
      <c r="JS6" s="230"/>
      <c r="JU6" s="1460" t="s">
        <v>483</v>
      </c>
      <c r="JV6" s="573"/>
      <c r="JW6" s="570"/>
      <c r="JX6" s="570"/>
      <c r="JY6" s="570"/>
      <c r="JZ6" s="570"/>
      <c r="KA6" s="565"/>
      <c r="KC6" s="230"/>
      <c r="KE6" s="1463" t="s">
        <v>486</v>
      </c>
      <c r="KF6" s="573"/>
      <c r="KG6" s="570"/>
      <c r="KH6" s="570"/>
      <c r="KI6" s="570"/>
      <c r="KJ6" s="570"/>
      <c r="KK6" s="565"/>
      <c r="KM6" s="230"/>
      <c r="KO6" s="1459" t="s">
        <v>488</v>
      </c>
      <c r="KP6" s="573"/>
      <c r="KQ6" s="570"/>
      <c r="KR6" s="570"/>
      <c r="KS6" s="570"/>
      <c r="KT6" s="570"/>
      <c r="KU6" s="565"/>
      <c r="KW6" s="230"/>
      <c r="KY6" s="1463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89" t="s">
        <v>796</v>
      </c>
      <c r="MD6" s="573"/>
      <c r="ME6" s="570"/>
      <c r="MF6" s="570"/>
      <c r="MG6" s="570"/>
      <c r="MH6" s="570"/>
      <c r="MI6" s="565"/>
      <c r="MM6" s="1389" t="s">
        <v>799</v>
      </c>
      <c r="MN6" s="579"/>
      <c r="MO6" s="570"/>
      <c r="MP6" s="570"/>
      <c r="MQ6" s="570"/>
      <c r="MR6" s="570"/>
      <c r="MS6" s="565"/>
      <c r="MW6" s="1589" t="s">
        <v>800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515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544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529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538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555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556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552</v>
      </c>
      <c r="CJ8" s="276">
        <v>45</v>
      </c>
      <c r="CK8" s="360">
        <f>CJ8*CH8</f>
        <v>39190.5</v>
      </c>
      <c r="CM8" s="60"/>
      <c r="CN8" s="1557" t="s">
        <v>593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592</v>
      </c>
      <c r="CT8" s="276">
        <v>46</v>
      </c>
      <c r="CU8" s="365">
        <f>CT8*CR8</f>
        <v>42232.6</v>
      </c>
      <c r="CW8" s="60"/>
      <c r="CX8" s="174" t="s">
        <v>597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640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611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601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560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623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632</v>
      </c>
      <c r="FB8" s="553">
        <v>47</v>
      </c>
      <c r="FC8" s="360">
        <f>FB8*EZ8</f>
        <v>44428.159999999996</v>
      </c>
      <c r="FE8" s="60"/>
      <c r="FF8" s="1567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695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643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653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665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74">
        <v>900.8</v>
      </c>
      <c r="GW8" s="231">
        <v>45156</v>
      </c>
      <c r="GX8" s="1574">
        <v>900.8</v>
      </c>
      <c r="GY8" s="94" t="s">
        <v>657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686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697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704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711</v>
      </c>
      <c r="IN8" s="70">
        <v>47</v>
      </c>
      <c r="IO8" s="230">
        <f>IN8*IL8</f>
        <v>42253</v>
      </c>
      <c r="IQ8" s="60"/>
      <c r="IR8" s="1567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718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717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724</v>
      </c>
      <c r="JR8" s="70">
        <v>45</v>
      </c>
      <c r="JS8" s="360">
        <f>JR8*JP8</f>
        <v>41517</v>
      </c>
      <c r="JU8" s="60"/>
      <c r="JV8" s="1566"/>
      <c r="JW8" s="15">
        <v>1</v>
      </c>
      <c r="JX8" s="91">
        <v>881.8</v>
      </c>
      <c r="JY8" s="1606"/>
      <c r="JZ8" s="1237"/>
      <c r="KA8" s="1607"/>
      <c r="KB8" s="1239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747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772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752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779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763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759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515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544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529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537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555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556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552</v>
      </c>
      <c r="CJ9" s="276">
        <v>45</v>
      </c>
      <c r="CK9" s="360">
        <f t="shared" ref="CK9:CK29" si="14">CJ9*CH9</f>
        <v>39393</v>
      </c>
      <c r="CN9" s="1557" t="s">
        <v>593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592</v>
      </c>
      <c r="CT9" s="276">
        <v>46</v>
      </c>
      <c r="CU9" s="365">
        <f>CT9*CR9</f>
        <v>41188.400000000001</v>
      </c>
      <c r="CX9" s="174" t="s">
        <v>597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630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610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601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560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623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632</v>
      </c>
      <c r="FB9" s="553">
        <v>47</v>
      </c>
      <c r="FC9" s="360">
        <f t="shared" ref="FC9:FC29" si="20">FB9*EZ9</f>
        <v>44854.450000000004</v>
      </c>
      <c r="FF9" s="1567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698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643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653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665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657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686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697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704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711</v>
      </c>
      <c r="IN9" s="70">
        <v>47</v>
      </c>
      <c r="IO9" s="230">
        <f t="shared" ref="IO9:IO29" si="28">IN9*IL9</f>
        <v>43724.1</v>
      </c>
      <c r="IR9" s="1567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718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717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724</v>
      </c>
      <c r="JR9" s="70">
        <v>45</v>
      </c>
      <c r="JS9" s="360">
        <f t="shared" ref="JS9:JS27" si="31">JR9*JP9</f>
        <v>38781</v>
      </c>
      <c r="JV9" s="1566"/>
      <c r="JW9" s="15">
        <v>2</v>
      </c>
      <c r="JX9" s="68">
        <v>894.5</v>
      </c>
      <c r="JY9" s="1606"/>
      <c r="JZ9" s="1608"/>
      <c r="KA9" s="1607"/>
      <c r="KB9" s="1239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747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760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752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779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763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759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515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568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529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537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555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556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552</v>
      </c>
      <c r="CJ10" s="276">
        <v>45</v>
      </c>
      <c r="CK10" s="360">
        <f t="shared" si="14"/>
        <v>38862</v>
      </c>
      <c r="CN10" s="1557" t="s">
        <v>593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592</v>
      </c>
      <c r="CT10" s="276">
        <v>46</v>
      </c>
      <c r="CU10" s="365">
        <f t="shared" ref="CU10:CU30" si="58">CT10*CR10</f>
        <v>41772.6</v>
      </c>
      <c r="CX10" s="174" t="s">
        <v>597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608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610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601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560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623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632</v>
      </c>
      <c r="FB10" s="553">
        <v>47</v>
      </c>
      <c r="FC10" s="360">
        <f t="shared" si="20"/>
        <v>42935.909999999996</v>
      </c>
      <c r="FF10" s="1567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656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643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653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665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657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686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697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704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711</v>
      </c>
      <c r="IN10" s="70">
        <v>47</v>
      </c>
      <c r="IO10" s="230">
        <f t="shared" si="28"/>
        <v>40866.5</v>
      </c>
      <c r="IR10" s="1567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730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717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724</v>
      </c>
      <c r="JR10" s="70">
        <v>45</v>
      </c>
      <c r="JS10" s="360">
        <f t="shared" si="31"/>
        <v>39312</v>
      </c>
      <c r="JV10" s="1566" t="s">
        <v>721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758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747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766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752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6"/>
      <c r="LN10" s="1237"/>
      <c r="LO10" s="1238"/>
      <c r="LP10" s="1239"/>
      <c r="LQ10" s="1240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801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759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6">
        <v>45139</v>
      </c>
      <c r="P11" s="1237">
        <v>887.2</v>
      </c>
      <c r="Q11" s="1238" t="s">
        <v>522</v>
      </c>
      <c r="R11" s="1239">
        <v>0</v>
      </c>
      <c r="S11" s="1240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515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579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529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538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555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556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552</v>
      </c>
      <c r="CJ11" s="276">
        <v>45</v>
      </c>
      <c r="CK11" s="360">
        <f t="shared" si="14"/>
        <v>40171.5</v>
      </c>
      <c r="CM11" s="60"/>
      <c r="CN11" s="1557" t="s">
        <v>593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592</v>
      </c>
      <c r="CT11" s="276">
        <v>46</v>
      </c>
      <c r="CU11" s="365">
        <f t="shared" si="58"/>
        <v>43272.200000000004</v>
      </c>
      <c r="CW11" s="60"/>
      <c r="CX11" s="174" t="s">
        <v>597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596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610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601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560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623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632</v>
      </c>
      <c r="FB11" s="553">
        <v>47</v>
      </c>
      <c r="FC11" s="360">
        <f t="shared" si="20"/>
        <v>44172.480000000003</v>
      </c>
      <c r="FE11" s="60"/>
      <c r="FF11" s="1567" t="s">
        <v>484</v>
      </c>
      <c r="FG11" s="15">
        <v>4</v>
      </c>
      <c r="FH11" s="551">
        <v>934.8</v>
      </c>
      <c r="FI11" s="628">
        <v>45157</v>
      </c>
      <c r="FJ11" s="1575">
        <v>934.8</v>
      </c>
      <c r="FK11" s="552" t="s">
        <v>678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643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653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665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657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686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697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704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711</v>
      </c>
      <c r="IN11" s="70">
        <v>47</v>
      </c>
      <c r="IO11" s="230">
        <f t="shared" si="28"/>
        <v>43705.299999999996</v>
      </c>
      <c r="IQ11" s="60"/>
      <c r="IR11" s="1567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718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717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724</v>
      </c>
      <c r="JR11" s="70">
        <v>45</v>
      </c>
      <c r="JS11" s="360">
        <f t="shared" si="31"/>
        <v>39150</v>
      </c>
      <c r="JU11" s="60"/>
      <c r="JV11" s="1567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775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747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760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752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779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801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759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515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544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529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538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555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556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552</v>
      </c>
      <c r="CJ12" s="276">
        <v>45</v>
      </c>
      <c r="CK12" s="360">
        <f t="shared" si="14"/>
        <v>39109.5</v>
      </c>
      <c r="CN12" s="1557" t="s">
        <v>593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592</v>
      </c>
      <c r="CT12" s="276">
        <v>46</v>
      </c>
      <c r="CU12" s="365">
        <f t="shared" si="58"/>
        <v>41519.599999999999</v>
      </c>
      <c r="CX12" s="174" t="s">
        <v>597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620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610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601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560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623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632</v>
      </c>
      <c r="FB12" s="553">
        <v>47</v>
      </c>
      <c r="FC12" s="360">
        <f t="shared" si="20"/>
        <v>43617.88</v>
      </c>
      <c r="FF12" s="1567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677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643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653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665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657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686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697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704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711</v>
      </c>
      <c r="IN12" s="70">
        <v>47</v>
      </c>
      <c r="IO12" s="230">
        <f t="shared" si="28"/>
        <v>43211.799999999996</v>
      </c>
      <c r="IR12" s="1567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717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724</v>
      </c>
      <c r="JR12" s="70">
        <v>45</v>
      </c>
      <c r="JS12" s="360">
        <f t="shared" si="31"/>
        <v>41436</v>
      </c>
      <c r="JV12" s="1566"/>
      <c r="JW12" s="15">
        <v>5</v>
      </c>
      <c r="JX12" s="68">
        <v>934.4</v>
      </c>
      <c r="JY12" s="1595"/>
      <c r="JZ12" s="1596"/>
      <c r="KA12" s="1597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747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767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752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6"/>
      <c r="LN12" s="1237"/>
      <c r="LO12" s="1238"/>
      <c r="LP12" s="1239"/>
      <c r="LQ12" s="1240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783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759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515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579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529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538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555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556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552</v>
      </c>
      <c r="CJ13" s="276">
        <v>45</v>
      </c>
      <c r="CK13" s="360">
        <f t="shared" si="14"/>
        <v>40743</v>
      </c>
      <c r="CN13" s="1557" t="s">
        <v>593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592</v>
      </c>
      <c r="CT13" s="276">
        <v>46</v>
      </c>
      <c r="CU13" s="365">
        <f t="shared" si="58"/>
        <v>40144.200000000004</v>
      </c>
      <c r="CX13" s="103" t="s">
        <v>597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627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610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601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560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623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632</v>
      </c>
      <c r="FB13" s="553">
        <v>47</v>
      </c>
      <c r="FC13" s="360">
        <f t="shared" si="20"/>
        <v>42722.53</v>
      </c>
      <c r="FF13" s="1567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650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643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653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665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657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686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697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704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711</v>
      </c>
      <c r="IN13" s="70">
        <v>47</v>
      </c>
      <c r="IO13" s="230">
        <f t="shared" si="28"/>
        <v>42018</v>
      </c>
      <c r="IR13" s="1567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739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717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724</v>
      </c>
      <c r="JR13" s="70">
        <v>45</v>
      </c>
      <c r="JS13" s="360">
        <f t="shared" si="31"/>
        <v>38943</v>
      </c>
      <c r="JV13" s="1566"/>
      <c r="JW13" s="15">
        <v>6</v>
      </c>
      <c r="JX13" s="68">
        <v>898.1</v>
      </c>
      <c r="JY13" s="1595"/>
      <c r="JZ13" s="1596"/>
      <c r="KA13" s="1597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747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772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752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6"/>
      <c r="LN13" s="1237"/>
      <c r="LO13" s="1238"/>
      <c r="LP13" s="1239"/>
      <c r="LQ13" s="1240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801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759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515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566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529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537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555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556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552</v>
      </c>
      <c r="CJ14" s="276">
        <v>45</v>
      </c>
      <c r="CK14" s="360">
        <f t="shared" si="14"/>
        <v>38988</v>
      </c>
      <c r="CN14" s="1557" t="s">
        <v>593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592</v>
      </c>
      <c r="CT14" s="276">
        <v>46</v>
      </c>
      <c r="CU14" s="365">
        <f t="shared" si="58"/>
        <v>40144.200000000004</v>
      </c>
      <c r="CX14" s="174" t="s">
        <v>597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620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610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601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560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623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632</v>
      </c>
      <c r="FB14" s="553">
        <v>47</v>
      </c>
      <c r="FC14" s="360">
        <f t="shared" si="20"/>
        <v>45067.83</v>
      </c>
      <c r="FF14" s="1567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650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643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653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665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657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686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697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704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711</v>
      </c>
      <c r="IN14" s="70">
        <v>47</v>
      </c>
      <c r="IO14" s="230">
        <f t="shared" si="28"/>
        <v>40890</v>
      </c>
      <c r="IR14" s="1567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770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717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724</v>
      </c>
      <c r="JR14" s="70">
        <v>45</v>
      </c>
      <c r="JS14" s="360">
        <f t="shared" si="31"/>
        <v>42331.5</v>
      </c>
      <c r="JV14" s="1566"/>
      <c r="JW14" s="15">
        <v>7</v>
      </c>
      <c r="JX14" s="68">
        <v>911.7</v>
      </c>
      <c r="JY14" s="1595"/>
      <c r="JZ14" s="1596"/>
      <c r="KA14" s="1597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747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766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752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779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780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759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6">
        <v>45138</v>
      </c>
      <c r="P15" s="1237">
        <v>905.4</v>
      </c>
      <c r="Q15" s="1238" t="s">
        <v>517</v>
      </c>
      <c r="R15" s="1239">
        <v>0</v>
      </c>
      <c r="S15" s="1240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515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532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529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538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555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556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552</v>
      </c>
      <c r="CJ15" s="276">
        <v>45</v>
      </c>
      <c r="CK15" s="360">
        <f t="shared" si="14"/>
        <v>39312</v>
      </c>
      <c r="CN15" s="1557" t="s">
        <v>593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592</v>
      </c>
      <c r="CT15" s="276">
        <v>46</v>
      </c>
      <c r="CU15" s="365">
        <f t="shared" si="58"/>
        <v>40061.4</v>
      </c>
      <c r="CX15" s="174" t="s">
        <v>597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596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610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601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560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623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632</v>
      </c>
      <c r="FB15" s="553">
        <v>47</v>
      </c>
      <c r="FC15" s="360">
        <f t="shared" si="20"/>
        <v>44044.639999999999</v>
      </c>
      <c r="FF15" s="1567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664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643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653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665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657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686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697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704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711</v>
      </c>
      <c r="IN15" s="70">
        <v>47</v>
      </c>
      <c r="IO15" s="230">
        <f t="shared" si="28"/>
        <v>42083.799999999996</v>
      </c>
      <c r="IR15" s="1567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737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717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724</v>
      </c>
      <c r="JR15" s="70">
        <v>45</v>
      </c>
      <c r="JS15" s="360">
        <f t="shared" si="31"/>
        <v>41638.5</v>
      </c>
      <c r="JV15" s="1591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803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747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767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752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779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780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759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515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576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529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538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555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556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552</v>
      </c>
      <c r="CJ16" s="276">
        <v>45</v>
      </c>
      <c r="CK16" s="360">
        <f t="shared" si="14"/>
        <v>40045.5</v>
      </c>
      <c r="CN16" s="1557" t="s">
        <v>593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592</v>
      </c>
      <c r="CT16" s="276">
        <v>46</v>
      </c>
      <c r="CU16" s="365">
        <f t="shared" si="58"/>
        <v>41731.200000000004</v>
      </c>
      <c r="CX16" s="174" t="s">
        <v>597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596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610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601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560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623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632</v>
      </c>
      <c r="FB16" s="553">
        <v>47</v>
      </c>
      <c r="FC16" s="360">
        <f t="shared" si="20"/>
        <v>44598.77</v>
      </c>
      <c r="FF16" s="1567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706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643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653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665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657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686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697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704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711</v>
      </c>
      <c r="IN16" s="70">
        <v>47</v>
      </c>
      <c r="IO16" s="230">
        <f t="shared" si="28"/>
        <v>42144.9</v>
      </c>
      <c r="IR16" s="1567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770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717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724</v>
      </c>
      <c r="JR16" s="70">
        <v>45</v>
      </c>
      <c r="JS16" s="360">
        <f t="shared" si="31"/>
        <v>38781</v>
      </c>
      <c r="JV16" s="1566" t="s">
        <v>721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758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747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772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752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772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784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759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515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576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529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537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555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556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552</v>
      </c>
      <c r="CJ17" s="276">
        <v>45</v>
      </c>
      <c r="CK17" s="360">
        <f t="shared" si="14"/>
        <v>42048</v>
      </c>
      <c r="CN17" s="1557" t="s">
        <v>593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592</v>
      </c>
      <c r="CT17" s="276">
        <v>46</v>
      </c>
      <c r="CU17" s="365">
        <f t="shared" si="58"/>
        <v>41979.6</v>
      </c>
      <c r="CX17" s="103" t="s">
        <v>600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599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610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601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560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623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632</v>
      </c>
      <c r="FB17" s="553">
        <v>47</v>
      </c>
      <c r="FC17" s="360">
        <f t="shared" si="20"/>
        <v>43660.65</v>
      </c>
      <c r="FF17" s="1567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695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643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653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666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657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686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697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704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711</v>
      </c>
      <c r="IN17" s="70">
        <v>47</v>
      </c>
      <c r="IO17" s="230">
        <f t="shared" si="28"/>
        <v>43000.299999999996</v>
      </c>
      <c r="IR17" s="1567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726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717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724</v>
      </c>
      <c r="JR17" s="70">
        <v>45</v>
      </c>
      <c r="JS17" s="360">
        <f t="shared" si="31"/>
        <v>40824</v>
      </c>
      <c r="JV17" s="1567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776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747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766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752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779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780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759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515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527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530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537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554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567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574</v>
      </c>
      <c r="CJ18" s="276">
        <v>45</v>
      </c>
      <c r="CK18" s="360">
        <f t="shared" si="14"/>
        <v>39721.5</v>
      </c>
      <c r="CN18" s="1557" t="s">
        <v>593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594</v>
      </c>
      <c r="CT18" s="276">
        <v>46</v>
      </c>
      <c r="CU18" s="365">
        <f t="shared" si="58"/>
        <v>41731.200000000004</v>
      </c>
      <c r="CX18" s="103" t="s">
        <v>597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596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550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602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615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622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634</v>
      </c>
      <c r="FB18" s="553">
        <v>47</v>
      </c>
      <c r="FC18" s="360">
        <f t="shared" si="20"/>
        <v>44364.24</v>
      </c>
      <c r="FF18" s="1567" t="s">
        <v>600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645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643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652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666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668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687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696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705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713</v>
      </c>
      <c r="IN18" s="70">
        <v>47</v>
      </c>
      <c r="IO18" s="230">
        <f t="shared" si="28"/>
        <v>44001.4</v>
      </c>
      <c r="IR18" s="1566" t="s">
        <v>721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716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725</v>
      </c>
      <c r="JR18" s="70">
        <v>45</v>
      </c>
      <c r="JS18" s="360">
        <f t="shared" si="31"/>
        <v>41395.5</v>
      </c>
      <c r="JV18" s="1566"/>
      <c r="JW18" s="15">
        <v>11</v>
      </c>
      <c r="JX18" s="68">
        <v>910.8</v>
      </c>
      <c r="JY18" s="1595"/>
      <c r="JZ18" s="1596"/>
      <c r="KA18" s="1597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748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767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753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772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783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802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514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521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530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537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554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567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574</v>
      </c>
      <c r="CJ19" s="276">
        <v>45</v>
      </c>
      <c r="CK19" s="230">
        <f t="shared" si="14"/>
        <v>40212</v>
      </c>
      <c r="CN19" s="1557" t="s">
        <v>593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594</v>
      </c>
      <c r="CT19" s="276">
        <v>46</v>
      </c>
      <c r="CU19" s="365">
        <f t="shared" si="58"/>
        <v>42982.400000000001</v>
      </c>
      <c r="CX19" s="103" t="s">
        <v>600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599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550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602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615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622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634</v>
      </c>
      <c r="FB19" s="553">
        <v>47</v>
      </c>
      <c r="FC19" s="360">
        <f t="shared" si="20"/>
        <v>43490.04</v>
      </c>
      <c r="FF19" s="1567" t="s">
        <v>600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647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644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652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666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668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687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696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705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713</v>
      </c>
      <c r="IN19" s="70">
        <v>47</v>
      </c>
      <c r="IO19" s="230">
        <f t="shared" si="28"/>
        <v>42488</v>
      </c>
      <c r="IR19" s="1566" t="s">
        <v>721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719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716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725</v>
      </c>
      <c r="JR19" s="70">
        <v>45</v>
      </c>
      <c r="JS19" s="360">
        <f t="shared" si="31"/>
        <v>41436</v>
      </c>
      <c r="JV19" s="1566" t="s">
        <v>721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769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748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768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753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772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787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802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514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525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530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537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554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567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574</v>
      </c>
      <c r="CJ20" s="276">
        <v>45</v>
      </c>
      <c r="CK20" s="230">
        <f t="shared" si="14"/>
        <v>40824</v>
      </c>
      <c r="CN20" s="1557" t="s">
        <v>593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594</v>
      </c>
      <c r="CT20" s="276">
        <v>46</v>
      </c>
      <c r="CU20" s="365">
        <f t="shared" si="58"/>
        <v>42982.400000000001</v>
      </c>
      <c r="CX20" s="103" t="s">
        <v>597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620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550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602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615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622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634</v>
      </c>
      <c r="FB20" s="553">
        <v>47</v>
      </c>
      <c r="FC20" s="360">
        <f t="shared" si="20"/>
        <v>43788.49</v>
      </c>
      <c r="FF20" s="1567" t="s">
        <v>600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645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644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652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666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668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687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696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705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713</v>
      </c>
      <c r="IN20" s="70">
        <v>47</v>
      </c>
      <c r="IO20" s="230">
        <f t="shared" si="28"/>
        <v>42234.200000000004</v>
      </c>
      <c r="IR20" s="1566" t="s">
        <v>721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720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716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725</v>
      </c>
      <c r="JR20" s="70">
        <v>45</v>
      </c>
      <c r="JS20" s="360">
        <f t="shared" si="31"/>
        <v>41314.5</v>
      </c>
      <c r="JV20" s="1566" t="s">
        <v>721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769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748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766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753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6"/>
      <c r="LN20" s="1237"/>
      <c r="LO20" s="1238"/>
      <c r="LP20" s="1239"/>
      <c r="LQ20" s="1240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784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802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514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527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530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537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554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567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574</v>
      </c>
      <c r="CJ21" s="276">
        <v>45</v>
      </c>
      <c r="CK21" s="230">
        <f t="shared" si="14"/>
        <v>39312</v>
      </c>
      <c r="CN21" s="1557" t="s">
        <v>593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594</v>
      </c>
      <c r="CT21" s="276">
        <v>46</v>
      </c>
      <c r="CU21" s="365">
        <f t="shared" si="58"/>
        <v>42439.6</v>
      </c>
      <c r="CX21" s="103" t="s">
        <v>600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599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610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602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615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622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634</v>
      </c>
      <c r="FB21" s="553">
        <v>47</v>
      </c>
      <c r="FC21" s="360">
        <f t="shared" si="20"/>
        <v>43617.88</v>
      </c>
      <c r="FF21" s="1567" t="s">
        <v>600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645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644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652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666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668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687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696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705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713</v>
      </c>
      <c r="IN21" s="70">
        <v>47</v>
      </c>
      <c r="IO21" s="230">
        <f t="shared" si="28"/>
        <v>42191.9</v>
      </c>
      <c r="IR21" s="1566" t="s">
        <v>721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716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725</v>
      </c>
      <c r="JR21" s="70">
        <v>45</v>
      </c>
      <c r="JS21" s="360">
        <f t="shared" si="31"/>
        <v>41436</v>
      </c>
      <c r="JV21" s="1566" t="s">
        <v>721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769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748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760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753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779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787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802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514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525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530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538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554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567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574</v>
      </c>
      <c r="CJ22" s="276">
        <v>45</v>
      </c>
      <c r="CK22" s="230">
        <f t="shared" si="14"/>
        <v>41760</v>
      </c>
      <c r="CN22" s="1557" t="s">
        <v>593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594</v>
      </c>
      <c r="CT22" s="276">
        <v>46</v>
      </c>
      <c r="CU22" s="365">
        <f t="shared" si="58"/>
        <v>42103.799999999996</v>
      </c>
      <c r="CX22" s="103" t="s">
        <v>600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599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550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602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615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622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634</v>
      </c>
      <c r="FB22" s="553">
        <v>47</v>
      </c>
      <c r="FC22" s="360">
        <f t="shared" si="20"/>
        <v>44812.15</v>
      </c>
      <c r="FF22" s="1567" t="s">
        <v>600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647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644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652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666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668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687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696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705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713</v>
      </c>
      <c r="IN22" s="70">
        <v>47</v>
      </c>
      <c r="IO22" s="230">
        <f t="shared" si="28"/>
        <v>41872.299999999996</v>
      </c>
      <c r="IR22" s="1566" t="s">
        <v>721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720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716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725</v>
      </c>
      <c r="JR22" s="70">
        <v>45</v>
      </c>
      <c r="JS22" s="360">
        <f t="shared" si="31"/>
        <v>42007.5</v>
      </c>
      <c r="JV22" s="1566" t="s">
        <v>721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758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748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767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753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779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784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802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514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525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530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537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554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567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574</v>
      </c>
      <c r="CJ23" s="276">
        <v>45</v>
      </c>
      <c r="CK23" s="230">
        <f t="shared" si="14"/>
        <v>41517</v>
      </c>
      <c r="CN23" s="1557" t="s">
        <v>593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594</v>
      </c>
      <c r="CT23" s="276">
        <v>46</v>
      </c>
      <c r="CU23" s="365">
        <f t="shared" si="58"/>
        <v>40687</v>
      </c>
      <c r="CX23" s="103" t="s">
        <v>600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599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550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602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615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622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634</v>
      </c>
      <c r="FB23" s="553">
        <v>47</v>
      </c>
      <c r="FC23" s="360">
        <f t="shared" si="20"/>
        <v>43703.42</v>
      </c>
      <c r="FF23" s="1567" t="s">
        <v>600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645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644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652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666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668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687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696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705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713</v>
      </c>
      <c r="IN23" s="70">
        <v>47</v>
      </c>
      <c r="IO23" s="230">
        <f t="shared" si="28"/>
        <v>42210.700000000004</v>
      </c>
      <c r="IR23" s="1566" t="s">
        <v>721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720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716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725</v>
      </c>
      <c r="JR23" s="70">
        <v>45</v>
      </c>
      <c r="JS23" s="360">
        <f t="shared" si="31"/>
        <v>39802.5</v>
      </c>
      <c r="JV23" s="1566" t="s">
        <v>721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769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748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768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753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772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784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802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514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521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530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534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554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567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574</v>
      </c>
      <c r="CJ24" s="276">
        <v>45</v>
      </c>
      <c r="CK24" s="230">
        <f t="shared" si="14"/>
        <v>40131</v>
      </c>
      <c r="CN24" s="1557" t="s">
        <v>593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594</v>
      </c>
      <c r="CT24" s="276">
        <v>46</v>
      </c>
      <c r="CU24" s="365">
        <f t="shared" si="58"/>
        <v>42315.4</v>
      </c>
      <c r="CX24" s="103" t="s">
        <v>600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599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550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602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615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622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634</v>
      </c>
      <c r="FB24" s="553">
        <v>47</v>
      </c>
      <c r="FC24" s="360">
        <f t="shared" si="20"/>
        <v>44300.32</v>
      </c>
      <c r="FF24" s="1567" t="s">
        <v>600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631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644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652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666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668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687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696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705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713</v>
      </c>
      <c r="IN24" s="70">
        <v>47</v>
      </c>
      <c r="IO24" s="230">
        <f t="shared" si="28"/>
        <v>42873.4</v>
      </c>
      <c r="IR24" s="1566" t="s">
        <v>721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720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716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725</v>
      </c>
      <c r="JR24" s="70">
        <v>45</v>
      </c>
      <c r="JS24" s="360">
        <f t="shared" si="31"/>
        <v>40333.5</v>
      </c>
      <c r="JV24" s="1566" t="s">
        <v>721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769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748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768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753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779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780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802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514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525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530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537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554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567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574</v>
      </c>
      <c r="CJ25" s="276">
        <v>45</v>
      </c>
      <c r="CK25" s="360">
        <f t="shared" si="14"/>
        <v>38902.5</v>
      </c>
      <c r="CN25" s="1557" t="s">
        <v>593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594</v>
      </c>
      <c r="CT25" s="276">
        <v>46</v>
      </c>
      <c r="CU25" s="365">
        <f t="shared" si="58"/>
        <v>41188.400000000001</v>
      </c>
      <c r="CX25" s="103" t="s">
        <v>600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599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550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602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615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622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634</v>
      </c>
      <c r="FB25" s="553">
        <v>47</v>
      </c>
      <c r="FC25" s="360">
        <f t="shared" si="20"/>
        <v>44300.32</v>
      </c>
      <c r="FF25" s="1567" t="s">
        <v>600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631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644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652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666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668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687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696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705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713</v>
      </c>
      <c r="IN25" s="70">
        <v>47</v>
      </c>
      <c r="IO25" s="230">
        <f t="shared" si="28"/>
        <v>43470.299999999996</v>
      </c>
      <c r="IR25" s="1578" t="s">
        <v>721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719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716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725</v>
      </c>
      <c r="JR25" s="70">
        <v>45</v>
      </c>
      <c r="JS25" s="360">
        <f t="shared" si="31"/>
        <v>42331.5</v>
      </c>
      <c r="JV25" s="1566" t="s">
        <v>721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769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748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768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753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772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787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802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514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521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530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534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554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567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574</v>
      </c>
      <c r="CJ26" s="276">
        <v>45</v>
      </c>
      <c r="CK26" s="360">
        <f t="shared" si="14"/>
        <v>39600</v>
      </c>
      <c r="CN26" s="1557" t="s">
        <v>593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594</v>
      </c>
      <c r="CT26" s="276">
        <v>46</v>
      </c>
      <c r="CU26" s="365">
        <f t="shared" si="58"/>
        <v>39808.400000000001</v>
      </c>
      <c r="CX26" s="103" t="s">
        <v>600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599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550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602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615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622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634</v>
      </c>
      <c r="FB26" s="553">
        <v>47</v>
      </c>
      <c r="FC26" s="360">
        <f t="shared" si="20"/>
        <v>44001.87</v>
      </c>
      <c r="FF26" s="1567" t="s">
        <v>600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631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644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652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666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668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687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696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705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713</v>
      </c>
      <c r="IN26" s="70">
        <v>47</v>
      </c>
      <c r="IO26" s="230">
        <f t="shared" si="28"/>
        <v>43428</v>
      </c>
      <c r="IR26" s="1566" t="s">
        <v>721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719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716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725</v>
      </c>
      <c r="JR26" s="70">
        <v>45</v>
      </c>
      <c r="JS26" s="360">
        <f t="shared" si="31"/>
        <v>42250.5</v>
      </c>
      <c r="JV26" s="1566" t="s">
        <v>721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758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748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760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753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779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783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802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514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527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530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534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57" t="s">
        <v>593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594</v>
      </c>
      <c r="CT27" s="276">
        <v>46</v>
      </c>
      <c r="CU27" s="365">
        <f t="shared" si="58"/>
        <v>43148</v>
      </c>
      <c r="CX27" s="103" t="s">
        <v>600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599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550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602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615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622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634</v>
      </c>
      <c r="FB27" s="553">
        <v>47</v>
      </c>
      <c r="FC27" s="360">
        <f t="shared" si="20"/>
        <v>42978.68</v>
      </c>
      <c r="FF27" s="1567" t="s">
        <v>600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631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644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652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666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668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687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696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705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713</v>
      </c>
      <c r="IN27" s="70">
        <v>47</v>
      </c>
      <c r="IO27" s="230">
        <f t="shared" si="28"/>
        <v>42765.299999999996</v>
      </c>
      <c r="IR27" s="1566" t="s">
        <v>721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719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716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725</v>
      </c>
      <c r="JR27" s="70">
        <v>45</v>
      </c>
      <c r="JS27" s="360">
        <f t="shared" si="31"/>
        <v>42331.5</v>
      </c>
      <c r="JV27" s="1566"/>
      <c r="JW27" s="15">
        <v>20</v>
      </c>
      <c r="JX27" s="68">
        <v>896.3</v>
      </c>
      <c r="JY27" s="1595"/>
      <c r="JZ27" s="1596"/>
      <c r="KA27" s="1597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748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760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753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772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786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802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514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521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530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8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594</v>
      </c>
      <c r="CT28" s="276">
        <v>46</v>
      </c>
      <c r="CU28" s="365">
        <f t="shared" si="58"/>
        <v>41607</v>
      </c>
      <c r="CX28" s="103" t="s">
        <v>600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599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550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602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615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644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652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666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668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687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696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705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713</v>
      </c>
      <c r="IN28" s="70">
        <v>47</v>
      </c>
      <c r="IO28" s="230">
        <f t="shared" si="28"/>
        <v>41848.799999999996</v>
      </c>
      <c r="IR28" s="1566" t="s">
        <v>721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736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716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725</v>
      </c>
      <c r="JR28" s="70">
        <v>45</v>
      </c>
      <c r="JS28" s="360">
        <f>JR28*JP28</f>
        <v>40171.5</v>
      </c>
      <c r="JV28" s="1566" t="s">
        <v>721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769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748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760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753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772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783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801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66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66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8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9"/>
      <c r="DB31" s="286"/>
      <c r="DC31" s="1220"/>
      <c r="DD31" s="754"/>
      <c r="DE31" s="1221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8"/>
      <c r="GU31" s="52"/>
      <c r="GV31" s="296"/>
      <c r="GW31" s="297"/>
      <c r="GX31" s="298"/>
      <c r="GY31" s="299"/>
      <c r="GZ31" s="300"/>
      <c r="HA31" s="367"/>
      <c r="HD31" s="898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6" t="s">
        <v>21</v>
      </c>
      <c r="O33" s="1227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8" t="s">
        <v>21</v>
      </c>
      <c r="FS33" s="1419"/>
      <c r="FT33" s="205">
        <f>FR32-FT32</f>
        <v>0</v>
      </c>
      <c r="GB33" s="1418" t="s">
        <v>21</v>
      </c>
      <c r="GC33" s="1419"/>
      <c r="GD33" s="137">
        <f>GB32-GD32</f>
        <v>0</v>
      </c>
      <c r="GL33" s="1418" t="s">
        <v>21</v>
      </c>
      <c r="GM33" s="1419"/>
      <c r="GN33" s="137">
        <f>GL32-GN32</f>
        <v>0</v>
      </c>
      <c r="GV33" s="896" t="s">
        <v>21</v>
      </c>
      <c r="GW33" s="897"/>
      <c r="GX33" s="137">
        <f>GV32-GX32</f>
        <v>0</v>
      </c>
      <c r="HF33" s="896" t="s">
        <v>21</v>
      </c>
      <c r="HG33" s="897"/>
      <c r="HH33" s="137">
        <f>HF32-HH32</f>
        <v>0</v>
      </c>
      <c r="HP33" s="896" t="s">
        <v>21</v>
      </c>
      <c r="HQ33" s="897"/>
      <c r="HR33" s="137">
        <f>HP32-HR32</f>
        <v>0</v>
      </c>
      <c r="HZ33" s="896" t="s">
        <v>21</v>
      </c>
      <c r="IA33" s="897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53" t="s">
        <v>21</v>
      </c>
      <c r="SB33" s="1754"/>
      <c r="SC33" s="137">
        <f>SUM(SD5-SC32)</f>
        <v>0</v>
      </c>
      <c r="SK33" s="1753" t="s">
        <v>21</v>
      </c>
      <c r="SL33" s="1754"/>
      <c r="SM33" s="137">
        <f>SUM(SN5-SM32)</f>
        <v>0</v>
      </c>
      <c r="SU33" s="1753" t="s">
        <v>21</v>
      </c>
      <c r="SV33" s="1754"/>
      <c r="SW33" s="205">
        <f>SUM(SX5-SW32)</f>
        <v>0</v>
      </c>
      <c r="TE33" s="1753" t="s">
        <v>21</v>
      </c>
      <c r="TF33" s="1754"/>
      <c r="TG33" s="137">
        <f>SUM(TH5-TG32)</f>
        <v>0</v>
      </c>
      <c r="TO33" s="1753" t="s">
        <v>21</v>
      </c>
      <c r="TP33" s="1754"/>
      <c r="TQ33" s="137">
        <f>SUM(TR5-TQ32)</f>
        <v>0</v>
      </c>
      <c r="TY33" s="1753" t="s">
        <v>21</v>
      </c>
      <c r="TZ33" s="1754"/>
      <c r="UA33" s="137">
        <f>SUM(UB5-UA32)</f>
        <v>0</v>
      </c>
      <c r="UH33" s="1753" t="s">
        <v>21</v>
      </c>
      <c r="UI33" s="1754"/>
      <c r="UJ33" s="137">
        <f>SUM(UK5-UJ32)</f>
        <v>0</v>
      </c>
      <c r="UQ33" s="1753" t="s">
        <v>21</v>
      </c>
      <c r="UR33" s="1754"/>
      <c r="US33" s="137">
        <f>SUM(UT5-US32)</f>
        <v>0</v>
      </c>
      <c r="UZ33" s="1753" t="s">
        <v>21</v>
      </c>
      <c r="VA33" s="175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53" t="s">
        <v>21</v>
      </c>
      <c r="WB33" s="1754"/>
      <c r="WC33" s="137">
        <f>WD5-WC32</f>
        <v>-22</v>
      </c>
      <c r="WJ33" s="1753" t="s">
        <v>21</v>
      </c>
      <c r="WK33" s="1754"/>
      <c r="WL33" s="137">
        <f>WM5-WL32</f>
        <v>-22</v>
      </c>
      <c r="WS33" s="1753" t="s">
        <v>21</v>
      </c>
      <c r="WT33" s="1754"/>
      <c r="WU33" s="137">
        <f>WV5-WU32</f>
        <v>-22</v>
      </c>
      <c r="XB33" s="1753" t="s">
        <v>21</v>
      </c>
      <c r="XC33" s="1754"/>
      <c r="XD33" s="137">
        <f>XE5-XD32</f>
        <v>-22</v>
      </c>
      <c r="XK33" s="1753" t="s">
        <v>21</v>
      </c>
      <c r="XL33" s="1754"/>
      <c r="XM33" s="137">
        <f>XN5-XM32</f>
        <v>-22</v>
      </c>
      <c r="XT33" s="1753" t="s">
        <v>21</v>
      </c>
      <c r="XU33" s="1754"/>
      <c r="XV33" s="137">
        <f>XW5-XV32</f>
        <v>-22</v>
      </c>
      <c r="YC33" s="1753" t="s">
        <v>21</v>
      </c>
      <c r="YD33" s="1754"/>
      <c r="YE33" s="137">
        <f>YF5-YE32</f>
        <v>-22</v>
      </c>
      <c r="YL33" s="1753" t="s">
        <v>21</v>
      </c>
      <c r="YM33" s="1754"/>
      <c r="YN33" s="137">
        <f>YO5-YN32</f>
        <v>-22</v>
      </c>
      <c r="YU33" s="1753" t="s">
        <v>21</v>
      </c>
      <c r="YV33" s="1754"/>
      <c r="YW33" s="137">
        <f>YX5-YW32</f>
        <v>-22</v>
      </c>
      <c r="ZD33" s="1753" t="s">
        <v>21</v>
      </c>
      <c r="ZE33" s="1754"/>
      <c r="ZF33" s="137">
        <f>ZG5-ZF32</f>
        <v>-22</v>
      </c>
      <c r="ZM33" s="1753" t="s">
        <v>21</v>
      </c>
      <c r="ZN33" s="1754"/>
      <c r="ZO33" s="137">
        <f>ZP5-ZO32</f>
        <v>-22</v>
      </c>
      <c r="ZV33" s="1753" t="s">
        <v>21</v>
      </c>
      <c r="ZW33" s="1754"/>
      <c r="ZX33" s="137">
        <f>ZY5-ZX32</f>
        <v>-22</v>
      </c>
      <c r="AAE33" s="1753" t="s">
        <v>21</v>
      </c>
      <c r="AAF33" s="1754"/>
      <c r="AAG33" s="137">
        <f>AAH5-AAG32</f>
        <v>-22</v>
      </c>
      <c r="AAN33" s="1753" t="s">
        <v>21</v>
      </c>
      <c r="AAO33" s="1754"/>
      <c r="AAP33" s="137">
        <f>AAQ5-AAP32</f>
        <v>-22</v>
      </c>
      <c r="AAW33" s="1753" t="s">
        <v>21</v>
      </c>
      <c r="AAX33" s="1754"/>
      <c r="AAY33" s="137">
        <f>AAZ5-AAY32</f>
        <v>-22</v>
      </c>
      <c r="ABF33" s="1753" t="s">
        <v>21</v>
      </c>
      <c r="ABG33" s="1754"/>
      <c r="ABH33" s="137">
        <f>ABH32-ABF32</f>
        <v>22</v>
      </c>
      <c r="ABO33" s="1753" t="s">
        <v>21</v>
      </c>
      <c r="ABP33" s="1754"/>
      <c r="ABQ33" s="137">
        <f>ABR5-ABQ32</f>
        <v>-22</v>
      </c>
      <c r="ABX33" s="1753" t="s">
        <v>21</v>
      </c>
      <c r="ABY33" s="1754"/>
      <c r="ABZ33" s="137">
        <f>ACA5-ABZ32</f>
        <v>-22</v>
      </c>
      <c r="ACG33" s="1753" t="s">
        <v>21</v>
      </c>
      <c r="ACH33" s="1754"/>
      <c r="ACI33" s="137">
        <f>ACJ5-ACI32</f>
        <v>-22</v>
      </c>
      <c r="ACP33" s="1753" t="s">
        <v>21</v>
      </c>
      <c r="ACQ33" s="1754"/>
      <c r="ACR33" s="137">
        <f>ACS5-ACR32</f>
        <v>-22</v>
      </c>
      <c r="ACY33" s="1753" t="s">
        <v>21</v>
      </c>
      <c r="ACZ33" s="1754"/>
      <c r="ADA33" s="137">
        <f>ADB5-ADA32</f>
        <v>-22</v>
      </c>
      <c r="ADH33" s="1753" t="s">
        <v>21</v>
      </c>
      <c r="ADI33" s="1754"/>
      <c r="ADJ33" s="137">
        <f>ADK5-ADJ32</f>
        <v>-22</v>
      </c>
      <c r="ADQ33" s="1753" t="s">
        <v>21</v>
      </c>
      <c r="ADR33" s="1754"/>
      <c r="ADS33" s="137">
        <f>ADT5-ADS32</f>
        <v>-22</v>
      </c>
      <c r="ADZ33" s="1753" t="s">
        <v>21</v>
      </c>
      <c r="AEA33" s="1754"/>
      <c r="AEB33" s="137">
        <f>AEC5-AEB32</f>
        <v>-22</v>
      </c>
      <c r="AEI33" s="1753" t="s">
        <v>21</v>
      </c>
      <c r="AEJ33" s="1754"/>
      <c r="AEK33" s="137">
        <f>AEL5-AEK32</f>
        <v>-22</v>
      </c>
      <c r="AER33" s="1753" t="s">
        <v>21</v>
      </c>
      <c r="AES33" s="1754"/>
      <c r="AET33" s="137">
        <f>AEU5-AET32</f>
        <v>-22</v>
      </c>
      <c r="AFA33" s="1753" t="s">
        <v>21</v>
      </c>
      <c r="AFB33" s="1754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8" t="s">
        <v>4</v>
      </c>
      <c r="O34" s="1229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0" t="s">
        <v>4</v>
      </c>
      <c r="FS34" s="1421"/>
      <c r="FT34" s="49"/>
      <c r="GB34" s="1420" t="s">
        <v>4</v>
      </c>
      <c r="GC34" s="1421"/>
      <c r="GD34" s="49"/>
      <c r="GL34" s="1420" t="s">
        <v>4</v>
      </c>
      <c r="GM34" s="1421"/>
      <c r="GN34" s="49"/>
      <c r="GV34" s="898" t="s">
        <v>4</v>
      </c>
      <c r="GW34" s="899"/>
      <c r="GX34" s="49"/>
      <c r="HF34" s="898" t="s">
        <v>4</v>
      </c>
      <c r="HG34" s="899"/>
      <c r="HH34" s="49"/>
      <c r="HP34" s="898" t="s">
        <v>4</v>
      </c>
      <c r="HQ34" s="899"/>
      <c r="HR34" s="49">
        <v>0</v>
      </c>
      <c r="HZ34" s="898" t="s">
        <v>4</v>
      </c>
      <c r="IA34" s="899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51" t="s">
        <v>4</v>
      </c>
      <c r="SB34" s="1752"/>
      <c r="SC34" s="49"/>
      <c r="SK34" s="1751" t="s">
        <v>4</v>
      </c>
      <c r="SL34" s="1752"/>
      <c r="SM34" s="49"/>
      <c r="SU34" s="1751" t="s">
        <v>4</v>
      </c>
      <c r="SV34" s="1752"/>
      <c r="SW34" s="49"/>
      <c r="TE34" s="1751" t="s">
        <v>4</v>
      </c>
      <c r="TF34" s="1752"/>
      <c r="TG34" s="49"/>
      <c r="TO34" s="1751" t="s">
        <v>4</v>
      </c>
      <c r="TP34" s="1752"/>
      <c r="TQ34" s="49"/>
      <c r="TY34" s="1751" t="s">
        <v>4</v>
      </c>
      <c r="TZ34" s="1752"/>
      <c r="UA34" s="49"/>
      <c r="UH34" s="1751" t="s">
        <v>4</v>
      </c>
      <c r="UI34" s="1752"/>
      <c r="UJ34" s="49"/>
      <c r="UQ34" s="1751" t="s">
        <v>4</v>
      </c>
      <c r="UR34" s="1752"/>
      <c r="US34" s="49"/>
      <c r="UZ34" s="1751" t="s">
        <v>4</v>
      </c>
      <c r="VA34" s="175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51" t="s">
        <v>4</v>
      </c>
      <c r="WB34" s="1752"/>
      <c r="WC34" s="49"/>
      <c r="WJ34" s="1751" t="s">
        <v>4</v>
      </c>
      <c r="WK34" s="1752"/>
      <c r="WL34" s="49"/>
      <c r="WS34" s="1751" t="s">
        <v>4</v>
      </c>
      <c r="WT34" s="1752"/>
      <c r="WU34" s="49"/>
      <c r="XB34" s="1751" t="s">
        <v>4</v>
      </c>
      <c r="XC34" s="1752"/>
      <c r="XD34" s="49"/>
      <c r="XK34" s="1751" t="s">
        <v>4</v>
      </c>
      <c r="XL34" s="1752"/>
      <c r="XM34" s="49"/>
      <c r="XT34" s="1751" t="s">
        <v>4</v>
      </c>
      <c r="XU34" s="1752"/>
      <c r="XV34" s="49"/>
      <c r="YC34" s="1751" t="s">
        <v>4</v>
      </c>
      <c r="YD34" s="1752"/>
      <c r="YE34" s="49"/>
      <c r="YL34" s="1751" t="s">
        <v>4</v>
      </c>
      <c r="YM34" s="1752"/>
      <c r="YN34" s="49"/>
      <c r="YU34" s="1751" t="s">
        <v>4</v>
      </c>
      <c r="YV34" s="1752"/>
      <c r="YW34" s="49"/>
      <c r="ZD34" s="1751" t="s">
        <v>4</v>
      </c>
      <c r="ZE34" s="1752"/>
      <c r="ZF34" s="49"/>
      <c r="ZM34" s="1751" t="s">
        <v>4</v>
      </c>
      <c r="ZN34" s="1752"/>
      <c r="ZO34" s="49"/>
      <c r="ZV34" s="1751" t="s">
        <v>4</v>
      </c>
      <c r="ZW34" s="1752"/>
      <c r="ZX34" s="49"/>
      <c r="AAE34" s="1751" t="s">
        <v>4</v>
      </c>
      <c r="AAF34" s="1752"/>
      <c r="AAG34" s="49"/>
      <c r="AAN34" s="1751" t="s">
        <v>4</v>
      </c>
      <c r="AAO34" s="1752"/>
      <c r="AAP34" s="49"/>
      <c r="AAW34" s="1751" t="s">
        <v>4</v>
      </c>
      <c r="AAX34" s="1752"/>
      <c r="AAY34" s="49"/>
      <c r="ABF34" s="1751" t="s">
        <v>4</v>
      </c>
      <c r="ABG34" s="1752"/>
      <c r="ABH34" s="49"/>
      <c r="ABO34" s="1751" t="s">
        <v>4</v>
      </c>
      <c r="ABP34" s="1752"/>
      <c r="ABQ34" s="49"/>
      <c r="ABX34" s="1751" t="s">
        <v>4</v>
      </c>
      <c r="ABY34" s="1752"/>
      <c r="ABZ34" s="49"/>
      <c r="ACG34" s="1751" t="s">
        <v>4</v>
      </c>
      <c r="ACH34" s="1752"/>
      <c r="ACI34" s="49"/>
      <c r="ACP34" s="1751" t="s">
        <v>4</v>
      </c>
      <c r="ACQ34" s="1752"/>
      <c r="ACR34" s="49"/>
      <c r="ACY34" s="1751" t="s">
        <v>4</v>
      </c>
      <c r="ACZ34" s="1752"/>
      <c r="ADA34" s="49"/>
      <c r="ADH34" s="1751" t="s">
        <v>4</v>
      </c>
      <c r="ADI34" s="1752"/>
      <c r="ADJ34" s="49"/>
      <c r="ADQ34" s="1751" t="s">
        <v>4</v>
      </c>
      <c r="ADR34" s="1752"/>
      <c r="ADS34" s="49"/>
      <c r="ADZ34" s="1751" t="s">
        <v>4</v>
      </c>
      <c r="AEA34" s="1752"/>
      <c r="AEB34" s="49"/>
      <c r="AEI34" s="1751" t="s">
        <v>4</v>
      </c>
      <c r="AEJ34" s="1752"/>
      <c r="AEK34" s="49"/>
      <c r="AER34" s="1751" t="s">
        <v>4</v>
      </c>
      <c r="AES34" s="1752"/>
      <c r="AET34" s="49"/>
      <c r="AFA34" s="1751" t="s">
        <v>4</v>
      </c>
      <c r="AFB34" s="1752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85" t="s">
        <v>74</v>
      </c>
      <c r="C4" s="124"/>
      <c r="D4" s="130"/>
      <c r="E4" s="172"/>
      <c r="F4" s="133"/>
      <c r="G4" s="38"/>
    </row>
    <row r="5" spans="1:15" ht="15.75" x14ac:dyDescent="0.25">
      <c r="A5" s="1765"/>
      <c r="B5" s="178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6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53" t="s">
        <v>21</v>
      </c>
      <c r="E31" s="175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53" t="s">
        <v>21</v>
      </c>
      <c r="E31" s="175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65" t="s">
        <v>106</v>
      </c>
      <c r="B5" s="1781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65"/>
      <c r="B6" s="1782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53" t="s">
        <v>21</v>
      </c>
      <c r="E42" s="1754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6" t="s">
        <v>197</v>
      </c>
      <c r="B1" s="1786"/>
      <c r="C1" s="1786"/>
      <c r="D1" s="1786"/>
      <c r="E1" s="1786"/>
      <c r="F1" s="1786"/>
      <c r="G1" s="178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9"/>
      <c r="H4" s="144"/>
      <c r="I4" s="366"/>
    </row>
    <row r="5" spans="1:10" ht="14.25" customHeight="1" x14ac:dyDescent="0.25">
      <c r="A5" s="1760" t="s">
        <v>95</v>
      </c>
      <c r="B5" s="1787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60"/>
      <c r="B6" s="1787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7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7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5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6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6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6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6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6">
        <v>45082</v>
      </c>
      <c r="F19" s="693">
        <f t="shared" si="0"/>
        <v>80</v>
      </c>
      <c r="G19" s="792" t="s">
        <v>160</v>
      </c>
      <c r="H19" s="793">
        <v>48</v>
      </c>
      <c r="I19" s="917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6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5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5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5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5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5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5">
        <v>45098</v>
      </c>
      <c r="F26" s="695">
        <f t="shared" si="0"/>
        <v>300</v>
      </c>
      <c r="G26" s="697" t="s">
        <v>180</v>
      </c>
      <c r="H26" s="109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5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5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5">
        <v>45104</v>
      </c>
      <c r="F29" s="695">
        <f t="shared" si="0"/>
        <v>600</v>
      </c>
      <c r="G29" s="697" t="s">
        <v>190</v>
      </c>
      <c r="H29" s="109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5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5">
        <v>45108</v>
      </c>
      <c r="F31" s="695">
        <f t="shared" si="0"/>
        <v>50</v>
      </c>
      <c r="G31" s="697" t="s">
        <v>194</v>
      </c>
      <c r="H31" s="698">
        <v>48</v>
      </c>
      <c r="I31" s="917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5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6">
        <f t="shared" si="3"/>
        <v>50</v>
      </c>
      <c r="E33" s="1137">
        <v>45110</v>
      </c>
      <c r="F33" s="1138">
        <f t="shared" si="0"/>
        <v>50</v>
      </c>
      <c r="G33" s="1139" t="s">
        <v>204</v>
      </c>
      <c r="H33" s="114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6">
        <f t="shared" si="3"/>
        <v>30</v>
      </c>
      <c r="E34" s="1137">
        <v>45113</v>
      </c>
      <c r="F34" s="1138">
        <f t="shared" si="0"/>
        <v>30</v>
      </c>
      <c r="G34" s="1139" t="s">
        <v>210</v>
      </c>
      <c r="H34" s="114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6">
        <f t="shared" si="3"/>
        <v>80</v>
      </c>
      <c r="E35" s="1137">
        <v>45117</v>
      </c>
      <c r="F35" s="1138">
        <f t="shared" si="0"/>
        <v>80</v>
      </c>
      <c r="G35" s="1139" t="s">
        <v>218</v>
      </c>
      <c r="H35" s="114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6">
        <f t="shared" si="3"/>
        <v>50</v>
      </c>
      <c r="E36" s="1137">
        <v>45118</v>
      </c>
      <c r="F36" s="1138">
        <f t="shared" si="0"/>
        <v>50</v>
      </c>
      <c r="G36" s="1139" t="s">
        <v>222</v>
      </c>
      <c r="H36" s="114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6">
        <f t="shared" si="3"/>
        <v>10</v>
      </c>
      <c r="E37" s="1137">
        <v>45119</v>
      </c>
      <c r="F37" s="1138">
        <f t="shared" si="0"/>
        <v>10</v>
      </c>
      <c r="G37" s="1139" t="s">
        <v>227</v>
      </c>
      <c r="H37" s="114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6">
        <f t="shared" si="3"/>
        <v>20</v>
      </c>
      <c r="E38" s="1141">
        <v>45121</v>
      </c>
      <c r="F38" s="1138">
        <f t="shared" si="0"/>
        <v>20</v>
      </c>
      <c r="G38" s="1139" t="s">
        <v>237</v>
      </c>
      <c r="H38" s="114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6">
        <f t="shared" si="3"/>
        <v>100</v>
      </c>
      <c r="E39" s="1141">
        <v>45122</v>
      </c>
      <c r="F39" s="1138">
        <f t="shared" si="0"/>
        <v>100</v>
      </c>
      <c r="G39" s="1139" t="s">
        <v>241</v>
      </c>
      <c r="H39" s="114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6">
        <f t="shared" si="3"/>
        <v>50</v>
      </c>
      <c r="E40" s="1141">
        <v>45122</v>
      </c>
      <c r="F40" s="1138">
        <f t="shared" si="0"/>
        <v>50</v>
      </c>
      <c r="G40" s="1139" t="s">
        <v>244</v>
      </c>
      <c r="H40" s="114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6">
        <f t="shared" si="3"/>
        <v>80</v>
      </c>
      <c r="E41" s="1141">
        <v>45125</v>
      </c>
      <c r="F41" s="1138">
        <f t="shared" si="0"/>
        <v>80</v>
      </c>
      <c r="G41" s="1139" t="s">
        <v>253</v>
      </c>
      <c r="H41" s="114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6">
        <f t="shared" si="3"/>
        <v>500</v>
      </c>
      <c r="E42" s="1141">
        <v>45125</v>
      </c>
      <c r="F42" s="1138">
        <f t="shared" si="0"/>
        <v>500</v>
      </c>
      <c r="G42" s="1139" t="s">
        <v>255</v>
      </c>
      <c r="H42" s="114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6">
        <f t="shared" si="3"/>
        <v>60</v>
      </c>
      <c r="E43" s="1141">
        <v>45128</v>
      </c>
      <c r="F43" s="1138">
        <f t="shared" si="0"/>
        <v>60</v>
      </c>
      <c r="G43" s="1139" t="s">
        <v>263</v>
      </c>
      <c r="H43" s="114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6">
        <f t="shared" si="3"/>
        <v>30</v>
      </c>
      <c r="E44" s="1141">
        <v>45129</v>
      </c>
      <c r="F44" s="1138">
        <f t="shared" si="0"/>
        <v>30</v>
      </c>
      <c r="G44" s="1139" t="s">
        <v>268</v>
      </c>
      <c r="H44" s="114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6">
        <f t="shared" si="3"/>
        <v>60</v>
      </c>
      <c r="E45" s="1141">
        <v>45129</v>
      </c>
      <c r="F45" s="1138">
        <f t="shared" si="0"/>
        <v>60</v>
      </c>
      <c r="G45" s="1139" t="s">
        <v>269</v>
      </c>
      <c r="H45" s="114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6">
        <f t="shared" si="3"/>
        <v>10</v>
      </c>
      <c r="E46" s="1141">
        <v>45129</v>
      </c>
      <c r="F46" s="1138">
        <f t="shared" si="0"/>
        <v>10</v>
      </c>
      <c r="G46" s="1139" t="s">
        <v>271</v>
      </c>
      <c r="H46" s="114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6">
        <f t="shared" si="3"/>
        <v>60</v>
      </c>
      <c r="E47" s="1141">
        <v>45131</v>
      </c>
      <c r="F47" s="1138">
        <f t="shared" si="0"/>
        <v>60</v>
      </c>
      <c r="G47" s="1139" t="s">
        <v>273</v>
      </c>
      <c r="H47" s="114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6">
        <f t="shared" si="3"/>
        <v>80</v>
      </c>
      <c r="E48" s="1141">
        <v>45134</v>
      </c>
      <c r="F48" s="1138">
        <f t="shared" si="0"/>
        <v>80</v>
      </c>
      <c r="G48" s="1139" t="s">
        <v>287</v>
      </c>
      <c r="H48" s="114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6">
        <f t="shared" si="3"/>
        <v>40</v>
      </c>
      <c r="E49" s="1141">
        <v>45136</v>
      </c>
      <c r="F49" s="1138">
        <f t="shared" si="0"/>
        <v>40</v>
      </c>
      <c r="G49" s="1139" t="s">
        <v>300</v>
      </c>
      <c r="H49" s="114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6">
        <f t="shared" si="3"/>
        <v>10</v>
      </c>
      <c r="E50" s="1141">
        <v>45136</v>
      </c>
      <c r="F50" s="1138">
        <f t="shared" si="0"/>
        <v>10</v>
      </c>
      <c r="G50" s="1139" t="s">
        <v>304</v>
      </c>
      <c r="H50" s="114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6">
        <f t="shared" si="3"/>
        <v>0</v>
      </c>
      <c r="E51" s="1141"/>
      <c r="F51" s="1138">
        <f t="shared" si="0"/>
        <v>0</v>
      </c>
      <c r="G51" s="1139"/>
      <c r="H51" s="1140"/>
      <c r="I51" s="917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5">
        <f t="shared" si="3"/>
        <v>10</v>
      </c>
      <c r="E52" s="1306">
        <v>45138</v>
      </c>
      <c r="F52" s="1307">
        <f t="shared" si="0"/>
        <v>10</v>
      </c>
      <c r="G52" s="1308" t="s">
        <v>517</v>
      </c>
      <c r="H52" s="120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5">
        <f t="shared" si="3"/>
        <v>100</v>
      </c>
      <c r="E53" s="1306">
        <v>45139</v>
      </c>
      <c r="F53" s="1307">
        <f t="shared" si="0"/>
        <v>100</v>
      </c>
      <c r="G53" s="1308" t="s">
        <v>519</v>
      </c>
      <c r="H53" s="120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5">
        <f t="shared" si="3"/>
        <v>100</v>
      </c>
      <c r="E54" s="1306">
        <v>45141</v>
      </c>
      <c r="F54" s="1307">
        <f t="shared" si="0"/>
        <v>100</v>
      </c>
      <c r="G54" s="1308" t="s">
        <v>542</v>
      </c>
      <c r="H54" s="120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5">
        <f t="shared" si="3"/>
        <v>60</v>
      </c>
      <c r="E55" s="1306">
        <v>45142</v>
      </c>
      <c r="F55" s="1307">
        <f t="shared" si="0"/>
        <v>60</v>
      </c>
      <c r="G55" s="1308" t="s">
        <v>565</v>
      </c>
      <c r="H55" s="120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5">
        <f t="shared" si="3"/>
        <v>60</v>
      </c>
      <c r="E56" s="1306">
        <v>45143</v>
      </c>
      <c r="F56" s="1307">
        <f t="shared" si="0"/>
        <v>60</v>
      </c>
      <c r="G56" s="1308" t="s">
        <v>570</v>
      </c>
      <c r="H56" s="120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5">
        <f t="shared" si="3"/>
        <v>60</v>
      </c>
      <c r="E57" s="1306">
        <v>45145</v>
      </c>
      <c r="F57" s="1307">
        <f t="shared" si="0"/>
        <v>60</v>
      </c>
      <c r="G57" s="1308" t="s">
        <v>557</v>
      </c>
      <c r="H57" s="120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5">
        <f t="shared" si="3"/>
        <v>80</v>
      </c>
      <c r="E58" s="1306">
        <v>45146</v>
      </c>
      <c r="F58" s="1307">
        <f t="shared" si="0"/>
        <v>80</v>
      </c>
      <c r="G58" s="1308" t="s">
        <v>584</v>
      </c>
      <c r="H58" s="120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5">
        <f t="shared" si="3"/>
        <v>100</v>
      </c>
      <c r="E59" s="1306">
        <v>45151</v>
      </c>
      <c r="F59" s="1307">
        <f t="shared" si="0"/>
        <v>100</v>
      </c>
      <c r="G59" s="1308" t="s">
        <v>618</v>
      </c>
      <c r="H59" s="120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5">
        <f t="shared" si="3"/>
        <v>80</v>
      </c>
      <c r="E60" s="1306">
        <v>45152</v>
      </c>
      <c r="F60" s="1307">
        <f t="shared" si="0"/>
        <v>80</v>
      </c>
      <c r="G60" s="1308" t="s">
        <v>624</v>
      </c>
      <c r="H60" s="120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5">
        <f t="shared" si="3"/>
        <v>50</v>
      </c>
      <c r="E61" s="1306">
        <v>45155</v>
      </c>
      <c r="F61" s="1307">
        <f t="shared" si="0"/>
        <v>50</v>
      </c>
      <c r="G61" s="1308" t="s">
        <v>654</v>
      </c>
      <c r="H61" s="120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5">
        <f t="shared" si="3"/>
        <v>60</v>
      </c>
      <c r="E62" s="1306">
        <v>45156</v>
      </c>
      <c r="F62" s="1307">
        <f t="shared" si="0"/>
        <v>60</v>
      </c>
      <c r="G62" s="1308" t="s">
        <v>662</v>
      </c>
      <c r="H62" s="120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5">
        <f t="shared" si="3"/>
        <v>80</v>
      </c>
      <c r="E63" s="1306">
        <v>45157</v>
      </c>
      <c r="F63" s="1307">
        <f t="shared" si="0"/>
        <v>80</v>
      </c>
      <c r="G63" s="1308" t="s">
        <v>670</v>
      </c>
      <c r="H63" s="120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5">
        <f t="shared" si="3"/>
        <v>50</v>
      </c>
      <c r="E64" s="1306">
        <v>45160</v>
      </c>
      <c r="F64" s="1307">
        <f t="shared" si="0"/>
        <v>50</v>
      </c>
      <c r="G64" s="1308" t="s">
        <v>702</v>
      </c>
      <c r="H64" s="120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5">
        <f t="shared" si="3"/>
        <v>60</v>
      </c>
      <c r="E65" s="1306">
        <v>45163</v>
      </c>
      <c r="F65" s="1307">
        <f t="shared" si="0"/>
        <v>60</v>
      </c>
      <c r="G65" s="1308" t="s">
        <v>712</v>
      </c>
      <c r="H65" s="120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5">
        <f t="shared" si="3"/>
        <v>80</v>
      </c>
      <c r="E66" s="1306">
        <v>45166</v>
      </c>
      <c r="F66" s="1307">
        <f t="shared" si="0"/>
        <v>80</v>
      </c>
      <c r="G66" s="1308" t="s">
        <v>733</v>
      </c>
      <c r="H66" s="120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5">
        <f t="shared" si="3"/>
        <v>40</v>
      </c>
      <c r="E67" s="1306">
        <v>45171</v>
      </c>
      <c r="F67" s="1307">
        <f t="shared" si="0"/>
        <v>40</v>
      </c>
      <c r="G67" s="1308" t="s">
        <v>804</v>
      </c>
      <c r="H67" s="120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5">
        <f t="shared" si="3"/>
        <v>0</v>
      </c>
      <c r="E68" s="1306"/>
      <c r="F68" s="1307">
        <f t="shared" si="0"/>
        <v>0</v>
      </c>
      <c r="G68" s="1308"/>
      <c r="H68" s="1205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5">
        <f t="shared" si="3"/>
        <v>0</v>
      </c>
      <c r="E69" s="1306"/>
      <c r="F69" s="1307">
        <f t="shared" si="0"/>
        <v>0</v>
      </c>
      <c r="G69" s="1308"/>
      <c r="H69" s="1205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5">
        <f t="shared" si="3"/>
        <v>0</v>
      </c>
      <c r="E70" s="1306"/>
      <c r="F70" s="1307">
        <f t="shared" si="0"/>
        <v>0</v>
      </c>
      <c r="G70" s="1308"/>
      <c r="H70" s="1205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5">
        <f t="shared" si="3"/>
        <v>0</v>
      </c>
      <c r="E71" s="1306"/>
      <c r="F71" s="1307">
        <f t="shared" si="0"/>
        <v>0</v>
      </c>
      <c r="G71" s="1308"/>
      <c r="H71" s="1205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5">
        <f t="shared" si="3"/>
        <v>0</v>
      </c>
      <c r="E72" s="1306"/>
      <c r="F72" s="1307">
        <f t="shared" si="0"/>
        <v>0</v>
      </c>
      <c r="G72" s="1308"/>
      <c r="H72" s="1205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5">
        <f t="shared" si="3"/>
        <v>0</v>
      </c>
      <c r="E73" s="1306"/>
      <c r="F73" s="1307">
        <f t="shared" si="0"/>
        <v>0</v>
      </c>
      <c r="G73" s="1308"/>
      <c r="H73" s="1205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5">
        <f t="shared" si="3"/>
        <v>0</v>
      </c>
      <c r="E74" s="1306"/>
      <c r="F74" s="1307">
        <f t="shared" si="0"/>
        <v>0</v>
      </c>
      <c r="G74" s="1308"/>
      <c r="H74" s="1205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5">
        <f t="shared" si="3"/>
        <v>0</v>
      </c>
      <c r="E75" s="1306"/>
      <c r="F75" s="1307">
        <f t="shared" si="0"/>
        <v>0</v>
      </c>
      <c r="G75" s="1308"/>
      <c r="H75" s="1205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5">
        <f t="shared" si="3"/>
        <v>0</v>
      </c>
      <c r="E76" s="1306"/>
      <c r="F76" s="1307">
        <f t="shared" si="0"/>
        <v>0</v>
      </c>
      <c r="G76" s="1308"/>
      <c r="H76" s="1205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5">
        <f t="shared" si="3"/>
        <v>0</v>
      </c>
      <c r="E77" s="1306"/>
      <c r="F77" s="1307">
        <f t="shared" si="0"/>
        <v>0</v>
      </c>
      <c r="G77" s="1308"/>
      <c r="H77" s="1205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5">
        <f t="shared" si="3"/>
        <v>0</v>
      </c>
      <c r="E78" s="1306"/>
      <c r="F78" s="1307">
        <f t="shared" si="0"/>
        <v>0</v>
      </c>
      <c r="G78" s="1308"/>
      <c r="H78" s="1205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5">
        <f t="shared" si="3"/>
        <v>0</v>
      </c>
      <c r="E79" s="1306"/>
      <c r="F79" s="1307">
        <f t="shared" si="0"/>
        <v>0</v>
      </c>
      <c r="G79" s="1308"/>
      <c r="H79" s="1205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5">
        <f t="shared" si="3"/>
        <v>0</v>
      </c>
      <c r="E80" s="1306"/>
      <c r="F80" s="1307">
        <f t="shared" si="0"/>
        <v>0</v>
      </c>
      <c r="G80" s="1308"/>
      <c r="H80" s="1205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5">
        <f t="shared" si="3"/>
        <v>0</v>
      </c>
      <c r="E81" s="1306"/>
      <c r="F81" s="1307">
        <f t="shared" si="0"/>
        <v>0</v>
      </c>
      <c r="G81" s="1308"/>
      <c r="H81" s="1205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5">
        <f t="shared" si="3"/>
        <v>0</v>
      </c>
      <c r="E82" s="1306"/>
      <c r="F82" s="1307">
        <f t="shared" si="0"/>
        <v>0</v>
      </c>
      <c r="G82" s="1308"/>
      <c r="H82" s="1205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5">
        <f t="shared" si="3"/>
        <v>0</v>
      </c>
      <c r="E83" s="1306"/>
      <c r="F83" s="1307">
        <f t="shared" si="0"/>
        <v>0</v>
      </c>
      <c r="G83" s="1308"/>
      <c r="H83" s="1205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5">
        <f t="shared" si="3"/>
        <v>0</v>
      </c>
      <c r="E84" s="1306"/>
      <c r="F84" s="1307">
        <f t="shared" si="0"/>
        <v>0</v>
      </c>
      <c r="G84" s="1308"/>
      <c r="H84" s="1205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5">
        <f t="shared" si="3"/>
        <v>0</v>
      </c>
      <c r="E85" s="1306"/>
      <c r="F85" s="1307">
        <f t="shared" si="0"/>
        <v>0</v>
      </c>
      <c r="G85" s="1308"/>
      <c r="H85" s="1205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2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53" t="s">
        <v>21</v>
      </c>
      <c r="E89" s="1754"/>
      <c r="F89" s="137">
        <f>G5-F87</f>
        <v>0</v>
      </c>
    </row>
    <row r="90" spans="1:10" ht="15.75" thickBot="1" x14ac:dyDescent="0.3">
      <c r="A90" s="121"/>
      <c r="D90" s="947" t="s">
        <v>4</v>
      </c>
      <c r="E90" s="948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9" t="s">
        <v>93</v>
      </c>
      <c r="B1" s="1749"/>
      <c r="C1" s="1749"/>
      <c r="D1" s="1749"/>
      <c r="E1" s="1749"/>
      <c r="F1" s="1749"/>
      <c r="G1" s="174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60"/>
      <c r="B5" s="1788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60"/>
      <c r="B6" s="1788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53" t="s">
        <v>21</v>
      </c>
      <c r="E32" s="175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53" t="s">
        <v>21</v>
      </c>
      <c r="E29" s="175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0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9" t="s">
        <v>310</v>
      </c>
      <c r="B1" s="1789"/>
      <c r="C1" s="1789"/>
      <c r="D1" s="1789"/>
      <c r="E1" s="1789"/>
      <c r="F1" s="1789"/>
      <c r="G1" s="178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200"/>
      <c r="G4" s="1201"/>
      <c r="H4" s="144"/>
      <c r="I4" s="366"/>
    </row>
    <row r="5" spans="1:10" ht="14.25" customHeight="1" x14ac:dyDescent="0.25">
      <c r="A5" s="1760" t="s">
        <v>95</v>
      </c>
      <c r="B5" s="1788" t="s">
        <v>136</v>
      </c>
      <c r="C5" s="359">
        <v>350</v>
      </c>
      <c r="D5" s="130">
        <v>45131</v>
      </c>
      <c r="E5" s="85">
        <v>14400</v>
      </c>
      <c r="F5" s="1200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60"/>
      <c r="B6" s="1788"/>
      <c r="C6" s="360"/>
      <c r="D6" s="130"/>
      <c r="E6" s="74"/>
      <c r="F6" s="1200"/>
      <c r="G6" s="1200"/>
      <c r="H6" s="74"/>
      <c r="I6" s="230"/>
    </row>
    <row r="7" spans="1:10" ht="15.75" thickBot="1" x14ac:dyDescent="0.3">
      <c r="A7" s="213"/>
      <c r="B7" s="1788"/>
      <c r="C7" s="360"/>
      <c r="D7" s="130"/>
      <c r="E7" s="74"/>
      <c r="F7" s="1200"/>
      <c r="G7" s="1200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7" t="s">
        <v>57</v>
      </c>
      <c r="I8" s="968" t="s">
        <v>3</v>
      </c>
      <c r="J8" s="966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4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7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70">
        <f t="shared" si="0"/>
        <v>100</v>
      </c>
      <c r="E13" s="1271">
        <v>45146</v>
      </c>
      <c r="F13" s="1270">
        <f t="shared" si="1"/>
        <v>100</v>
      </c>
      <c r="G13" s="1126" t="s">
        <v>583</v>
      </c>
      <c r="H13" s="1127">
        <v>48</v>
      </c>
      <c r="I13" s="1272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70">
        <f t="shared" si="0"/>
        <v>20</v>
      </c>
      <c r="E14" s="1271">
        <v>45146</v>
      </c>
      <c r="F14" s="1270">
        <f t="shared" si="1"/>
        <v>20</v>
      </c>
      <c r="G14" s="1126" t="s">
        <v>585</v>
      </c>
      <c r="H14" s="1127">
        <v>48</v>
      </c>
      <c r="I14" s="1272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70">
        <f t="shared" si="0"/>
        <v>1000</v>
      </c>
      <c r="E15" s="1271">
        <v>45147</v>
      </c>
      <c r="F15" s="1270">
        <f t="shared" si="1"/>
        <v>1000</v>
      </c>
      <c r="G15" s="1126" t="s">
        <v>595</v>
      </c>
      <c r="H15" s="1127">
        <v>35</v>
      </c>
      <c r="I15" s="1272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70">
        <f>10*C16</f>
        <v>40</v>
      </c>
      <c r="E16" s="1271">
        <v>45150</v>
      </c>
      <c r="F16" s="1270">
        <f t="shared" si="1"/>
        <v>40</v>
      </c>
      <c r="G16" s="1126" t="s">
        <v>616</v>
      </c>
      <c r="H16" s="1127">
        <v>48</v>
      </c>
      <c r="I16" s="1272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70">
        <f t="shared" ref="D17:D68" si="5">10*C17</f>
        <v>20</v>
      </c>
      <c r="E17" s="1271">
        <v>45152</v>
      </c>
      <c r="F17" s="1270">
        <f t="shared" si="1"/>
        <v>20</v>
      </c>
      <c r="G17" s="1126" t="s">
        <v>625</v>
      </c>
      <c r="H17" s="1127">
        <v>48</v>
      </c>
      <c r="I17" s="1272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70">
        <f t="shared" si="5"/>
        <v>200</v>
      </c>
      <c r="E18" s="1271">
        <v>45152</v>
      </c>
      <c r="F18" s="1270">
        <f t="shared" si="1"/>
        <v>200</v>
      </c>
      <c r="G18" s="1126" t="s">
        <v>626</v>
      </c>
      <c r="H18" s="1127">
        <v>35</v>
      </c>
      <c r="I18" s="1272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70">
        <f t="shared" si="5"/>
        <v>10</v>
      </c>
      <c r="E19" s="1271">
        <v>45154</v>
      </c>
      <c r="F19" s="1270">
        <f t="shared" si="1"/>
        <v>10</v>
      </c>
      <c r="G19" s="1126" t="s">
        <v>649</v>
      </c>
      <c r="H19" s="1127">
        <v>48</v>
      </c>
      <c r="I19" s="1272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70">
        <f t="shared" si="5"/>
        <v>400</v>
      </c>
      <c r="E20" s="1271">
        <v>45157</v>
      </c>
      <c r="F20" s="1270">
        <f t="shared" si="1"/>
        <v>400</v>
      </c>
      <c r="G20" s="1126" t="s">
        <v>676</v>
      </c>
      <c r="H20" s="1127">
        <v>35</v>
      </c>
      <c r="I20" s="1272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70">
        <f t="shared" si="5"/>
        <v>40</v>
      </c>
      <c r="E21" s="1271">
        <v>45159</v>
      </c>
      <c r="F21" s="1270">
        <f t="shared" si="1"/>
        <v>40</v>
      </c>
      <c r="G21" s="1126" t="s">
        <v>683</v>
      </c>
      <c r="H21" s="1127">
        <v>48</v>
      </c>
      <c r="I21" s="1272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70">
        <f t="shared" si="5"/>
        <v>80</v>
      </c>
      <c r="E22" s="1271">
        <v>45162</v>
      </c>
      <c r="F22" s="1270">
        <f t="shared" si="1"/>
        <v>80</v>
      </c>
      <c r="G22" s="1126" t="s">
        <v>709</v>
      </c>
      <c r="H22" s="1127">
        <v>48</v>
      </c>
      <c r="I22" s="1272">
        <f t="shared" si="4"/>
        <v>11840</v>
      </c>
      <c r="J22" s="59">
        <f t="shared" si="2"/>
        <v>3840</v>
      </c>
    </row>
    <row r="23" spans="1:10" x14ac:dyDescent="0.25">
      <c r="A23" s="956"/>
      <c r="B23" s="658">
        <f t="shared" si="3"/>
        <v>1182</v>
      </c>
      <c r="C23" s="612">
        <v>2</v>
      </c>
      <c r="D23" s="1270">
        <f t="shared" si="5"/>
        <v>20</v>
      </c>
      <c r="E23" s="1273">
        <v>45164</v>
      </c>
      <c r="F23" s="1270">
        <f t="shared" si="1"/>
        <v>20</v>
      </c>
      <c r="G23" s="1126" t="s">
        <v>722</v>
      </c>
      <c r="H23" s="1127">
        <v>48</v>
      </c>
      <c r="I23" s="1272">
        <f t="shared" si="4"/>
        <v>11820</v>
      </c>
      <c r="J23" s="59">
        <f t="shared" si="2"/>
        <v>960</v>
      </c>
    </row>
    <row r="24" spans="1:10" x14ac:dyDescent="0.25">
      <c r="A24" s="956"/>
      <c r="B24" s="658">
        <f t="shared" si="3"/>
        <v>1181</v>
      </c>
      <c r="C24" s="612">
        <v>1</v>
      </c>
      <c r="D24" s="1270">
        <f t="shared" si="5"/>
        <v>10</v>
      </c>
      <c r="E24" s="1273">
        <v>45171</v>
      </c>
      <c r="F24" s="1270">
        <f t="shared" si="1"/>
        <v>10</v>
      </c>
      <c r="G24" s="1126" t="s">
        <v>785</v>
      </c>
      <c r="H24" s="1127">
        <v>48</v>
      </c>
      <c r="I24" s="1272">
        <f t="shared" si="4"/>
        <v>11810</v>
      </c>
      <c r="J24" s="59">
        <f t="shared" si="2"/>
        <v>480</v>
      </c>
    </row>
    <row r="25" spans="1:10" x14ac:dyDescent="0.25">
      <c r="A25" s="956"/>
      <c r="B25" s="658">
        <f t="shared" si="3"/>
        <v>1181</v>
      </c>
      <c r="C25" s="612"/>
      <c r="D25" s="1270">
        <f t="shared" si="5"/>
        <v>0</v>
      </c>
      <c r="E25" s="1273"/>
      <c r="F25" s="1270">
        <f t="shared" si="1"/>
        <v>0</v>
      </c>
      <c r="G25" s="1126"/>
      <c r="H25" s="1127"/>
      <c r="I25" s="1272">
        <f t="shared" si="4"/>
        <v>11810</v>
      </c>
      <c r="J25" s="59">
        <f t="shared" si="2"/>
        <v>0</v>
      </c>
    </row>
    <row r="26" spans="1:10" x14ac:dyDescent="0.25">
      <c r="A26" s="956"/>
      <c r="B26" s="658">
        <f t="shared" si="3"/>
        <v>1181</v>
      </c>
      <c r="C26" s="612"/>
      <c r="D26" s="1270">
        <f t="shared" si="5"/>
        <v>0</v>
      </c>
      <c r="E26" s="1273"/>
      <c r="F26" s="1270">
        <f t="shared" si="1"/>
        <v>0</v>
      </c>
      <c r="G26" s="1126"/>
      <c r="H26" s="1127"/>
      <c r="I26" s="1272">
        <f t="shared" si="4"/>
        <v>11810</v>
      </c>
      <c r="J26" s="59">
        <f t="shared" si="2"/>
        <v>0</v>
      </c>
    </row>
    <row r="27" spans="1:10" x14ac:dyDescent="0.25">
      <c r="A27" s="956"/>
      <c r="B27" s="658">
        <f t="shared" si="3"/>
        <v>1181</v>
      </c>
      <c r="C27" s="612"/>
      <c r="D27" s="1270">
        <f t="shared" si="5"/>
        <v>0</v>
      </c>
      <c r="E27" s="1273"/>
      <c r="F27" s="1270">
        <f t="shared" si="1"/>
        <v>0</v>
      </c>
      <c r="G27" s="1126"/>
      <c r="H27" s="1127"/>
      <c r="I27" s="1272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70">
        <f t="shared" si="5"/>
        <v>0</v>
      </c>
      <c r="E28" s="1273"/>
      <c r="F28" s="1270">
        <f t="shared" si="1"/>
        <v>0</v>
      </c>
      <c r="G28" s="1126"/>
      <c r="H28" s="1127"/>
      <c r="I28" s="1272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70">
        <f t="shared" si="5"/>
        <v>0</v>
      </c>
      <c r="E29" s="1273"/>
      <c r="F29" s="1270">
        <f t="shared" si="1"/>
        <v>0</v>
      </c>
      <c r="G29" s="1126"/>
      <c r="H29" s="1127"/>
      <c r="I29" s="1272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70">
        <f t="shared" si="5"/>
        <v>0</v>
      </c>
      <c r="E30" s="1273"/>
      <c r="F30" s="1270">
        <f t="shared" si="1"/>
        <v>0</v>
      </c>
      <c r="G30" s="1126"/>
      <c r="H30" s="1127"/>
      <c r="I30" s="1272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70">
        <f t="shared" si="5"/>
        <v>0</v>
      </c>
      <c r="E31" s="1273"/>
      <c r="F31" s="1270">
        <f t="shared" si="1"/>
        <v>0</v>
      </c>
      <c r="G31" s="1126"/>
      <c r="H31" s="1127"/>
      <c r="I31" s="1272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70">
        <f t="shared" si="5"/>
        <v>0</v>
      </c>
      <c r="E32" s="1273"/>
      <c r="F32" s="1270">
        <f t="shared" si="1"/>
        <v>0</v>
      </c>
      <c r="G32" s="1126"/>
      <c r="H32" s="1127"/>
      <c r="I32" s="1272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70">
        <f t="shared" si="5"/>
        <v>0</v>
      </c>
      <c r="E33" s="1273"/>
      <c r="F33" s="1270">
        <f t="shared" si="1"/>
        <v>0</v>
      </c>
      <c r="G33" s="1126"/>
      <c r="H33" s="1127"/>
      <c r="I33" s="1272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70">
        <f t="shared" si="5"/>
        <v>0</v>
      </c>
      <c r="E34" s="1273"/>
      <c r="F34" s="1270">
        <f t="shared" si="1"/>
        <v>0</v>
      </c>
      <c r="G34" s="1126"/>
      <c r="H34" s="1127"/>
      <c r="I34" s="1272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70">
        <f t="shared" si="5"/>
        <v>0</v>
      </c>
      <c r="E35" s="1273"/>
      <c r="F35" s="1270">
        <f t="shared" si="1"/>
        <v>0</v>
      </c>
      <c r="G35" s="1126"/>
      <c r="H35" s="1127"/>
      <c r="I35" s="1272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6">
        <f t="shared" si="5"/>
        <v>0</v>
      </c>
      <c r="E54" s="1207"/>
      <c r="F54" s="1206">
        <f t="shared" si="1"/>
        <v>0</v>
      </c>
      <c r="G54" s="1208"/>
      <c r="H54" s="1205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6">
        <f t="shared" si="5"/>
        <v>0</v>
      </c>
      <c r="E55" s="1207"/>
      <c r="F55" s="1206">
        <f t="shared" si="1"/>
        <v>0</v>
      </c>
      <c r="G55" s="1208"/>
      <c r="H55" s="1205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6">
        <f t="shared" si="5"/>
        <v>0</v>
      </c>
      <c r="E56" s="1207"/>
      <c r="F56" s="1206">
        <f t="shared" si="1"/>
        <v>0</v>
      </c>
      <c r="G56" s="1208"/>
      <c r="H56" s="1205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6">
        <f t="shared" si="5"/>
        <v>0</v>
      </c>
      <c r="E57" s="1207"/>
      <c r="F57" s="1206">
        <f t="shared" si="1"/>
        <v>0</v>
      </c>
      <c r="G57" s="1208"/>
      <c r="H57" s="1205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6">
        <f t="shared" si="5"/>
        <v>0</v>
      </c>
      <c r="E58" s="1207"/>
      <c r="F58" s="1206">
        <f t="shared" si="1"/>
        <v>0</v>
      </c>
      <c r="G58" s="1208"/>
      <c r="H58" s="1205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6">
        <f t="shared" si="5"/>
        <v>0</v>
      </c>
      <c r="E59" s="1207"/>
      <c r="F59" s="1206">
        <f t="shared" si="1"/>
        <v>0</v>
      </c>
      <c r="G59" s="1208"/>
      <c r="H59" s="1205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9">
        <f t="shared" si="5"/>
        <v>0</v>
      </c>
      <c r="E60" s="1210"/>
      <c r="F60" s="1209">
        <f t="shared" si="1"/>
        <v>0</v>
      </c>
      <c r="G60" s="1211"/>
      <c r="H60" s="1142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9">
        <f t="shared" si="5"/>
        <v>0</v>
      </c>
      <c r="E61" s="1210"/>
      <c r="F61" s="1209">
        <f t="shared" si="1"/>
        <v>0</v>
      </c>
      <c r="G61" s="1211"/>
      <c r="H61" s="1142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9">
        <f t="shared" si="5"/>
        <v>0</v>
      </c>
      <c r="E62" s="1210"/>
      <c r="F62" s="1209">
        <f t="shared" si="1"/>
        <v>0</v>
      </c>
      <c r="G62" s="1211"/>
      <c r="H62" s="1142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9">
        <f t="shared" si="5"/>
        <v>0</v>
      </c>
      <c r="E63" s="1210"/>
      <c r="F63" s="1209">
        <f t="shared" si="1"/>
        <v>0</v>
      </c>
      <c r="G63" s="1211"/>
      <c r="H63" s="1142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9">
        <f t="shared" si="5"/>
        <v>0</v>
      </c>
      <c r="E64" s="1210"/>
      <c r="F64" s="1209">
        <f t="shared" si="1"/>
        <v>0</v>
      </c>
      <c r="G64" s="1211"/>
      <c r="H64" s="1142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9">
        <f t="shared" si="5"/>
        <v>0</v>
      </c>
      <c r="E65" s="1210"/>
      <c r="F65" s="1209">
        <f t="shared" si="1"/>
        <v>0</v>
      </c>
      <c r="G65" s="1211"/>
      <c r="H65" s="1142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9">
        <f t="shared" si="5"/>
        <v>0</v>
      </c>
      <c r="E66" s="1210"/>
      <c r="F66" s="1209">
        <f t="shared" si="1"/>
        <v>0</v>
      </c>
      <c r="G66" s="1211"/>
      <c r="H66" s="1142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200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53" t="s">
        <v>21</v>
      </c>
      <c r="E78" s="1754"/>
      <c r="F78" s="137">
        <f>G5-F76</f>
        <v>0</v>
      </c>
    </row>
    <row r="79" spans="1:10" ht="15.75" thickBot="1" x14ac:dyDescent="0.3">
      <c r="A79" s="121"/>
      <c r="D79" s="1198" t="s">
        <v>4</v>
      </c>
      <c r="E79" s="119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9" t="s">
        <v>311</v>
      </c>
      <c r="B1" s="1789"/>
      <c r="C1" s="1789"/>
      <c r="D1" s="1789"/>
      <c r="E1" s="1789"/>
      <c r="F1" s="1789"/>
      <c r="G1" s="178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90" t="s">
        <v>102</v>
      </c>
      <c r="C4" s="230"/>
      <c r="D4" s="130"/>
      <c r="E4" s="354">
        <v>30</v>
      </c>
      <c r="F4" s="72">
        <v>3</v>
      </c>
      <c r="G4" s="949"/>
      <c r="H4" s="144"/>
      <c r="I4" s="366"/>
    </row>
    <row r="5" spans="1:10" ht="14.25" customHeight="1" x14ac:dyDescent="0.25">
      <c r="A5" s="1760" t="s">
        <v>95</v>
      </c>
      <c r="B5" s="1790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760"/>
      <c r="B6" s="1790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90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4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7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6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6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6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6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6"/>
      <c r="B23" s="616">
        <f t="shared" si="2"/>
        <v>329</v>
      </c>
      <c r="C23" s="565">
        <v>3</v>
      </c>
      <c r="D23" s="790">
        <f t="shared" si="3"/>
        <v>30</v>
      </c>
      <c r="E23" s="1021">
        <v>45082</v>
      </c>
      <c r="F23" s="693">
        <f t="shared" si="0"/>
        <v>30</v>
      </c>
      <c r="G23" s="792" t="s">
        <v>161</v>
      </c>
      <c r="H23" s="793">
        <v>52</v>
      </c>
      <c r="I23" s="917">
        <f t="shared" si="4"/>
        <v>3290</v>
      </c>
      <c r="J23" s="584">
        <f t="shared" si="1"/>
        <v>1560</v>
      </c>
    </row>
    <row r="24" spans="1:10" s="583" customFormat="1" x14ac:dyDescent="0.25">
      <c r="A24" s="956"/>
      <c r="B24" s="658">
        <f t="shared" si="2"/>
        <v>329</v>
      </c>
      <c r="C24" s="565"/>
      <c r="D24" s="790">
        <f t="shared" si="3"/>
        <v>0</v>
      </c>
      <c r="E24" s="1021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6"/>
      <c r="B25" s="658">
        <f t="shared" si="2"/>
        <v>321</v>
      </c>
      <c r="C25" s="565">
        <v>8</v>
      </c>
      <c r="D25" s="478">
        <f t="shared" si="3"/>
        <v>80</v>
      </c>
      <c r="E25" s="952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6"/>
      <c r="B26" s="658">
        <f t="shared" si="2"/>
        <v>319</v>
      </c>
      <c r="C26" s="565">
        <v>2</v>
      </c>
      <c r="D26" s="478">
        <f t="shared" si="3"/>
        <v>20</v>
      </c>
      <c r="E26" s="952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6"/>
      <c r="B27" s="658">
        <f t="shared" si="2"/>
        <v>317</v>
      </c>
      <c r="C27" s="565">
        <v>2</v>
      </c>
      <c r="D27" s="478">
        <f t="shared" si="3"/>
        <v>20</v>
      </c>
      <c r="E27" s="952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6"/>
      <c r="B28" s="616">
        <f t="shared" si="2"/>
        <v>312</v>
      </c>
      <c r="C28" s="565">
        <v>5</v>
      </c>
      <c r="D28" s="478">
        <f t="shared" si="3"/>
        <v>50</v>
      </c>
      <c r="E28" s="952">
        <v>45108</v>
      </c>
      <c r="F28" s="695">
        <f t="shared" si="0"/>
        <v>50</v>
      </c>
      <c r="G28" s="697" t="s">
        <v>194</v>
      </c>
      <c r="H28" s="698">
        <v>52</v>
      </c>
      <c r="I28" s="917">
        <f t="shared" si="4"/>
        <v>3120</v>
      </c>
      <c r="J28" s="584">
        <f t="shared" si="1"/>
        <v>2600</v>
      </c>
    </row>
    <row r="29" spans="1:10" s="583" customFormat="1" x14ac:dyDescent="0.25">
      <c r="A29" s="956"/>
      <c r="B29" s="658">
        <f t="shared" si="2"/>
        <v>312</v>
      </c>
      <c r="C29" s="565"/>
      <c r="D29" s="478">
        <f t="shared" si="3"/>
        <v>0</v>
      </c>
      <c r="E29" s="952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6"/>
      <c r="B30" s="658">
        <f t="shared" si="2"/>
        <v>309</v>
      </c>
      <c r="C30" s="565">
        <v>3</v>
      </c>
      <c r="D30" s="1144">
        <f t="shared" si="3"/>
        <v>30</v>
      </c>
      <c r="E30" s="1145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6"/>
      <c r="B31" s="658">
        <f t="shared" si="2"/>
        <v>307</v>
      </c>
      <c r="C31" s="565">
        <v>2</v>
      </c>
      <c r="D31" s="1144">
        <f t="shared" si="3"/>
        <v>20</v>
      </c>
      <c r="E31" s="1145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6"/>
      <c r="B32" s="658">
        <f t="shared" si="2"/>
        <v>305</v>
      </c>
      <c r="C32" s="565">
        <v>2</v>
      </c>
      <c r="D32" s="1144">
        <f t="shared" si="3"/>
        <v>20</v>
      </c>
      <c r="E32" s="1145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6"/>
      <c r="B33" s="658">
        <f t="shared" si="2"/>
        <v>305</v>
      </c>
      <c r="C33" s="565"/>
      <c r="D33" s="1144">
        <f t="shared" si="3"/>
        <v>0</v>
      </c>
      <c r="E33" s="1145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6"/>
      <c r="B34" s="658">
        <f t="shared" si="2"/>
        <v>303</v>
      </c>
      <c r="C34" s="565">
        <v>2</v>
      </c>
      <c r="D34" s="1144">
        <f t="shared" si="3"/>
        <v>20</v>
      </c>
      <c r="E34" s="1145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6"/>
      <c r="B35" s="658">
        <f t="shared" si="2"/>
        <v>300</v>
      </c>
      <c r="C35" s="565">
        <v>3</v>
      </c>
      <c r="D35" s="1144">
        <f t="shared" si="3"/>
        <v>30</v>
      </c>
      <c r="E35" s="1145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6"/>
      <c r="B36" s="658">
        <f t="shared" si="2"/>
        <v>290</v>
      </c>
      <c r="C36" s="565">
        <v>10</v>
      </c>
      <c r="D36" s="1144">
        <f t="shared" si="3"/>
        <v>100</v>
      </c>
      <c r="E36" s="1145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6"/>
      <c r="B37" s="616">
        <f t="shared" si="2"/>
        <v>280</v>
      </c>
      <c r="C37" s="565">
        <v>10</v>
      </c>
      <c r="D37" s="1144">
        <f t="shared" si="3"/>
        <v>100</v>
      </c>
      <c r="E37" s="1145">
        <v>45135</v>
      </c>
      <c r="F37" s="694">
        <f t="shared" si="0"/>
        <v>100</v>
      </c>
      <c r="G37" s="739" t="s">
        <v>298</v>
      </c>
      <c r="H37" s="582">
        <v>52</v>
      </c>
      <c r="I37" s="917">
        <f t="shared" si="4"/>
        <v>2800</v>
      </c>
      <c r="J37" s="584">
        <f t="shared" si="1"/>
        <v>5200</v>
      </c>
    </row>
    <row r="38" spans="1:10" s="583" customFormat="1" x14ac:dyDescent="0.25">
      <c r="A38" s="956"/>
      <c r="B38" s="658">
        <f t="shared" si="2"/>
        <v>280</v>
      </c>
      <c r="C38" s="565"/>
      <c r="D38" s="1144">
        <f t="shared" si="3"/>
        <v>0</v>
      </c>
      <c r="E38" s="1145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6"/>
      <c r="B39" s="658">
        <f t="shared" si="2"/>
        <v>270</v>
      </c>
      <c r="C39" s="565">
        <v>10</v>
      </c>
      <c r="D39" s="1030">
        <f t="shared" si="3"/>
        <v>100</v>
      </c>
      <c r="E39" s="1274">
        <v>45145</v>
      </c>
      <c r="F39" s="1275">
        <f t="shared" si="0"/>
        <v>100</v>
      </c>
      <c r="G39" s="1028" t="s">
        <v>619</v>
      </c>
      <c r="H39" s="1029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6"/>
      <c r="B40" s="658">
        <f t="shared" si="2"/>
        <v>267</v>
      </c>
      <c r="C40" s="565">
        <v>3</v>
      </c>
      <c r="D40" s="1030">
        <f t="shared" si="3"/>
        <v>30</v>
      </c>
      <c r="E40" s="1274">
        <v>45151</v>
      </c>
      <c r="F40" s="1275">
        <f t="shared" si="0"/>
        <v>30</v>
      </c>
      <c r="G40" s="1028" t="s">
        <v>618</v>
      </c>
      <c r="H40" s="1029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6"/>
      <c r="B41" s="658">
        <f t="shared" si="2"/>
        <v>265</v>
      </c>
      <c r="C41" s="565">
        <v>2</v>
      </c>
      <c r="D41" s="1030">
        <f t="shared" si="3"/>
        <v>20</v>
      </c>
      <c r="E41" s="1274">
        <v>45157</v>
      </c>
      <c r="F41" s="1275">
        <f t="shared" si="0"/>
        <v>20</v>
      </c>
      <c r="G41" s="1028" t="s">
        <v>670</v>
      </c>
      <c r="H41" s="1029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6"/>
      <c r="B42" s="658">
        <f t="shared" si="2"/>
        <v>263</v>
      </c>
      <c r="C42" s="565">
        <v>2</v>
      </c>
      <c r="D42" s="1030">
        <f t="shared" si="3"/>
        <v>20</v>
      </c>
      <c r="E42" s="1274">
        <v>45159</v>
      </c>
      <c r="F42" s="1275">
        <f t="shared" si="0"/>
        <v>20</v>
      </c>
      <c r="G42" s="1028" t="s">
        <v>684</v>
      </c>
      <c r="H42" s="1029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6"/>
      <c r="B43" s="658">
        <f t="shared" si="2"/>
        <v>260</v>
      </c>
      <c r="C43" s="565">
        <v>3</v>
      </c>
      <c r="D43" s="1030">
        <f t="shared" si="3"/>
        <v>30</v>
      </c>
      <c r="E43" s="1274">
        <v>45160</v>
      </c>
      <c r="F43" s="1275">
        <f t="shared" si="0"/>
        <v>30</v>
      </c>
      <c r="G43" s="1028" t="s">
        <v>702</v>
      </c>
      <c r="H43" s="1029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6"/>
      <c r="B44" s="658">
        <f t="shared" si="2"/>
        <v>257</v>
      </c>
      <c r="C44" s="565">
        <v>3</v>
      </c>
      <c r="D44" s="1030">
        <f t="shared" si="3"/>
        <v>30</v>
      </c>
      <c r="E44" s="1274">
        <v>45171</v>
      </c>
      <c r="F44" s="1275">
        <f t="shared" si="0"/>
        <v>30</v>
      </c>
      <c r="G44" s="1028" t="s">
        <v>804</v>
      </c>
      <c r="H44" s="1029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6"/>
      <c r="B45" s="658">
        <f t="shared" si="2"/>
        <v>257</v>
      </c>
      <c r="C45" s="565"/>
      <c r="D45" s="1030">
        <f t="shared" si="3"/>
        <v>0</v>
      </c>
      <c r="E45" s="1274"/>
      <c r="F45" s="1275">
        <f t="shared" si="0"/>
        <v>0</v>
      </c>
      <c r="G45" s="1028"/>
      <c r="H45" s="1029"/>
      <c r="I45" s="230">
        <f t="shared" si="4"/>
        <v>2570</v>
      </c>
      <c r="J45" s="584">
        <f t="shared" si="1"/>
        <v>0</v>
      </c>
    </row>
    <row r="46" spans="1:10" x14ac:dyDescent="0.25">
      <c r="A46" s="956"/>
      <c r="B46" s="658">
        <f t="shared" si="2"/>
        <v>257</v>
      </c>
      <c r="C46" s="612"/>
      <c r="D46" s="1030">
        <f t="shared" si="3"/>
        <v>0</v>
      </c>
      <c r="E46" s="1274"/>
      <c r="F46" s="1275">
        <f t="shared" si="0"/>
        <v>0</v>
      </c>
      <c r="G46" s="1028"/>
      <c r="H46" s="1029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30">
        <f t="shared" si="3"/>
        <v>0</v>
      </c>
      <c r="E47" s="1276"/>
      <c r="F47" s="1277">
        <f t="shared" si="0"/>
        <v>0</v>
      </c>
      <c r="G47" s="1031"/>
      <c r="H47" s="1032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30">
        <f t="shared" si="3"/>
        <v>0</v>
      </c>
      <c r="E48" s="1276"/>
      <c r="F48" s="1277">
        <f t="shared" si="0"/>
        <v>0</v>
      </c>
      <c r="G48" s="1031"/>
      <c r="H48" s="1032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8">
        <f t="shared" si="3"/>
        <v>0</v>
      </c>
      <c r="E49" s="1279"/>
      <c r="F49" s="1280">
        <f t="shared" si="0"/>
        <v>0</v>
      </c>
      <c r="G49" s="1281"/>
      <c r="H49" s="1282"/>
      <c r="I49" s="820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53" t="s">
        <v>21</v>
      </c>
      <c r="E52" s="1754"/>
      <c r="F52" s="137">
        <f>G5-F50</f>
        <v>0</v>
      </c>
    </row>
    <row r="53" spans="1:10" ht="15.75" thickBot="1" x14ac:dyDescent="0.3">
      <c r="A53" s="121"/>
      <c r="D53" s="947" t="s">
        <v>4</v>
      </c>
      <c r="E53" s="94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56" t="s">
        <v>322</v>
      </c>
      <c r="B1" s="1756"/>
      <c r="C1" s="1756"/>
      <c r="D1" s="1756"/>
      <c r="E1" s="1756"/>
      <c r="F1" s="1756"/>
      <c r="G1" s="175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2">
        <v>932.58</v>
      </c>
      <c r="F4" s="72">
        <v>1</v>
      </c>
      <c r="G4" s="38"/>
    </row>
    <row r="5" spans="1:11" ht="15.75" customHeight="1" x14ac:dyDescent="0.25">
      <c r="A5" s="1765" t="s">
        <v>323</v>
      </c>
      <c r="B5" s="1791" t="s">
        <v>122</v>
      </c>
      <c r="C5" s="152">
        <v>25</v>
      </c>
      <c r="D5" s="145">
        <v>45141</v>
      </c>
      <c r="E5" s="1312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65"/>
      <c r="B6" s="1791"/>
      <c r="C6" s="152">
        <v>25</v>
      </c>
      <c r="D6" s="145">
        <v>45145</v>
      </c>
      <c r="E6" s="1312">
        <v>888.58</v>
      </c>
      <c r="F6" s="72">
        <v>1</v>
      </c>
      <c r="G6" s="322"/>
    </row>
    <row r="7" spans="1:11" ht="15.75" thickBot="1" x14ac:dyDescent="0.3">
      <c r="B7" s="1792"/>
      <c r="C7" s="152">
        <v>25</v>
      </c>
      <c r="D7" s="145">
        <v>45154</v>
      </c>
      <c r="E7" s="1312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15" t="s">
        <v>516</v>
      </c>
      <c r="H9" s="553">
        <v>26</v>
      </c>
      <c r="I9" s="1520">
        <f>E4+E5+E6+E7-F9</f>
        <v>5391.37</v>
      </c>
      <c r="J9" s="1521">
        <f>H9*F9</f>
        <v>24247.08</v>
      </c>
    </row>
    <row r="10" spans="1:11" x14ac:dyDescent="0.25">
      <c r="B10" s="1507">
        <f>B9-C10</f>
        <v>4</v>
      </c>
      <c r="C10" s="319">
        <v>2</v>
      </c>
      <c r="D10" s="1508">
        <v>1758.11</v>
      </c>
      <c r="E10" s="1518">
        <v>45141</v>
      </c>
      <c r="F10" s="1512">
        <f>D10</f>
        <v>1758.11</v>
      </c>
      <c r="G10" s="1516" t="s">
        <v>543</v>
      </c>
      <c r="H10" s="1509">
        <v>26</v>
      </c>
      <c r="I10" s="1520">
        <f>I9-F10</f>
        <v>3633.26</v>
      </c>
      <c r="J10" s="1521">
        <f t="shared" ref="J10:J28" si="0">H10*F10</f>
        <v>45710.86</v>
      </c>
    </row>
    <row r="11" spans="1:11" x14ac:dyDescent="0.25">
      <c r="B11" s="1507">
        <f t="shared" ref="B11:B19" si="1">B10-C11</f>
        <v>3</v>
      </c>
      <c r="C11" s="319">
        <v>1</v>
      </c>
      <c r="D11" s="1508">
        <v>888.58</v>
      </c>
      <c r="E11" s="1518">
        <v>45145</v>
      </c>
      <c r="F11" s="1512">
        <f t="shared" ref="F11:F29" si="2">D11</f>
        <v>888.58</v>
      </c>
      <c r="G11" s="1516" t="s">
        <v>582</v>
      </c>
      <c r="H11" s="1509">
        <v>26</v>
      </c>
      <c r="I11" s="1520">
        <f t="shared" ref="I11:I19" si="3">I10-F11</f>
        <v>2744.6800000000003</v>
      </c>
      <c r="J11" s="1521">
        <f t="shared" si="0"/>
        <v>23103.08</v>
      </c>
    </row>
    <row r="12" spans="1:11" x14ac:dyDescent="0.25">
      <c r="A12" s="54" t="s">
        <v>33</v>
      </c>
      <c r="B12" s="1507">
        <f t="shared" si="1"/>
        <v>2</v>
      </c>
      <c r="C12" s="319">
        <v>1</v>
      </c>
      <c r="D12" s="1510">
        <v>894.48</v>
      </c>
      <c r="E12" s="1518">
        <v>45154</v>
      </c>
      <c r="F12" s="1512">
        <f t="shared" si="2"/>
        <v>894.48</v>
      </c>
      <c r="G12" s="1516" t="s">
        <v>637</v>
      </c>
      <c r="H12" s="1509">
        <v>26</v>
      </c>
      <c r="I12" s="1520">
        <f t="shared" si="3"/>
        <v>1850.2000000000003</v>
      </c>
      <c r="J12" s="1521">
        <f t="shared" si="0"/>
        <v>23256.48</v>
      </c>
    </row>
    <row r="13" spans="1:11" x14ac:dyDescent="0.25">
      <c r="B13" s="1507">
        <f t="shared" si="1"/>
        <v>1</v>
      </c>
      <c r="C13" s="319">
        <v>1</v>
      </c>
      <c r="D13" s="1510">
        <v>940.75</v>
      </c>
      <c r="E13" s="1518">
        <v>45154</v>
      </c>
      <c r="F13" s="1512">
        <f t="shared" si="2"/>
        <v>940.75</v>
      </c>
      <c r="G13" s="1516" t="s">
        <v>637</v>
      </c>
      <c r="H13" s="1509">
        <v>26</v>
      </c>
      <c r="I13" s="1520">
        <f t="shared" si="3"/>
        <v>909.45000000000027</v>
      </c>
      <c r="J13" s="1521">
        <f t="shared" si="0"/>
        <v>24459.5</v>
      </c>
      <c r="K13" s="583"/>
    </row>
    <row r="14" spans="1:11" x14ac:dyDescent="0.25">
      <c r="A14" s="19"/>
      <c r="B14" s="1507">
        <f t="shared" si="1"/>
        <v>0</v>
      </c>
      <c r="C14" s="319">
        <v>1</v>
      </c>
      <c r="D14" s="1510">
        <v>909.45</v>
      </c>
      <c r="E14" s="1519">
        <v>45154</v>
      </c>
      <c r="F14" s="1512">
        <f t="shared" si="2"/>
        <v>909.45</v>
      </c>
      <c r="G14" s="1516" t="s">
        <v>637</v>
      </c>
      <c r="H14" s="1509">
        <v>26</v>
      </c>
      <c r="I14" s="1520">
        <f t="shared" si="3"/>
        <v>0</v>
      </c>
      <c r="J14" s="1521">
        <f t="shared" si="0"/>
        <v>23645.7</v>
      </c>
      <c r="K14" s="583"/>
    </row>
    <row r="15" spans="1:11" x14ac:dyDescent="0.25">
      <c r="B15" s="1507">
        <f t="shared" si="1"/>
        <v>0</v>
      </c>
      <c r="C15" s="319"/>
      <c r="D15" s="1510"/>
      <c r="E15" s="1519"/>
      <c r="F15" s="1512">
        <f t="shared" si="2"/>
        <v>0</v>
      </c>
      <c r="G15" s="1516"/>
      <c r="H15" s="1509"/>
      <c r="I15" s="1520">
        <f t="shared" si="3"/>
        <v>0</v>
      </c>
      <c r="J15" s="590">
        <f t="shared" si="0"/>
        <v>0</v>
      </c>
      <c r="K15" s="583"/>
    </row>
    <row r="16" spans="1:11" x14ac:dyDescent="0.25">
      <c r="B16" s="1507">
        <f t="shared" si="1"/>
        <v>0</v>
      </c>
      <c r="C16" s="319"/>
      <c r="D16" s="1510"/>
      <c r="E16" s="1519"/>
      <c r="F16" s="1568">
        <f t="shared" si="2"/>
        <v>0</v>
      </c>
      <c r="G16" s="1569"/>
      <c r="H16" s="1570"/>
      <c r="I16" s="1571">
        <f t="shared" si="3"/>
        <v>0</v>
      </c>
      <c r="J16" s="1572">
        <f t="shared" si="0"/>
        <v>0</v>
      </c>
      <c r="K16" s="583"/>
    </row>
    <row r="17" spans="1:11" x14ac:dyDescent="0.25">
      <c r="B17" s="1507">
        <f t="shared" si="1"/>
        <v>0</v>
      </c>
      <c r="C17" s="319"/>
      <c r="D17" s="1510"/>
      <c r="E17" s="1519"/>
      <c r="F17" s="1568">
        <f t="shared" si="2"/>
        <v>0</v>
      </c>
      <c r="G17" s="1569"/>
      <c r="H17" s="1570"/>
      <c r="I17" s="1571">
        <f t="shared" si="3"/>
        <v>0</v>
      </c>
      <c r="J17" s="1572">
        <f t="shared" si="0"/>
        <v>0</v>
      </c>
      <c r="K17" s="583"/>
    </row>
    <row r="18" spans="1:11" x14ac:dyDescent="0.25">
      <c r="B18" s="1507">
        <f t="shared" si="1"/>
        <v>0</v>
      </c>
      <c r="C18" s="319"/>
      <c r="D18" s="1510"/>
      <c r="E18" s="1519"/>
      <c r="F18" s="1568">
        <f t="shared" si="2"/>
        <v>0</v>
      </c>
      <c r="G18" s="1569"/>
      <c r="H18" s="1570"/>
      <c r="I18" s="1571">
        <f t="shared" si="3"/>
        <v>0</v>
      </c>
      <c r="J18" s="1572">
        <f t="shared" si="0"/>
        <v>0</v>
      </c>
      <c r="K18" s="583"/>
    </row>
    <row r="19" spans="1:11" x14ac:dyDescent="0.25">
      <c r="B19" s="1507">
        <f t="shared" si="1"/>
        <v>0</v>
      </c>
      <c r="C19" s="319"/>
      <c r="D19" s="1510"/>
      <c r="E19" s="1519"/>
      <c r="F19" s="1568">
        <f t="shared" si="2"/>
        <v>0</v>
      </c>
      <c r="G19" s="1569"/>
      <c r="H19" s="1570"/>
      <c r="I19" s="1571">
        <f t="shared" si="3"/>
        <v>0</v>
      </c>
      <c r="J19" s="1573">
        <f t="shared" si="0"/>
        <v>0</v>
      </c>
      <c r="K19" s="583"/>
    </row>
    <row r="20" spans="1:11" x14ac:dyDescent="0.25">
      <c r="B20" s="88"/>
      <c r="C20" s="319"/>
      <c r="D20" s="1510"/>
      <c r="E20" s="1519"/>
      <c r="F20" s="1568">
        <f t="shared" si="2"/>
        <v>0</v>
      </c>
      <c r="G20" s="1569"/>
      <c r="H20" s="1570"/>
      <c r="I20" s="1571">
        <f>I19-F20</f>
        <v>0</v>
      </c>
      <c r="J20" s="1573">
        <f t="shared" si="0"/>
        <v>0</v>
      </c>
      <c r="K20" s="583"/>
    </row>
    <row r="21" spans="1:11" x14ac:dyDescent="0.25">
      <c r="B21" s="88"/>
      <c r="C21" s="319"/>
      <c r="D21" s="1510"/>
      <c r="E21" s="1519"/>
      <c r="F21" s="1568">
        <f t="shared" si="2"/>
        <v>0</v>
      </c>
      <c r="G21" s="1569"/>
      <c r="H21" s="1570"/>
      <c r="I21" s="1571">
        <f t="shared" ref="I21:I28" si="4">I20-F21</f>
        <v>0</v>
      </c>
      <c r="J21" s="1573">
        <f t="shared" si="0"/>
        <v>0</v>
      </c>
      <c r="K21" s="583"/>
    </row>
    <row r="22" spans="1:11" x14ac:dyDescent="0.25">
      <c r="B22" s="88"/>
      <c r="C22" s="319"/>
      <c r="D22" s="1510"/>
      <c r="E22" s="1519"/>
      <c r="F22" s="1512">
        <f t="shared" si="2"/>
        <v>0</v>
      </c>
      <c r="G22" s="1516"/>
      <c r="H22" s="1509"/>
      <c r="I22" s="1520">
        <f t="shared" si="4"/>
        <v>0</v>
      </c>
      <c r="J22" s="1521">
        <f t="shared" si="0"/>
        <v>0</v>
      </c>
      <c r="K22" s="583"/>
    </row>
    <row r="23" spans="1:11" x14ac:dyDescent="0.25">
      <c r="B23" s="88"/>
      <c r="C23" s="319"/>
      <c r="D23" s="1510"/>
      <c r="E23" s="1519"/>
      <c r="F23" s="1512">
        <f t="shared" si="2"/>
        <v>0</v>
      </c>
      <c r="G23" s="1516"/>
      <c r="H23" s="1509"/>
      <c r="I23" s="1520">
        <f t="shared" si="4"/>
        <v>0</v>
      </c>
      <c r="J23" s="1521">
        <f t="shared" si="0"/>
        <v>0</v>
      </c>
      <c r="K23" s="583"/>
    </row>
    <row r="24" spans="1:11" x14ac:dyDescent="0.25">
      <c r="B24" s="88"/>
      <c r="C24" s="319"/>
      <c r="D24" s="1508"/>
      <c r="E24" s="1518"/>
      <c r="F24" s="1513">
        <f t="shared" si="2"/>
        <v>0</v>
      </c>
      <c r="G24" s="1517"/>
      <c r="H24" s="1511"/>
      <c r="I24" s="1522">
        <f t="shared" si="4"/>
        <v>0</v>
      </c>
      <c r="J24" s="1523">
        <f t="shared" si="0"/>
        <v>0</v>
      </c>
    </row>
    <row r="25" spans="1:11" x14ac:dyDescent="0.25">
      <c r="B25" s="88"/>
      <c r="C25" s="319"/>
      <c r="D25" s="1508"/>
      <c r="E25" s="1518"/>
      <c r="F25" s="1513">
        <f t="shared" si="2"/>
        <v>0</v>
      </c>
      <c r="G25" s="1517"/>
      <c r="H25" s="1511"/>
      <c r="I25" s="1522">
        <f t="shared" si="4"/>
        <v>0</v>
      </c>
      <c r="J25" s="1523">
        <f t="shared" si="0"/>
        <v>0</v>
      </c>
    </row>
    <row r="26" spans="1:11" x14ac:dyDescent="0.25">
      <c r="B26" s="88"/>
      <c r="C26" s="319"/>
      <c r="D26" s="1508"/>
      <c r="E26" s="1518"/>
      <c r="F26" s="1513">
        <f t="shared" si="2"/>
        <v>0</v>
      </c>
      <c r="G26" s="1517"/>
      <c r="H26" s="1511"/>
      <c r="I26" s="1522">
        <f t="shared" si="4"/>
        <v>0</v>
      </c>
      <c r="J26" s="1523">
        <f t="shared" si="0"/>
        <v>0</v>
      </c>
    </row>
    <row r="27" spans="1:11" x14ac:dyDescent="0.25">
      <c r="B27" s="88"/>
      <c r="C27" s="319"/>
      <c r="D27" s="1508"/>
      <c r="E27" s="1518"/>
      <c r="F27" s="1513">
        <f t="shared" si="2"/>
        <v>0</v>
      </c>
      <c r="G27" s="1517"/>
      <c r="H27" s="1511"/>
      <c r="I27" s="1522">
        <f t="shared" si="4"/>
        <v>0</v>
      </c>
      <c r="J27" s="1523">
        <f t="shared" si="0"/>
        <v>0</v>
      </c>
    </row>
    <row r="28" spans="1:11" x14ac:dyDescent="0.25">
      <c r="B28" s="88"/>
      <c r="C28" s="319"/>
      <c r="D28" s="1508"/>
      <c r="E28" s="1518"/>
      <c r="F28" s="1513">
        <f t="shared" si="2"/>
        <v>0</v>
      </c>
      <c r="G28" s="1517"/>
      <c r="H28" s="1511"/>
      <c r="I28" s="1522">
        <f t="shared" si="4"/>
        <v>0</v>
      </c>
      <c r="J28" s="1523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14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53" t="s">
        <v>21</v>
      </c>
      <c r="E32" s="1754"/>
      <c r="F32" s="137">
        <f>E5-F30+E6+E7+E4</f>
        <v>0</v>
      </c>
    </row>
    <row r="33" spans="1:6" ht="15.75" thickBot="1" x14ac:dyDescent="0.3">
      <c r="A33" s="121"/>
      <c r="D33" s="962" t="s">
        <v>4</v>
      </c>
      <c r="E33" s="963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66" t="s">
        <v>312</v>
      </c>
      <c r="B1" s="1766"/>
      <c r="C1" s="1766"/>
      <c r="D1" s="1766"/>
      <c r="E1" s="1766"/>
      <c r="F1" s="1766"/>
      <c r="G1" s="1766"/>
      <c r="H1" s="11">
        <v>1</v>
      </c>
      <c r="K1" s="1756" t="s">
        <v>333</v>
      </c>
      <c r="L1" s="1756"/>
      <c r="M1" s="1756"/>
      <c r="N1" s="1756"/>
      <c r="O1" s="1756"/>
      <c r="P1" s="1756"/>
      <c r="Q1" s="175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83">
        <v>63</v>
      </c>
      <c r="N4" s="130">
        <v>45141</v>
      </c>
      <c r="O4" s="432">
        <v>562.75</v>
      </c>
      <c r="P4" s="1312">
        <v>17</v>
      </c>
      <c r="Q4" s="151"/>
      <c r="R4" s="151"/>
    </row>
    <row r="5" spans="1:19" ht="15" customHeight="1" x14ac:dyDescent="0.3">
      <c r="A5" s="1760" t="s">
        <v>96</v>
      </c>
      <c r="B5" s="1794" t="s">
        <v>97</v>
      </c>
      <c r="C5" s="879">
        <v>63</v>
      </c>
      <c r="D5" s="130">
        <v>45112</v>
      </c>
      <c r="E5" s="432">
        <v>1178.1600000000001</v>
      </c>
      <c r="F5" s="1108">
        <v>35</v>
      </c>
      <c r="G5" s="1110"/>
      <c r="K5" s="1793" t="s">
        <v>96</v>
      </c>
      <c r="L5" s="1794" t="s">
        <v>97</v>
      </c>
      <c r="M5" s="1583">
        <v>66</v>
      </c>
      <c r="N5" s="130">
        <v>45154</v>
      </c>
      <c r="O5" s="865">
        <v>632.07000000000005</v>
      </c>
      <c r="P5" s="1312">
        <v>20</v>
      </c>
      <c r="Q5" s="1314"/>
    </row>
    <row r="6" spans="1:19" ht="15.75" customHeight="1" x14ac:dyDescent="0.3">
      <c r="A6" s="1760"/>
      <c r="B6" s="1794"/>
      <c r="C6" s="879">
        <v>63</v>
      </c>
      <c r="D6" s="130">
        <v>45133</v>
      </c>
      <c r="E6" s="865">
        <v>666.16</v>
      </c>
      <c r="F6" s="1108">
        <v>20</v>
      </c>
      <c r="G6" s="87">
        <f>F39</f>
        <v>2271.11</v>
      </c>
      <c r="H6" s="7">
        <f>E6-G6+E5+E7+E4</f>
        <v>-5.0000000000181899E-2</v>
      </c>
      <c r="K6" s="1793"/>
      <c r="L6" s="1794"/>
      <c r="M6" s="1584">
        <v>65</v>
      </c>
      <c r="N6" s="130">
        <v>45164</v>
      </c>
      <c r="O6" s="1582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21" t="s">
        <v>109</v>
      </c>
      <c r="C7" s="1795" t="s">
        <v>332</v>
      </c>
      <c r="D7" s="1795"/>
      <c r="E7" s="172">
        <v>88.67</v>
      </c>
      <c r="F7" s="133">
        <v>6</v>
      </c>
      <c r="L7" s="1609"/>
      <c r="M7" s="1610"/>
      <c r="N7" s="1611"/>
      <c r="O7" s="1612"/>
      <c r="P7" s="1613"/>
      <c r="Q7" s="1614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615" t="s">
        <v>7</v>
      </c>
      <c r="M8" s="1616" t="s">
        <v>8</v>
      </c>
      <c r="N8" s="1617" t="s">
        <v>17</v>
      </c>
      <c r="O8" s="1618" t="s">
        <v>2</v>
      </c>
      <c r="P8" s="1619" t="s">
        <v>18</v>
      </c>
      <c r="Q8" s="1618" t="s">
        <v>15</v>
      </c>
      <c r="R8" s="1620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572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576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578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557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581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96">
        <v>63.72</v>
      </c>
      <c r="O15" s="1598">
        <v>45150</v>
      </c>
      <c r="P15" s="309">
        <f t="shared" si="1"/>
        <v>63.72</v>
      </c>
      <c r="Q15" s="1597" t="s">
        <v>553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646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650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633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680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728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729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733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765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5">
        <v>264.14</v>
      </c>
      <c r="E24" s="1285">
        <v>45138</v>
      </c>
      <c r="F24" s="1096">
        <f t="shared" si="2"/>
        <v>264.14</v>
      </c>
      <c r="G24" s="1267" t="s">
        <v>513</v>
      </c>
      <c r="H24" s="1268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5">
        <v>45171</v>
      </c>
      <c r="P24" s="585">
        <f t="shared" si="1"/>
        <v>30.94</v>
      </c>
      <c r="Q24" s="1267" t="s">
        <v>785</v>
      </c>
      <c r="R24" s="1268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5">
        <v>168.2</v>
      </c>
      <c r="E25" s="1285">
        <v>45140</v>
      </c>
      <c r="F25" s="1096">
        <f t="shared" si="2"/>
        <v>168.2</v>
      </c>
      <c r="G25" s="1267" t="s">
        <v>528</v>
      </c>
      <c r="H25" s="1268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5"/>
      <c r="P25" s="585">
        <f t="shared" si="1"/>
        <v>0</v>
      </c>
      <c r="Q25" s="1267"/>
      <c r="R25" s="1268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5">
        <v>0</v>
      </c>
      <c r="E26" s="1285"/>
      <c r="F26" s="1534">
        <f t="shared" si="2"/>
        <v>0</v>
      </c>
      <c r="G26" s="1535"/>
      <c r="H26" s="1536"/>
      <c r="I26" s="1537">
        <f t="shared" si="9"/>
        <v>-4.9999999999783995E-2</v>
      </c>
      <c r="L26" s="712">
        <f t="shared" si="8"/>
        <v>0</v>
      </c>
      <c r="M26" s="565"/>
      <c r="N26" s="554">
        <v>0</v>
      </c>
      <c r="O26" s="1285"/>
      <c r="P26" s="585">
        <f t="shared" si="1"/>
        <v>0</v>
      </c>
      <c r="Q26" s="1267"/>
      <c r="R26" s="1268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5">
        <v>0</v>
      </c>
      <c r="E27" s="1285"/>
      <c r="F27" s="1534">
        <f t="shared" si="2"/>
        <v>0</v>
      </c>
      <c r="G27" s="1535"/>
      <c r="H27" s="1536"/>
      <c r="I27" s="1537">
        <f t="shared" si="9"/>
        <v>-4.9999999999783995E-2</v>
      </c>
      <c r="L27" s="712">
        <f t="shared" si="8"/>
        <v>0</v>
      </c>
      <c r="M27" s="565"/>
      <c r="N27" s="554">
        <v>0</v>
      </c>
      <c r="O27" s="1285"/>
      <c r="P27" s="585">
        <f t="shared" si="1"/>
        <v>0</v>
      </c>
      <c r="Q27" s="1267"/>
      <c r="R27" s="1268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5">
        <v>0</v>
      </c>
      <c r="E28" s="1285"/>
      <c r="F28" s="1534">
        <f t="shared" si="2"/>
        <v>0</v>
      </c>
      <c r="G28" s="1535"/>
      <c r="H28" s="1536"/>
      <c r="I28" s="1537">
        <f t="shared" si="9"/>
        <v>-4.9999999999783995E-2</v>
      </c>
      <c r="L28" s="712">
        <f t="shared" si="8"/>
        <v>0</v>
      </c>
      <c r="M28" s="565"/>
      <c r="N28" s="554">
        <v>0</v>
      </c>
      <c r="O28" s="1285"/>
      <c r="P28" s="585">
        <f t="shared" si="1"/>
        <v>0</v>
      </c>
      <c r="Q28" s="1267"/>
      <c r="R28" s="1268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5">
        <v>0</v>
      </c>
      <c r="E29" s="1285"/>
      <c r="F29" s="1534">
        <f t="shared" si="2"/>
        <v>0</v>
      </c>
      <c r="G29" s="1535"/>
      <c r="H29" s="1536"/>
      <c r="I29" s="1537">
        <f t="shared" si="9"/>
        <v>-4.9999999999783995E-2</v>
      </c>
      <c r="L29" s="712">
        <f t="shared" si="8"/>
        <v>0</v>
      </c>
      <c r="M29" s="565"/>
      <c r="N29" s="554">
        <v>0</v>
      </c>
      <c r="O29" s="1285"/>
      <c r="P29" s="585">
        <f t="shared" si="1"/>
        <v>0</v>
      </c>
      <c r="Q29" s="1267"/>
      <c r="R29" s="1268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5">
        <v>0</v>
      </c>
      <c r="E30" s="1285"/>
      <c r="F30" s="1096">
        <f t="shared" si="2"/>
        <v>0</v>
      </c>
      <c r="G30" s="1267"/>
      <c r="H30" s="1268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5"/>
      <c r="P30" s="585">
        <f t="shared" si="1"/>
        <v>0</v>
      </c>
      <c r="Q30" s="1267"/>
      <c r="R30" s="1268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5">
        <v>0</v>
      </c>
      <c r="E31" s="1285"/>
      <c r="F31" s="1096">
        <f t="shared" si="2"/>
        <v>0</v>
      </c>
      <c r="G31" s="1267"/>
      <c r="H31" s="1268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5"/>
      <c r="P31" s="585">
        <f t="shared" si="1"/>
        <v>0</v>
      </c>
      <c r="Q31" s="1267"/>
      <c r="R31" s="1268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5">
        <v>0</v>
      </c>
      <c r="E32" s="1285"/>
      <c r="F32" s="1096">
        <f t="shared" si="2"/>
        <v>0</v>
      </c>
      <c r="G32" s="1267"/>
      <c r="H32" s="1268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5"/>
      <c r="P32" s="585">
        <f t="shared" si="1"/>
        <v>0</v>
      </c>
      <c r="Q32" s="1267"/>
      <c r="R32" s="1268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5">
        <v>0</v>
      </c>
      <c r="E33" s="1285"/>
      <c r="F33" s="1096">
        <f t="shared" si="2"/>
        <v>0</v>
      </c>
      <c r="G33" s="1267"/>
      <c r="H33" s="1268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5"/>
      <c r="P33" s="585">
        <f t="shared" si="1"/>
        <v>0</v>
      </c>
      <c r="Q33" s="1267"/>
      <c r="R33" s="1268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5">
        <v>0</v>
      </c>
      <c r="E34" s="1285"/>
      <c r="F34" s="1096">
        <f t="shared" si="2"/>
        <v>0</v>
      </c>
      <c r="G34" s="1267"/>
      <c r="H34" s="1268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5"/>
      <c r="P34" s="585">
        <f t="shared" si="1"/>
        <v>0</v>
      </c>
      <c r="Q34" s="1267"/>
      <c r="R34" s="1268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5">
        <v>0</v>
      </c>
      <c r="E35" s="1285"/>
      <c r="F35" s="1096">
        <f t="shared" si="2"/>
        <v>0</v>
      </c>
      <c r="G35" s="1267"/>
      <c r="H35" s="1268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5"/>
      <c r="P35" s="585">
        <f t="shared" si="1"/>
        <v>0</v>
      </c>
      <c r="Q35" s="1267"/>
      <c r="R35" s="1268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5">
        <v>0</v>
      </c>
      <c r="E36" s="1285"/>
      <c r="F36" s="1096">
        <f t="shared" si="2"/>
        <v>0</v>
      </c>
      <c r="G36" s="1267"/>
      <c r="H36" s="1268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5"/>
      <c r="P36" s="585">
        <f t="shared" si="1"/>
        <v>0</v>
      </c>
      <c r="Q36" s="1267"/>
      <c r="R36" s="1268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5">
        <v>0</v>
      </c>
      <c r="E37" s="1285"/>
      <c r="F37" s="1096">
        <f t="shared" si="2"/>
        <v>0</v>
      </c>
      <c r="G37" s="1267"/>
      <c r="H37" s="1268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5"/>
      <c r="P37" s="585">
        <f t="shared" si="1"/>
        <v>0</v>
      </c>
      <c r="Q37" s="1267"/>
      <c r="R37" s="1268"/>
      <c r="S37" s="549">
        <f t="shared" si="4"/>
        <v>33.089999999999719</v>
      </c>
    </row>
    <row r="38" spans="1:19" ht="15.75" thickBot="1" x14ac:dyDescent="0.3">
      <c r="A38" s="117"/>
      <c r="B38" s="821">
        <f t="shared" si="7"/>
        <v>0</v>
      </c>
      <c r="C38" s="37"/>
      <c r="D38" s="1265">
        <v>0</v>
      </c>
      <c r="E38" s="1286"/>
      <c r="F38" s="1096">
        <f t="shared" si="2"/>
        <v>0</v>
      </c>
      <c r="G38" s="1287"/>
      <c r="H38" s="1288"/>
      <c r="I38" s="549">
        <f t="shared" si="9"/>
        <v>-4.9999999999783995E-2</v>
      </c>
      <c r="K38" s="117"/>
      <c r="L38" s="821">
        <f t="shared" si="8"/>
        <v>0</v>
      </c>
      <c r="M38" s="37"/>
      <c r="N38" s="554">
        <v>0</v>
      </c>
      <c r="O38" s="1286"/>
      <c r="P38" s="585">
        <f t="shared" si="1"/>
        <v>0</v>
      </c>
      <c r="Q38" s="1287"/>
      <c r="R38" s="1288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8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2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53" t="s">
        <v>21</v>
      </c>
      <c r="E41" s="1754"/>
      <c r="F41" s="137">
        <f>E5+E6-F39+E7+E4</f>
        <v>-4.9999999999954525E-2</v>
      </c>
      <c r="L41" s="5"/>
      <c r="N41" s="1753" t="s">
        <v>21</v>
      </c>
      <c r="O41" s="1754"/>
      <c r="P41" s="137">
        <f>O5+O6-P39+O7+O4</f>
        <v>33.090000000000146</v>
      </c>
    </row>
    <row r="42" spans="1:19" ht="15.75" thickBot="1" x14ac:dyDescent="0.3">
      <c r="A42" s="121"/>
      <c r="D42" s="1104" t="s">
        <v>4</v>
      </c>
      <c r="E42" s="1105"/>
      <c r="F42" s="49">
        <f>F5+F6-C39+F7+F4</f>
        <v>0</v>
      </c>
      <c r="K42" s="121"/>
      <c r="N42" s="1309" t="s">
        <v>4</v>
      </c>
      <c r="O42" s="1310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3"/>
      <c r="C4" s="359"/>
      <c r="D4" s="130"/>
      <c r="E4" s="197"/>
      <c r="F4" s="61"/>
      <c r="G4" s="151"/>
      <c r="H4" s="151"/>
    </row>
    <row r="5" spans="1:13" ht="15" customHeight="1" x14ac:dyDescent="0.25">
      <c r="A5" s="1760"/>
      <c r="B5" s="1757"/>
      <c r="C5" s="359"/>
      <c r="D5" s="130"/>
      <c r="E5" s="986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760"/>
      <c r="B6" s="175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8" t="s">
        <v>11</v>
      </c>
      <c r="D83" s="175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65"/>
      <c r="B6" s="1796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65"/>
      <c r="B7" s="1797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53" t="s">
        <v>21</v>
      </c>
      <c r="E30" s="175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56" t="s">
        <v>322</v>
      </c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60" t="s">
        <v>96</v>
      </c>
      <c r="B5" s="1798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760"/>
      <c r="B6" s="1798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581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587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549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605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616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9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9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9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9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9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6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1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53" t="s">
        <v>21</v>
      </c>
      <c r="E29" s="1754"/>
      <c r="F29" s="137">
        <f>E5+E6-F27+E7+E4</f>
        <v>63.720000000000027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99" t="s">
        <v>313</v>
      </c>
      <c r="B1" s="1799"/>
      <c r="C1" s="1799"/>
      <c r="D1" s="1799"/>
      <c r="E1" s="1799"/>
      <c r="F1" s="1799"/>
      <c r="G1" s="1799"/>
      <c r="H1" s="1799"/>
      <c r="I1" s="1799"/>
      <c r="J1" s="1799"/>
      <c r="K1" s="433">
        <v>1</v>
      </c>
      <c r="M1" s="1801" t="s">
        <v>322</v>
      </c>
      <c r="N1" s="1801"/>
      <c r="O1" s="1801"/>
      <c r="P1" s="1801"/>
      <c r="Q1" s="1801"/>
      <c r="R1" s="1801"/>
      <c r="S1" s="1801"/>
      <c r="T1" s="1801"/>
      <c r="U1" s="1801"/>
      <c r="V1" s="1801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800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800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793"/>
      <c r="B6" s="541" t="s">
        <v>86</v>
      </c>
      <c r="C6" s="651"/>
      <c r="D6" s="569"/>
      <c r="E6" s="632"/>
      <c r="F6" s="652"/>
      <c r="M6" s="1793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7" t="s">
        <v>58</v>
      </c>
      <c r="J8" s="119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9" t="s">
        <v>58</v>
      </c>
      <c r="V8" s="141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2">
        <f>E5-F9+E4+E6+E7</f>
        <v>18468.600000000002</v>
      </c>
      <c r="J9" s="1203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804</v>
      </c>
      <c r="T9" s="553">
        <v>81</v>
      </c>
      <c r="U9" s="1202">
        <f>Q5-R9+Q4+Q6+Q7</f>
        <v>17867.020000000004</v>
      </c>
      <c r="V9" s="1203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9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3">
        <f t="shared" si="0"/>
        <v>653.28</v>
      </c>
      <c r="E19" s="1284">
        <v>45138</v>
      </c>
      <c r="F19" s="627">
        <f t="shared" si="1"/>
        <v>653.28</v>
      </c>
      <c r="G19" s="1028" t="s">
        <v>513</v>
      </c>
      <c r="H19" s="1029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3">
        <f t="shared" si="0"/>
        <v>54.44</v>
      </c>
      <c r="E20" s="1284">
        <v>45139</v>
      </c>
      <c r="F20" s="627">
        <f t="shared" si="1"/>
        <v>54.44</v>
      </c>
      <c r="G20" s="1028" t="s">
        <v>524</v>
      </c>
      <c r="H20" s="1029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3">
        <f t="shared" si="0"/>
        <v>136.1</v>
      </c>
      <c r="E21" s="1284">
        <v>45140</v>
      </c>
      <c r="F21" s="627">
        <f t="shared" si="1"/>
        <v>136.1</v>
      </c>
      <c r="G21" s="1028" t="s">
        <v>528</v>
      </c>
      <c r="H21" s="1029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3">
        <f t="shared" si="0"/>
        <v>54.44</v>
      </c>
      <c r="E22" s="1284">
        <v>45140</v>
      </c>
      <c r="F22" s="627">
        <f t="shared" si="1"/>
        <v>54.44</v>
      </c>
      <c r="G22" s="1028" t="s">
        <v>531</v>
      </c>
      <c r="H22" s="1029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3">
        <f t="shared" si="0"/>
        <v>54.44</v>
      </c>
      <c r="E23" s="1284">
        <v>45140</v>
      </c>
      <c r="F23" s="627">
        <f t="shared" si="1"/>
        <v>54.44</v>
      </c>
      <c r="G23" s="1028" t="s">
        <v>533</v>
      </c>
      <c r="H23" s="1029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3">
        <f t="shared" si="0"/>
        <v>27.22</v>
      </c>
      <c r="E24" s="1284">
        <v>45140</v>
      </c>
      <c r="F24" s="627">
        <f t="shared" si="1"/>
        <v>27.22</v>
      </c>
      <c r="G24" s="1028" t="s">
        <v>533</v>
      </c>
      <c r="H24" s="1029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3">
        <f t="shared" si="0"/>
        <v>544.4</v>
      </c>
      <c r="E25" s="1284">
        <v>45140</v>
      </c>
      <c r="F25" s="627">
        <f t="shared" si="1"/>
        <v>544.4</v>
      </c>
      <c r="G25" s="1028" t="s">
        <v>536</v>
      </c>
      <c r="H25" s="1029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3">
        <f t="shared" si="0"/>
        <v>27.22</v>
      </c>
      <c r="E26" s="1284">
        <v>45141</v>
      </c>
      <c r="F26" s="627">
        <f t="shared" si="1"/>
        <v>27.22</v>
      </c>
      <c r="G26" s="1028" t="s">
        <v>561</v>
      </c>
      <c r="H26" s="1029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3">
        <f t="shared" si="0"/>
        <v>81.66</v>
      </c>
      <c r="E27" s="1284">
        <v>45142</v>
      </c>
      <c r="F27" s="627">
        <f t="shared" si="1"/>
        <v>81.66</v>
      </c>
      <c r="G27" s="1028" t="s">
        <v>564</v>
      </c>
      <c r="H27" s="1029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3">
        <f t="shared" si="0"/>
        <v>653.28</v>
      </c>
      <c r="E28" s="1284">
        <v>45142</v>
      </c>
      <c r="F28" s="627">
        <f t="shared" si="1"/>
        <v>653.28</v>
      </c>
      <c r="G28" s="1028" t="s">
        <v>565</v>
      </c>
      <c r="H28" s="1029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3">
        <f t="shared" si="0"/>
        <v>136.1</v>
      </c>
      <c r="E29" s="1284">
        <v>45142</v>
      </c>
      <c r="F29" s="627">
        <f t="shared" si="1"/>
        <v>136.1</v>
      </c>
      <c r="G29" s="1028" t="s">
        <v>545</v>
      </c>
      <c r="H29" s="1029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3">
        <f t="shared" si="0"/>
        <v>653.28</v>
      </c>
      <c r="E30" s="1284">
        <v>45142</v>
      </c>
      <c r="F30" s="627">
        <f t="shared" si="1"/>
        <v>653.28</v>
      </c>
      <c r="G30" s="1028" t="s">
        <v>569</v>
      </c>
      <c r="H30" s="1029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3">
        <f t="shared" si="0"/>
        <v>653.28</v>
      </c>
      <c r="E31" s="1284">
        <v>45143</v>
      </c>
      <c r="F31" s="627">
        <f t="shared" si="1"/>
        <v>653.28</v>
      </c>
      <c r="G31" s="1028" t="s">
        <v>570</v>
      </c>
      <c r="H31" s="1029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3">
        <f t="shared" si="0"/>
        <v>54.44</v>
      </c>
      <c r="E32" s="1284">
        <v>45143</v>
      </c>
      <c r="F32" s="627">
        <f t="shared" si="1"/>
        <v>54.44</v>
      </c>
      <c r="G32" s="1028" t="s">
        <v>571</v>
      </c>
      <c r="H32" s="1029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3">
        <f t="shared" si="0"/>
        <v>136.1</v>
      </c>
      <c r="E33" s="1284">
        <v>45143</v>
      </c>
      <c r="F33" s="627">
        <f t="shared" si="1"/>
        <v>136.1</v>
      </c>
      <c r="G33" s="1028" t="s">
        <v>572</v>
      </c>
      <c r="H33" s="1029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3">
        <f t="shared" si="0"/>
        <v>54.44</v>
      </c>
      <c r="E34" s="1284">
        <v>45143</v>
      </c>
      <c r="F34" s="627">
        <f t="shared" si="1"/>
        <v>54.44</v>
      </c>
      <c r="G34" s="1028" t="s">
        <v>573</v>
      </c>
      <c r="H34" s="1029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3">
        <f t="shared" si="0"/>
        <v>136.1</v>
      </c>
      <c r="E35" s="1284">
        <v>45145</v>
      </c>
      <c r="F35" s="627">
        <f t="shared" si="1"/>
        <v>136.1</v>
      </c>
      <c r="G35" s="1028" t="s">
        <v>577</v>
      </c>
      <c r="H35" s="1029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3">
        <f t="shared" si="0"/>
        <v>653.28</v>
      </c>
      <c r="E36" s="1148">
        <v>45146</v>
      </c>
      <c r="F36" s="1030">
        <f t="shared" si="1"/>
        <v>653.28</v>
      </c>
      <c r="G36" s="1031" t="s">
        <v>584</v>
      </c>
      <c r="H36" s="1032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30">
        <f t="shared" si="0"/>
        <v>190.54</v>
      </c>
      <c r="E37" s="1043">
        <v>45147</v>
      </c>
      <c r="F37" s="1030">
        <f t="shared" si="1"/>
        <v>190.54</v>
      </c>
      <c r="G37" s="1031" t="s">
        <v>587</v>
      </c>
      <c r="H37" s="1032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30">
        <f t="shared" si="0"/>
        <v>81.66</v>
      </c>
      <c r="E38" s="1043">
        <v>45147</v>
      </c>
      <c r="F38" s="1030">
        <f t="shared" si="1"/>
        <v>81.66</v>
      </c>
      <c r="G38" s="1031" t="s">
        <v>590</v>
      </c>
      <c r="H38" s="1032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30">
        <f t="shared" si="0"/>
        <v>27.22</v>
      </c>
      <c r="E39" s="1043">
        <v>45147</v>
      </c>
      <c r="F39" s="1030">
        <f t="shared" si="1"/>
        <v>27.22</v>
      </c>
      <c r="G39" s="1031" t="s">
        <v>591</v>
      </c>
      <c r="H39" s="1032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30">
        <f t="shared" si="0"/>
        <v>27.22</v>
      </c>
      <c r="E40" s="1043">
        <v>45147</v>
      </c>
      <c r="F40" s="1030">
        <f t="shared" si="1"/>
        <v>27.22</v>
      </c>
      <c r="G40" s="1031" t="s">
        <v>596</v>
      </c>
      <c r="H40" s="1032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30">
        <f t="shared" si="0"/>
        <v>27.22</v>
      </c>
      <c r="E41" s="1043">
        <v>45148</v>
      </c>
      <c r="F41" s="1030">
        <f t="shared" si="1"/>
        <v>27.22</v>
      </c>
      <c r="G41" s="1031" t="s">
        <v>598</v>
      </c>
      <c r="H41" s="1032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30">
        <f t="shared" si="0"/>
        <v>217.76</v>
      </c>
      <c r="E42" s="1043">
        <v>45148</v>
      </c>
      <c r="F42" s="1030">
        <f t="shared" si="1"/>
        <v>217.76</v>
      </c>
      <c r="G42" s="1031" t="s">
        <v>604</v>
      </c>
      <c r="H42" s="1032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30">
        <f t="shared" si="0"/>
        <v>653.28</v>
      </c>
      <c r="E43" s="1043">
        <v>45148</v>
      </c>
      <c r="F43" s="1030">
        <f t="shared" si="1"/>
        <v>653.28</v>
      </c>
      <c r="G43" s="1031" t="s">
        <v>605</v>
      </c>
      <c r="H43" s="1032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30">
        <f t="shared" si="0"/>
        <v>27.22</v>
      </c>
      <c r="E44" s="1043">
        <v>45149</v>
      </c>
      <c r="F44" s="1030">
        <f t="shared" si="1"/>
        <v>27.22</v>
      </c>
      <c r="G44" s="1031" t="s">
        <v>609</v>
      </c>
      <c r="H44" s="1032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30">
        <f t="shared" si="0"/>
        <v>54.44</v>
      </c>
      <c r="E45" s="1043">
        <v>45150</v>
      </c>
      <c r="F45" s="1030">
        <f t="shared" si="1"/>
        <v>54.44</v>
      </c>
      <c r="G45" s="1031" t="s">
        <v>617</v>
      </c>
      <c r="H45" s="1032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30">
        <f t="shared" si="0"/>
        <v>272.2</v>
      </c>
      <c r="E46" s="1043">
        <v>45150</v>
      </c>
      <c r="F46" s="1030">
        <f t="shared" si="1"/>
        <v>272.2</v>
      </c>
      <c r="G46" s="1031" t="s">
        <v>616</v>
      </c>
      <c r="H46" s="1032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30">
        <f t="shared" si="0"/>
        <v>571.62</v>
      </c>
      <c r="E47" s="1043">
        <v>45151</v>
      </c>
      <c r="F47" s="1030">
        <f t="shared" si="1"/>
        <v>571.62</v>
      </c>
      <c r="G47" s="1031" t="s">
        <v>618</v>
      </c>
      <c r="H47" s="1032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30">
        <f t="shared" si="0"/>
        <v>653.28</v>
      </c>
      <c r="E48" s="1043">
        <v>45152</v>
      </c>
      <c r="F48" s="1030">
        <f t="shared" si="1"/>
        <v>653.28</v>
      </c>
      <c r="G48" s="1031" t="s">
        <v>624</v>
      </c>
      <c r="H48" s="1032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30">
        <f t="shared" si="0"/>
        <v>27.22</v>
      </c>
      <c r="E49" s="1043">
        <v>45154</v>
      </c>
      <c r="F49" s="1030">
        <f t="shared" si="1"/>
        <v>27.22</v>
      </c>
      <c r="G49" s="1031" t="s">
        <v>639</v>
      </c>
      <c r="H49" s="1032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30">
        <f t="shared" si="0"/>
        <v>27.22</v>
      </c>
      <c r="E50" s="1043">
        <v>45154</v>
      </c>
      <c r="F50" s="1030">
        <f t="shared" si="1"/>
        <v>27.22</v>
      </c>
      <c r="G50" s="1031" t="s">
        <v>635</v>
      </c>
      <c r="H50" s="1032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30">
        <f t="shared" si="0"/>
        <v>108.88</v>
      </c>
      <c r="E51" s="1043">
        <v>45154</v>
      </c>
      <c r="F51" s="1030">
        <f t="shared" si="1"/>
        <v>108.88</v>
      </c>
      <c r="G51" s="1031" t="s">
        <v>641</v>
      </c>
      <c r="H51" s="1032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30">
        <f t="shared" si="0"/>
        <v>27.22</v>
      </c>
      <c r="E52" s="1043">
        <v>45155</v>
      </c>
      <c r="F52" s="1030">
        <f t="shared" si="1"/>
        <v>27.22</v>
      </c>
      <c r="G52" s="1031" t="s">
        <v>650</v>
      </c>
      <c r="H52" s="1032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30">
        <f t="shared" si="0"/>
        <v>653.28</v>
      </c>
      <c r="E53" s="1043">
        <v>45155</v>
      </c>
      <c r="F53" s="1030">
        <f t="shared" si="1"/>
        <v>653.28</v>
      </c>
      <c r="G53" s="1031" t="s">
        <v>633</v>
      </c>
      <c r="H53" s="1032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30">
        <f t="shared" si="0"/>
        <v>54.44</v>
      </c>
      <c r="E54" s="1043">
        <v>45155</v>
      </c>
      <c r="F54" s="1030">
        <f t="shared" si="1"/>
        <v>54.44</v>
      </c>
      <c r="G54" s="1031" t="s">
        <v>655</v>
      </c>
      <c r="H54" s="1032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30">
        <f t="shared" si="0"/>
        <v>81.66</v>
      </c>
      <c r="E55" s="1043">
        <v>45156</v>
      </c>
      <c r="F55" s="1030">
        <f t="shared" si="1"/>
        <v>81.66</v>
      </c>
      <c r="G55" s="1031" t="s">
        <v>659</v>
      </c>
      <c r="H55" s="1032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30">
        <f t="shared" si="0"/>
        <v>81.66</v>
      </c>
      <c r="E56" s="1043">
        <v>45156</v>
      </c>
      <c r="F56" s="1030">
        <f t="shared" si="1"/>
        <v>81.66</v>
      </c>
      <c r="G56" s="1031" t="s">
        <v>661</v>
      </c>
      <c r="H56" s="1032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30">
        <f t="shared" si="0"/>
        <v>653.28</v>
      </c>
      <c r="E57" s="1043">
        <v>45156</v>
      </c>
      <c r="F57" s="1030">
        <f t="shared" si="1"/>
        <v>653.28</v>
      </c>
      <c r="G57" s="1031" t="s">
        <v>662</v>
      </c>
      <c r="H57" s="1032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30">
        <f t="shared" si="0"/>
        <v>27.22</v>
      </c>
      <c r="E58" s="1043">
        <v>45157</v>
      </c>
      <c r="F58" s="1030">
        <f t="shared" si="1"/>
        <v>27.22</v>
      </c>
      <c r="G58" s="1031" t="s">
        <v>672</v>
      </c>
      <c r="H58" s="1032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30">
        <f t="shared" si="0"/>
        <v>54.44</v>
      </c>
      <c r="E59" s="1043">
        <v>45157</v>
      </c>
      <c r="F59" s="1030">
        <f t="shared" si="1"/>
        <v>54.44</v>
      </c>
      <c r="G59" s="1031" t="s">
        <v>672</v>
      </c>
      <c r="H59" s="1032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30">
        <f t="shared" si="0"/>
        <v>544.4</v>
      </c>
      <c r="E60" s="1043">
        <v>45157</v>
      </c>
      <c r="F60" s="1030">
        <f t="shared" si="1"/>
        <v>544.4</v>
      </c>
      <c r="G60" s="1031" t="s">
        <v>673</v>
      </c>
      <c r="H60" s="1032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30">
        <f t="shared" si="0"/>
        <v>136.1</v>
      </c>
      <c r="E61" s="1043">
        <v>45157</v>
      </c>
      <c r="F61" s="1030">
        <f t="shared" si="1"/>
        <v>136.1</v>
      </c>
      <c r="G61" s="1031" t="s">
        <v>675</v>
      </c>
      <c r="H61" s="1032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30">
        <f t="shared" si="0"/>
        <v>81.66</v>
      </c>
      <c r="E62" s="1043">
        <v>45159</v>
      </c>
      <c r="F62" s="1030">
        <f t="shared" si="1"/>
        <v>81.66</v>
      </c>
      <c r="G62" s="1031" t="s">
        <v>682</v>
      </c>
      <c r="H62" s="1032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30">
        <f t="shared" si="0"/>
        <v>272.2</v>
      </c>
      <c r="E63" s="1043">
        <v>45159</v>
      </c>
      <c r="F63" s="1030">
        <f t="shared" si="1"/>
        <v>272.2</v>
      </c>
      <c r="G63" s="1031" t="s">
        <v>683</v>
      </c>
      <c r="H63" s="1032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30">
        <f t="shared" si="0"/>
        <v>27.22</v>
      </c>
      <c r="E64" s="1043">
        <v>45160</v>
      </c>
      <c r="F64" s="1030">
        <f t="shared" si="1"/>
        <v>27.22</v>
      </c>
      <c r="G64" s="1031" t="s">
        <v>692</v>
      </c>
      <c r="H64" s="1032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30">
        <f t="shared" si="0"/>
        <v>27.22</v>
      </c>
      <c r="E65" s="1043">
        <v>45160</v>
      </c>
      <c r="F65" s="1030">
        <f t="shared" si="1"/>
        <v>27.22</v>
      </c>
      <c r="G65" s="1031" t="s">
        <v>692</v>
      </c>
      <c r="H65" s="1032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30">
        <f t="shared" si="0"/>
        <v>81.66</v>
      </c>
      <c r="E66" s="1043">
        <v>45160</v>
      </c>
      <c r="F66" s="1030">
        <f t="shared" si="1"/>
        <v>81.66</v>
      </c>
      <c r="G66" s="1031" t="s">
        <v>693</v>
      </c>
      <c r="H66" s="1032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30">
        <f t="shared" si="0"/>
        <v>653.28</v>
      </c>
      <c r="E67" s="1043">
        <v>45160</v>
      </c>
      <c r="F67" s="1030">
        <f t="shared" si="1"/>
        <v>653.28</v>
      </c>
      <c r="G67" s="1031" t="s">
        <v>694</v>
      </c>
      <c r="H67" s="1032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30">
        <f t="shared" si="0"/>
        <v>54.44</v>
      </c>
      <c r="E68" s="1043">
        <v>45161</v>
      </c>
      <c r="F68" s="1030">
        <f t="shared" si="1"/>
        <v>54.44</v>
      </c>
      <c r="G68" s="1031" t="s">
        <v>703</v>
      </c>
      <c r="H68" s="1032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30">
        <f t="shared" si="0"/>
        <v>27.22</v>
      </c>
      <c r="E69" s="1043">
        <v>45162</v>
      </c>
      <c r="F69" s="1030">
        <f t="shared" si="1"/>
        <v>27.22</v>
      </c>
      <c r="G69" s="1031" t="s">
        <v>707</v>
      </c>
      <c r="H69" s="1032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30">
        <f t="shared" si="0"/>
        <v>136.1</v>
      </c>
      <c r="E70" s="1043">
        <v>45162</v>
      </c>
      <c r="F70" s="1030">
        <f t="shared" si="1"/>
        <v>136.1</v>
      </c>
      <c r="G70" s="1031" t="s">
        <v>708</v>
      </c>
      <c r="H70" s="1032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30">
        <f t="shared" si="0"/>
        <v>680.5</v>
      </c>
      <c r="E71" s="1043">
        <v>45162</v>
      </c>
      <c r="F71" s="1030">
        <f t="shared" si="1"/>
        <v>680.5</v>
      </c>
      <c r="G71" s="1031" t="s">
        <v>710</v>
      </c>
      <c r="H71" s="1032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30">
        <f t="shared" si="0"/>
        <v>272.2</v>
      </c>
      <c r="E72" s="1043">
        <v>45164</v>
      </c>
      <c r="F72" s="1030">
        <f t="shared" si="1"/>
        <v>272.2</v>
      </c>
      <c r="G72" s="1031" t="s">
        <v>722</v>
      </c>
      <c r="H72" s="1032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30">
        <f t="shared" ref="D73:D114" si="12">C73*B73</f>
        <v>54.44</v>
      </c>
      <c r="E73" s="1043">
        <v>45164</v>
      </c>
      <c r="F73" s="1030">
        <f t="shared" ref="F73:F114" si="13">D73</f>
        <v>54.44</v>
      </c>
      <c r="G73" s="1031" t="s">
        <v>723</v>
      </c>
      <c r="H73" s="1032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30">
        <f t="shared" si="12"/>
        <v>27.22</v>
      </c>
      <c r="E74" s="1043">
        <v>45164</v>
      </c>
      <c r="F74" s="1030">
        <f t="shared" si="13"/>
        <v>27.22</v>
      </c>
      <c r="G74" s="1031" t="s">
        <v>723</v>
      </c>
      <c r="H74" s="1032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30">
        <f t="shared" si="12"/>
        <v>653.28</v>
      </c>
      <c r="E75" s="1043">
        <v>45164</v>
      </c>
      <c r="F75" s="1030">
        <f t="shared" si="13"/>
        <v>653.28</v>
      </c>
      <c r="G75" s="1031" t="s">
        <v>729</v>
      </c>
      <c r="H75" s="1032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30">
        <f t="shared" si="12"/>
        <v>653.28</v>
      </c>
      <c r="E76" s="1043">
        <v>45166</v>
      </c>
      <c r="F76" s="1030">
        <f t="shared" si="13"/>
        <v>653.28</v>
      </c>
      <c r="G76" s="1031" t="s">
        <v>733</v>
      </c>
      <c r="H76" s="1032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30">
        <f t="shared" si="12"/>
        <v>27.22</v>
      </c>
      <c r="E77" s="1043">
        <v>45167</v>
      </c>
      <c r="F77" s="1030">
        <f t="shared" si="13"/>
        <v>27.22</v>
      </c>
      <c r="G77" s="1031" t="s">
        <v>739</v>
      </c>
      <c r="H77" s="1032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30">
        <f t="shared" si="12"/>
        <v>27.22</v>
      </c>
      <c r="E78" s="1043">
        <v>45167</v>
      </c>
      <c r="F78" s="1030">
        <f t="shared" si="13"/>
        <v>27.22</v>
      </c>
      <c r="G78" s="1031" t="s">
        <v>740</v>
      </c>
      <c r="H78" s="1032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30">
        <f t="shared" si="12"/>
        <v>544.4</v>
      </c>
      <c r="E79" s="1043">
        <v>45167</v>
      </c>
      <c r="F79" s="1030">
        <f t="shared" si="13"/>
        <v>544.4</v>
      </c>
      <c r="G79" s="1031" t="s">
        <v>742</v>
      </c>
      <c r="H79" s="1032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30">
        <f t="shared" si="12"/>
        <v>81.66</v>
      </c>
      <c r="E80" s="1043">
        <v>45168</v>
      </c>
      <c r="F80" s="1030">
        <f t="shared" si="13"/>
        <v>81.66</v>
      </c>
      <c r="G80" s="1031" t="s">
        <v>749</v>
      </c>
      <c r="H80" s="1032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30">
        <f t="shared" si="12"/>
        <v>27.22</v>
      </c>
      <c r="E81" s="1043">
        <v>45169</v>
      </c>
      <c r="F81" s="1030">
        <f t="shared" si="13"/>
        <v>27.22</v>
      </c>
      <c r="G81" s="1031" t="s">
        <v>757</v>
      </c>
      <c r="H81" s="1032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30">
        <f t="shared" si="12"/>
        <v>1088.8</v>
      </c>
      <c r="E82" s="1043">
        <v>45169</v>
      </c>
      <c r="F82" s="1030">
        <f t="shared" si="13"/>
        <v>1088.8</v>
      </c>
      <c r="G82" s="1031" t="s">
        <v>764</v>
      </c>
      <c r="H82" s="1032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30">
        <f t="shared" si="12"/>
        <v>27.22</v>
      </c>
      <c r="E83" s="1043">
        <v>45169</v>
      </c>
      <c r="F83" s="1030">
        <f t="shared" si="13"/>
        <v>27.22</v>
      </c>
      <c r="G83" s="1031" t="s">
        <v>770</v>
      </c>
      <c r="H83" s="1032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30">
        <f t="shared" si="12"/>
        <v>81.66</v>
      </c>
      <c r="E84" s="1043">
        <v>45170</v>
      </c>
      <c r="F84" s="1030">
        <f t="shared" si="13"/>
        <v>81.66</v>
      </c>
      <c r="G84" s="1031" t="s">
        <v>761</v>
      </c>
      <c r="H84" s="1032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30">
        <f t="shared" si="12"/>
        <v>27.22</v>
      </c>
      <c r="E85" s="1043">
        <v>45171</v>
      </c>
      <c r="F85" s="1030">
        <f t="shared" si="13"/>
        <v>27.22</v>
      </c>
      <c r="G85" s="1031" t="s">
        <v>762</v>
      </c>
      <c r="H85" s="1032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30">
        <f t="shared" si="12"/>
        <v>136.1</v>
      </c>
      <c r="E86" s="1043">
        <v>45171</v>
      </c>
      <c r="F86" s="1030">
        <f t="shared" si="13"/>
        <v>136.1</v>
      </c>
      <c r="G86" s="1031" t="s">
        <v>785</v>
      </c>
      <c r="H86" s="1032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30">
        <f t="shared" si="12"/>
        <v>27.22</v>
      </c>
      <c r="E87" s="1043">
        <v>45171</v>
      </c>
      <c r="F87" s="1030">
        <f t="shared" si="13"/>
        <v>27.22</v>
      </c>
      <c r="G87" s="1031" t="s">
        <v>788</v>
      </c>
      <c r="H87" s="1032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30">
        <f t="shared" si="12"/>
        <v>27.22</v>
      </c>
      <c r="E88" s="1043">
        <v>45171</v>
      </c>
      <c r="F88" s="1030">
        <f t="shared" si="13"/>
        <v>27.22</v>
      </c>
      <c r="G88" s="1031" t="s">
        <v>803</v>
      </c>
      <c r="H88" s="1032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30">
        <f t="shared" si="12"/>
        <v>0</v>
      </c>
      <c r="E89" s="1043"/>
      <c r="F89" s="1030">
        <f t="shared" si="13"/>
        <v>0</v>
      </c>
      <c r="G89" s="1031"/>
      <c r="H89" s="1032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30">
        <f t="shared" si="12"/>
        <v>0</v>
      </c>
      <c r="E90" s="1043"/>
      <c r="F90" s="1030">
        <f t="shared" si="13"/>
        <v>0</v>
      </c>
      <c r="G90" s="1031"/>
      <c r="H90" s="1032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30">
        <v>67.88</v>
      </c>
      <c r="E91" s="1043"/>
      <c r="F91" s="1030">
        <f t="shared" si="13"/>
        <v>67.88</v>
      </c>
      <c r="G91" s="1031"/>
      <c r="H91" s="1581"/>
      <c r="I91" s="1592">
        <f t="shared" si="18"/>
        <v>2.0179413695586845E-12</v>
      </c>
      <c r="J91" s="1593">
        <f t="shared" si="20"/>
        <v>0</v>
      </c>
      <c r="K91" s="1594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30">
        <f t="shared" si="12"/>
        <v>0</v>
      </c>
      <c r="E92" s="1043"/>
      <c r="F92" s="1030">
        <f t="shared" si="13"/>
        <v>0</v>
      </c>
      <c r="G92" s="1031"/>
      <c r="H92" s="1581"/>
      <c r="I92" s="1592">
        <f t="shared" si="18"/>
        <v>2.0179413695586845E-12</v>
      </c>
      <c r="J92" s="1593">
        <f t="shared" si="20"/>
        <v>0</v>
      </c>
      <c r="K92" s="1594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32"/>
      <c r="I93" s="1592">
        <f t="shared" si="18"/>
        <v>2.0179413695586845E-12</v>
      </c>
      <c r="J93" s="1593">
        <f t="shared" si="20"/>
        <v>0</v>
      </c>
      <c r="K93" s="1594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2"/>
      <c r="I94" s="1592">
        <f t="shared" si="18"/>
        <v>2.0179413695586845E-12</v>
      </c>
      <c r="J94" s="1593">
        <f t="shared" si="20"/>
        <v>0</v>
      </c>
      <c r="K94" s="1594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2"/>
      <c r="I95" s="1592">
        <f t="shared" si="18"/>
        <v>2.0179413695586845E-12</v>
      </c>
      <c r="J95" s="1593">
        <f t="shared" si="20"/>
        <v>0</v>
      </c>
      <c r="K95" s="1594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2"/>
      <c r="I96" s="1592">
        <f t="shared" si="18"/>
        <v>2.0179413695586845E-12</v>
      </c>
      <c r="J96" s="1593">
        <f t="shared" si="20"/>
        <v>0</v>
      </c>
      <c r="K96" s="1594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758" t="s">
        <v>11</v>
      </c>
      <c r="D120" s="1759"/>
      <c r="E120" s="56">
        <f>E4+E5+E6-F115</f>
        <v>0</v>
      </c>
      <c r="G120" s="47"/>
      <c r="H120" s="90"/>
      <c r="O120" s="1758" t="s">
        <v>11</v>
      </c>
      <c r="P120" s="1759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66" t="s">
        <v>314</v>
      </c>
      <c r="B1" s="1766"/>
      <c r="C1" s="1766"/>
      <c r="D1" s="1766"/>
      <c r="E1" s="1766"/>
      <c r="F1" s="1766"/>
      <c r="G1" s="1766"/>
      <c r="H1" s="11">
        <v>1</v>
      </c>
      <c r="L1" s="1756" t="s">
        <v>792</v>
      </c>
      <c r="M1" s="1756"/>
      <c r="N1" s="1756"/>
      <c r="O1" s="1756"/>
      <c r="P1" s="1756"/>
      <c r="Q1" s="1756"/>
      <c r="R1" s="1756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2"/>
      <c r="M4" s="82"/>
      <c r="N4" s="659"/>
      <c r="O4" s="660"/>
      <c r="P4" s="680"/>
      <c r="Q4" s="652"/>
      <c r="R4" s="1312"/>
    </row>
    <row r="5" spans="1:20" ht="15.75" customHeight="1" x14ac:dyDescent="0.25">
      <c r="A5" s="1760" t="s">
        <v>80</v>
      </c>
      <c r="B5" s="1074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760" t="s">
        <v>80</v>
      </c>
      <c r="M5" s="1074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60"/>
      <c r="B6" s="1802" t="s">
        <v>162</v>
      </c>
      <c r="C6" s="662"/>
      <c r="D6" s="662"/>
      <c r="E6" s="662"/>
      <c r="F6" s="661"/>
      <c r="L6" s="1760"/>
      <c r="M6" s="1802" t="s">
        <v>162</v>
      </c>
      <c r="N6" s="662"/>
      <c r="O6" s="662"/>
      <c r="P6" s="662"/>
      <c r="Q6" s="661"/>
    </row>
    <row r="7" spans="1:20" ht="15.75" thickBot="1" x14ac:dyDescent="0.3">
      <c r="B7" s="1803"/>
      <c r="C7" s="663"/>
      <c r="D7" s="663"/>
      <c r="E7" s="663"/>
      <c r="F7" s="661"/>
      <c r="M7" s="1803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5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9">
        <v>45114</v>
      </c>
      <c r="F12" s="627">
        <f t="shared" si="0"/>
        <v>78.319999999999993</v>
      </c>
      <c r="G12" s="1028" t="s">
        <v>212</v>
      </c>
      <c r="H12" s="1029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9">
        <v>45115</v>
      </c>
      <c r="F13" s="627">
        <f t="shared" si="0"/>
        <v>86.97</v>
      </c>
      <c r="G13" s="1028" t="s">
        <v>216</v>
      </c>
      <c r="H13" s="1029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9">
        <v>45119</v>
      </c>
      <c r="F14" s="627">
        <f t="shared" si="0"/>
        <v>17.989999999999998</v>
      </c>
      <c r="G14" s="1028" t="s">
        <v>224</v>
      </c>
      <c r="H14" s="1029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9">
        <v>45121</v>
      </c>
      <c r="F15" s="627">
        <f t="shared" si="0"/>
        <v>34.020000000000003</v>
      </c>
      <c r="G15" s="1028" t="s">
        <v>238</v>
      </c>
      <c r="H15" s="1029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9">
        <v>45132</v>
      </c>
      <c r="F16" s="627">
        <f t="shared" si="0"/>
        <v>183.04</v>
      </c>
      <c r="G16" s="1028" t="s">
        <v>279</v>
      </c>
      <c r="H16" s="1223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9">
        <v>45134</v>
      </c>
      <c r="F17" s="627">
        <f t="shared" si="0"/>
        <v>16.329999999999998</v>
      </c>
      <c r="G17" s="1028" t="s">
        <v>293</v>
      </c>
      <c r="H17" s="1029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9"/>
      <c r="F18" s="627">
        <f t="shared" si="0"/>
        <v>0</v>
      </c>
      <c r="G18" s="1028"/>
      <c r="H18" s="1029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1">
        <v>50.56</v>
      </c>
      <c r="E19" s="1289">
        <v>45141</v>
      </c>
      <c r="F19" s="791">
        <f t="shared" si="0"/>
        <v>50.56</v>
      </c>
      <c r="G19" s="792" t="s">
        <v>541</v>
      </c>
      <c r="H19" s="793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1">
        <v>17.91</v>
      </c>
      <c r="E20" s="1289">
        <v>45141</v>
      </c>
      <c r="F20" s="791">
        <f t="shared" si="0"/>
        <v>17.91</v>
      </c>
      <c r="G20" s="792" t="s">
        <v>563</v>
      </c>
      <c r="H20" s="793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1">
        <v>144.43</v>
      </c>
      <c r="E21" s="1289">
        <v>45145</v>
      </c>
      <c r="F21" s="791">
        <f t="shared" si="0"/>
        <v>144.43</v>
      </c>
      <c r="G21" s="792" t="s">
        <v>557</v>
      </c>
      <c r="H21" s="793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1">
        <v>56.27</v>
      </c>
      <c r="E22" s="1289">
        <v>45147</v>
      </c>
      <c r="F22" s="791">
        <f t="shared" si="0"/>
        <v>56.27</v>
      </c>
      <c r="G22" s="792" t="s">
        <v>587</v>
      </c>
      <c r="H22" s="793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1">
        <v>140.44</v>
      </c>
      <c r="E23" s="1289">
        <v>45149</v>
      </c>
      <c r="F23" s="791">
        <f t="shared" si="0"/>
        <v>140.44</v>
      </c>
      <c r="G23" s="792" t="s">
        <v>613</v>
      </c>
      <c r="H23" s="793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1">
        <v>187.84</v>
      </c>
      <c r="E24" s="1289">
        <v>45152</v>
      </c>
      <c r="F24" s="791">
        <f t="shared" si="0"/>
        <v>187.84</v>
      </c>
      <c r="G24" s="792" t="s">
        <v>626</v>
      </c>
      <c r="H24" s="793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1">
        <v>116.46</v>
      </c>
      <c r="E25" s="1289">
        <v>45154</v>
      </c>
      <c r="F25" s="791">
        <f t="shared" si="0"/>
        <v>116.46</v>
      </c>
      <c r="G25" s="792" t="s">
        <v>636</v>
      </c>
      <c r="H25" s="793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1">
        <v>365.6</v>
      </c>
      <c r="E26" s="1289">
        <v>45157</v>
      </c>
      <c r="F26" s="791">
        <f t="shared" si="0"/>
        <v>365.6</v>
      </c>
      <c r="G26" s="792" t="s">
        <v>676</v>
      </c>
      <c r="H26" s="793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1">
        <v>43.27</v>
      </c>
      <c r="E27" s="1289">
        <v>45164</v>
      </c>
      <c r="F27" s="791">
        <f t="shared" si="0"/>
        <v>43.27</v>
      </c>
      <c r="G27" s="792" t="s">
        <v>722</v>
      </c>
      <c r="H27" s="793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1">
        <v>15.57</v>
      </c>
      <c r="E28" s="1289">
        <v>45164</v>
      </c>
      <c r="F28" s="791">
        <f t="shared" si="0"/>
        <v>15.57</v>
      </c>
      <c r="G28" s="792" t="s">
        <v>726</v>
      </c>
      <c r="H28" s="793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1">
        <v>47.7</v>
      </c>
      <c r="E29" s="1289">
        <v>45164</v>
      </c>
      <c r="F29" s="791">
        <f t="shared" si="0"/>
        <v>47.7</v>
      </c>
      <c r="G29" s="792" t="s">
        <v>729</v>
      </c>
      <c r="H29" s="793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1">
        <v>46.55</v>
      </c>
      <c r="E30" s="1289">
        <v>45168</v>
      </c>
      <c r="F30" s="791">
        <f t="shared" si="0"/>
        <v>46.55</v>
      </c>
      <c r="G30" s="792" t="s">
        <v>755</v>
      </c>
      <c r="H30" s="793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1"/>
      <c r="E31" s="1289"/>
      <c r="F31" s="791">
        <f t="shared" si="0"/>
        <v>0</v>
      </c>
      <c r="G31" s="792"/>
      <c r="H31" s="793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1"/>
      <c r="E32" s="1289"/>
      <c r="F32" s="791">
        <f t="shared" si="0"/>
        <v>0</v>
      </c>
      <c r="G32" s="792"/>
      <c r="H32" s="793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1"/>
      <c r="E33" s="1289"/>
      <c r="F33" s="791">
        <f t="shared" si="0"/>
        <v>0</v>
      </c>
      <c r="G33" s="792"/>
      <c r="H33" s="793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1"/>
      <c r="E34" s="1289"/>
      <c r="F34" s="791">
        <f t="shared" si="0"/>
        <v>0</v>
      </c>
      <c r="G34" s="792"/>
      <c r="H34" s="793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1"/>
      <c r="E35" s="1289"/>
      <c r="F35" s="791">
        <f t="shared" si="0"/>
        <v>0</v>
      </c>
      <c r="G35" s="792"/>
      <c r="H35" s="793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1"/>
      <c r="E36" s="1289"/>
      <c r="F36" s="791">
        <f t="shared" si="0"/>
        <v>0</v>
      </c>
      <c r="G36" s="792"/>
      <c r="H36" s="793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1"/>
      <c r="E37" s="1289"/>
      <c r="F37" s="791">
        <f t="shared" si="0"/>
        <v>0</v>
      </c>
      <c r="G37" s="792"/>
      <c r="H37" s="793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1"/>
      <c r="E38" s="1289"/>
      <c r="F38" s="791">
        <f t="shared" si="0"/>
        <v>0</v>
      </c>
      <c r="G38" s="792"/>
      <c r="H38" s="793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1"/>
      <c r="E39" s="1289"/>
      <c r="F39" s="791">
        <f t="shared" si="0"/>
        <v>0</v>
      </c>
      <c r="G39" s="792"/>
      <c r="H39" s="793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1"/>
      <c r="E40" s="1289"/>
      <c r="F40" s="791">
        <f t="shared" si="0"/>
        <v>0</v>
      </c>
      <c r="G40" s="792"/>
      <c r="H40" s="793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1"/>
      <c r="E41" s="1289"/>
      <c r="F41" s="791">
        <f t="shared" si="0"/>
        <v>0</v>
      </c>
      <c r="G41" s="792"/>
      <c r="H41" s="793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1"/>
      <c r="E42" s="1289"/>
      <c r="F42" s="791">
        <f t="shared" si="0"/>
        <v>0</v>
      </c>
      <c r="G42" s="792"/>
      <c r="H42" s="793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1"/>
      <c r="E43" s="1289"/>
      <c r="F43" s="791">
        <f t="shared" si="0"/>
        <v>0</v>
      </c>
      <c r="G43" s="792"/>
      <c r="H43" s="793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58" t="s">
        <v>11</v>
      </c>
      <c r="D73" s="1759"/>
      <c r="E73" s="56">
        <f>E5-F68+E4+E6+E7</f>
        <v>352.70000000000005</v>
      </c>
      <c r="M73" s="90"/>
      <c r="N73" s="1758" t="s">
        <v>11</v>
      </c>
      <c r="O73" s="1759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65"/>
      <c r="B5" s="180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65"/>
      <c r="B6" s="180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58" t="s">
        <v>11</v>
      </c>
      <c r="D60" s="175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65"/>
      <c r="B4" s="1805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65"/>
      <c r="B5" s="180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60"/>
      <c r="B6" s="1806"/>
      <c r="C6" s="124"/>
      <c r="D6" s="218"/>
      <c r="E6" s="77"/>
      <c r="F6" s="61"/>
    </row>
    <row r="7" spans="1:10" ht="15.75" x14ac:dyDescent="0.25">
      <c r="A7" s="1760"/>
      <c r="B7" s="772"/>
      <c r="C7" s="124"/>
      <c r="D7" s="218"/>
      <c r="E7" s="77"/>
      <c r="F7" s="61"/>
    </row>
    <row r="8" spans="1:10" ht="16.5" thickBot="1" x14ac:dyDescent="0.3">
      <c r="A8" s="1760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58" t="s">
        <v>11</v>
      </c>
      <c r="D61" s="175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56"/>
      <c r="B1" s="1756"/>
      <c r="C1" s="1756"/>
      <c r="D1" s="1756"/>
      <c r="E1" s="1756"/>
      <c r="F1" s="1756"/>
      <c r="G1" s="175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07"/>
      <c r="B5" s="1809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08"/>
      <c r="B6" s="1810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11" t="s">
        <v>11</v>
      </c>
      <c r="D56" s="181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89" t="s">
        <v>315</v>
      </c>
      <c r="B1" s="1789"/>
      <c r="C1" s="1789"/>
      <c r="D1" s="1789"/>
      <c r="E1" s="1789"/>
      <c r="F1" s="1789"/>
      <c r="G1" s="178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13" t="s">
        <v>100</v>
      </c>
      <c r="C4" s="17"/>
      <c r="E4" s="239">
        <v>0.43</v>
      </c>
      <c r="F4" s="226"/>
    </row>
    <row r="5" spans="1:10" ht="15" customHeight="1" x14ac:dyDescent="0.25">
      <c r="A5" s="1816" t="s">
        <v>99</v>
      </c>
      <c r="B5" s="1814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17"/>
      <c r="B6" s="1815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3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3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3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3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3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3">
        <v>66.03</v>
      </c>
      <c r="E15" s="914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3">
        <v>19.91</v>
      </c>
      <c r="E16" s="914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3">
        <v>90.21</v>
      </c>
      <c r="E17" s="914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3">
        <v>45.84</v>
      </c>
      <c r="E18" s="914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3">
        <v>41.65</v>
      </c>
      <c r="E19" s="914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9">
        <v>63.6</v>
      </c>
      <c r="E20" s="920">
        <v>45023</v>
      </c>
      <c r="F20" s="921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9">
        <v>47.36</v>
      </c>
      <c r="E21" s="920">
        <v>45033</v>
      </c>
      <c r="F21" s="921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9">
        <v>21.91</v>
      </c>
      <c r="E22" s="920">
        <v>45034</v>
      </c>
      <c r="F22" s="921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9">
        <v>21.32</v>
      </c>
      <c r="E23" s="920">
        <v>45035</v>
      </c>
      <c r="F23" s="921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9">
        <v>45.5</v>
      </c>
      <c r="E24" s="922">
        <v>45040</v>
      </c>
      <c r="F24" s="921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9">
        <v>86.59</v>
      </c>
      <c r="E25" s="922">
        <v>45044</v>
      </c>
      <c r="F25" s="921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9">
        <v>67.959999999999994</v>
      </c>
      <c r="E26" s="922">
        <v>45050</v>
      </c>
      <c r="F26" s="921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9">
        <v>23.41</v>
      </c>
      <c r="E27" s="922">
        <v>45052</v>
      </c>
      <c r="F27" s="921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9">
        <v>45.65</v>
      </c>
      <c r="E28" s="920">
        <v>45052</v>
      </c>
      <c r="F28" s="921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3">
        <v>2</v>
      </c>
      <c r="D29" s="977">
        <v>43.49</v>
      </c>
      <c r="E29" s="978">
        <v>45056</v>
      </c>
      <c r="F29" s="975">
        <f t="shared" si="0"/>
        <v>43.49</v>
      </c>
      <c r="G29" s="976" t="s">
        <v>145</v>
      </c>
      <c r="H29" s="960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3">
        <v>1</v>
      </c>
      <c r="D30" s="977">
        <v>21.88</v>
      </c>
      <c r="E30" s="978">
        <v>45056</v>
      </c>
      <c r="F30" s="975">
        <f t="shared" si="0"/>
        <v>21.88</v>
      </c>
      <c r="G30" s="976" t="s">
        <v>146</v>
      </c>
      <c r="H30" s="960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2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2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2">
        <v>45.21</v>
      </c>
      <c r="E33" s="1025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2">
        <v>23.76</v>
      </c>
      <c r="E34" s="1025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2">
        <v>67.180000000000007</v>
      </c>
      <c r="E35" s="1025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2">
        <v>24.22</v>
      </c>
      <c r="E36" s="1025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2">
        <v>24.2</v>
      </c>
      <c r="E37" s="1025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2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5">
        <v>94.48</v>
      </c>
      <c r="E39" s="1046">
        <v>45085</v>
      </c>
      <c r="F39" s="58">
        <f t="shared" si="0"/>
        <v>94.48</v>
      </c>
      <c r="G39" s="1044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5">
        <v>23.58</v>
      </c>
      <c r="E40" s="1046">
        <v>45087</v>
      </c>
      <c r="F40" s="58">
        <f t="shared" si="0"/>
        <v>23.58</v>
      </c>
      <c r="G40" s="1044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5">
        <v>60.32</v>
      </c>
      <c r="E41" s="1046">
        <v>45089</v>
      </c>
      <c r="F41" s="58">
        <f t="shared" si="0"/>
        <v>60.32</v>
      </c>
      <c r="G41" s="1044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5">
        <v>22.02</v>
      </c>
      <c r="E42" s="1046">
        <v>45089</v>
      </c>
      <c r="F42" s="58">
        <f t="shared" si="0"/>
        <v>22.02</v>
      </c>
      <c r="G42" s="1044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5">
        <v>117.76</v>
      </c>
      <c r="E43" s="1046">
        <v>45092</v>
      </c>
      <c r="F43" s="58">
        <f t="shared" si="0"/>
        <v>117.76</v>
      </c>
      <c r="G43" s="1044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5">
        <v>68.47</v>
      </c>
      <c r="E44" s="1046">
        <v>45092</v>
      </c>
      <c r="F44" s="58">
        <f t="shared" si="0"/>
        <v>68.47</v>
      </c>
      <c r="G44" s="1044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5">
        <v>45.3</v>
      </c>
      <c r="E45" s="1046">
        <v>45093</v>
      </c>
      <c r="F45" s="58">
        <f t="shared" si="0"/>
        <v>45.3</v>
      </c>
      <c r="G45" s="1044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5">
        <v>113.03</v>
      </c>
      <c r="E46" s="1046">
        <v>45093</v>
      </c>
      <c r="F46" s="58">
        <f t="shared" si="0"/>
        <v>113.03</v>
      </c>
      <c r="G46" s="1044" t="s">
        <v>176</v>
      </c>
      <c r="H46" s="109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5">
        <v>43.67</v>
      </c>
      <c r="E47" s="1046">
        <v>45096</v>
      </c>
      <c r="F47" s="58">
        <f t="shared" si="0"/>
        <v>43.67</v>
      </c>
      <c r="G47" s="1044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5">
        <v>22.95</v>
      </c>
      <c r="E48" s="1046">
        <v>45099</v>
      </c>
      <c r="F48" s="58">
        <f t="shared" si="0"/>
        <v>22.95</v>
      </c>
      <c r="G48" s="1044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5">
        <v>161.12</v>
      </c>
      <c r="E49" s="1046">
        <v>45103</v>
      </c>
      <c r="F49" s="58">
        <f t="shared" si="0"/>
        <v>161.12</v>
      </c>
      <c r="G49" s="1044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5">
        <v>20.309999999999999</v>
      </c>
      <c r="E50" s="1046">
        <v>45103</v>
      </c>
      <c r="F50" s="58">
        <f t="shared" si="0"/>
        <v>20.309999999999999</v>
      </c>
      <c r="G50" s="1044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5">
        <v>20.88</v>
      </c>
      <c r="E51" s="1046">
        <v>45104</v>
      </c>
      <c r="F51" s="58">
        <f t="shared" si="0"/>
        <v>20.88</v>
      </c>
      <c r="G51" s="1044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5">
        <v>135.13</v>
      </c>
      <c r="E52" s="1046">
        <v>45107</v>
      </c>
      <c r="F52" s="58">
        <f t="shared" si="0"/>
        <v>135.13</v>
      </c>
      <c r="G52" s="1044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5">
        <v>43.02</v>
      </c>
      <c r="E53" s="1046">
        <v>45108</v>
      </c>
      <c r="F53" s="58">
        <f t="shared" si="0"/>
        <v>43.02</v>
      </c>
      <c r="G53" s="1044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5">
        <v>127.93</v>
      </c>
      <c r="E54" s="1046">
        <v>45108</v>
      </c>
      <c r="F54" s="58">
        <f t="shared" si="0"/>
        <v>127.93</v>
      </c>
      <c r="G54" s="1044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5">
        <v>0</v>
      </c>
      <c r="E55" s="1046"/>
      <c r="F55" s="58">
        <f t="shared" si="0"/>
        <v>0</v>
      </c>
      <c r="G55" s="104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50">
        <v>111.78</v>
      </c>
      <c r="E56" s="1151">
        <v>45113</v>
      </c>
      <c r="F56" s="1144">
        <f t="shared" si="0"/>
        <v>111.78</v>
      </c>
      <c r="G56" s="114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50">
        <v>23.06</v>
      </c>
      <c r="E57" s="1151">
        <v>45115</v>
      </c>
      <c r="F57" s="1144">
        <f t="shared" si="0"/>
        <v>23.06</v>
      </c>
      <c r="G57" s="114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50">
        <v>106.41</v>
      </c>
      <c r="E58" s="1151">
        <v>45115</v>
      </c>
      <c r="F58" s="1144">
        <f t="shared" si="0"/>
        <v>106.41</v>
      </c>
      <c r="G58" s="114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50">
        <v>23.87</v>
      </c>
      <c r="E59" s="1151">
        <v>45117</v>
      </c>
      <c r="F59" s="1144">
        <f t="shared" si="0"/>
        <v>23.87</v>
      </c>
      <c r="G59" s="114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50">
        <v>22.03</v>
      </c>
      <c r="E60" s="1151">
        <v>45118</v>
      </c>
      <c r="F60" s="1144">
        <f t="shared" si="0"/>
        <v>22.03</v>
      </c>
      <c r="G60" s="114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50">
        <v>23.14</v>
      </c>
      <c r="E61" s="1151">
        <v>45119</v>
      </c>
      <c r="F61" s="1144">
        <f t="shared" si="0"/>
        <v>23.14</v>
      </c>
      <c r="G61" s="114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50">
        <v>131.38999999999999</v>
      </c>
      <c r="E62" s="1151">
        <v>45120</v>
      </c>
      <c r="F62" s="1144">
        <f t="shared" si="0"/>
        <v>131.38999999999999</v>
      </c>
      <c r="G62" s="114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50">
        <v>48.14</v>
      </c>
      <c r="E63" s="1151">
        <v>45121</v>
      </c>
      <c r="F63" s="1144">
        <f t="shared" si="0"/>
        <v>48.14</v>
      </c>
      <c r="G63" s="114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50">
        <v>22.64</v>
      </c>
      <c r="E64" s="1151">
        <v>45122</v>
      </c>
      <c r="F64" s="1144">
        <f t="shared" si="0"/>
        <v>22.64</v>
      </c>
      <c r="G64" s="114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50">
        <v>282.13</v>
      </c>
      <c r="E65" s="1151">
        <v>45122</v>
      </c>
      <c r="F65" s="1144">
        <f t="shared" si="0"/>
        <v>282.13</v>
      </c>
      <c r="G65" s="114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50">
        <v>141.72999999999999</v>
      </c>
      <c r="E66" s="1151">
        <v>45125</v>
      </c>
      <c r="F66" s="1144">
        <f t="shared" si="0"/>
        <v>141.72999999999999</v>
      </c>
      <c r="G66" s="114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50">
        <v>23.53</v>
      </c>
      <c r="E67" s="1151">
        <v>45127</v>
      </c>
      <c r="F67" s="1144">
        <f t="shared" si="0"/>
        <v>23.53</v>
      </c>
      <c r="G67" s="114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50">
        <v>67.98</v>
      </c>
      <c r="E68" s="1151">
        <v>45128</v>
      </c>
      <c r="F68" s="1144">
        <f t="shared" si="0"/>
        <v>67.98</v>
      </c>
      <c r="G68" s="114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50">
        <v>141.61000000000001</v>
      </c>
      <c r="E69" s="1151">
        <v>45129</v>
      </c>
      <c r="F69" s="1144">
        <f t="shared" si="0"/>
        <v>141.61000000000001</v>
      </c>
      <c r="G69" s="114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50">
        <v>183.31</v>
      </c>
      <c r="E70" s="1151">
        <v>45135</v>
      </c>
      <c r="F70" s="1144">
        <f t="shared" si="0"/>
        <v>183.31</v>
      </c>
      <c r="G70" s="114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50">
        <v>21.78</v>
      </c>
      <c r="E71" s="1151">
        <v>45135</v>
      </c>
      <c r="F71" s="1144">
        <f t="shared" si="0"/>
        <v>21.78</v>
      </c>
      <c r="G71" s="114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50">
        <v>45.19</v>
      </c>
      <c r="E72" s="1151">
        <v>45136</v>
      </c>
      <c r="F72" s="1144">
        <f t="shared" si="0"/>
        <v>45.19</v>
      </c>
      <c r="G72" s="114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50"/>
      <c r="E73" s="1151"/>
      <c r="F73" s="1144">
        <f t="shared" si="0"/>
        <v>0</v>
      </c>
      <c r="G73" s="1143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2">
        <v>65.95</v>
      </c>
      <c r="E74" s="1025">
        <v>45141</v>
      </c>
      <c r="F74" s="790">
        <f t="shared" si="0"/>
        <v>65.95</v>
      </c>
      <c r="G74" s="519" t="s">
        <v>541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2">
        <v>111.21</v>
      </c>
      <c r="E75" s="1025">
        <v>45146</v>
      </c>
      <c r="F75" s="790">
        <f t="shared" si="0"/>
        <v>111.21</v>
      </c>
      <c r="G75" s="519" t="s">
        <v>548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2">
        <v>22.94</v>
      </c>
      <c r="E76" s="1025">
        <v>45147</v>
      </c>
      <c r="F76" s="790">
        <f t="shared" si="0"/>
        <v>22.94</v>
      </c>
      <c r="G76" s="519" t="s">
        <v>587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2">
        <v>23.35</v>
      </c>
      <c r="E77" s="1025">
        <v>45147</v>
      </c>
      <c r="F77" s="790">
        <f t="shared" si="0"/>
        <v>23.35</v>
      </c>
      <c r="G77" s="519" t="s">
        <v>549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2">
        <v>109.98</v>
      </c>
      <c r="E78" s="1025">
        <v>45151</v>
      </c>
      <c r="F78" s="790">
        <f t="shared" si="0"/>
        <v>109.98</v>
      </c>
      <c r="G78" s="519" t="s">
        <v>618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2">
        <v>113.15</v>
      </c>
      <c r="E79" s="1025">
        <v>45152</v>
      </c>
      <c r="F79" s="790">
        <f t="shared" si="0"/>
        <v>113.15</v>
      </c>
      <c r="G79" s="519" t="s">
        <v>624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2">
        <v>21.58</v>
      </c>
      <c r="E80" s="1025">
        <v>45156</v>
      </c>
      <c r="F80" s="790">
        <f t="shared" si="0"/>
        <v>21.58</v>
      </c>
      <c r="G80" s="519" t="s">
        <v>659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2">
        <v>134.34</v>
      </c>
      <c r="E81" s="1025">
        <v>45159</v>
      </c>
      <c r="F81" s="790">
        <f t="shared" si="0"/>
        <v>134.34</v>
      </c>
      <c r="G81" s="519" t="s">
        <v>684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2">
        <v>93.87</v>
      </c>
      <c r="E82" s="1025">
        <v>45162</v>
      </c>
      <c r="F82" s="790">
        <f t="shared" si="0"/>
        <v>93.87</v>
      </c>
      <c r="G82" s="519" t="s">
        <v>708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2">
        <v>66.3</v>
      </c>
      <c r="E83" s="1025">
        <v>45164</v>
      </c>
      <c r="F83" s="790">
        <f t="shared" si="0"/>
        <v>66.3</v>
      </c>
      <c r="G83" s="519" t="s">
        <v>722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2">
        <v>120.34</v>
      </c>
      <c r="E84" s="1025">
        <v>45164</v>
      </c>
      <c r="F84" s="790">
        <f t="shared" si="0"/>
        <v>120.34</v>
      </c>
      <c r="G84" s="519" t="s">
        <v>729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2"/>
      <c r="E85" s="1025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2"/>
      <c r="E86" s="1025"/>
      <c r="F86" s="1560">
        <f t="shared" si="0"/>
        <v>0</v>
      </c>
      <c r="G86" s="1539"/>
      <c r="H86" s="1540"/>
      <c r="I86" s="1603">
        <f t="shared" si="7"/>
        <v>-1.2789769243681803E-13</v>
      </c>
      <c r="J86" s="1604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2"/>
      <c r="E87" s="1025"/>
      <c r="F87" s="1560">
        <f t="shared" si="0"/>
        <v>0</v>
      </c>
      <c r="G87" s="1539"/>
      <c r="H87" s="1540"/>
      <c r="I87" s="1603">
        <f t="shared" si="7"/>
        <v>-1.2789769243681803E-13</v>
      </c>
      <c r="J87" s="1604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2"/>
      <c r="E88" s="1025"/>
      <c r="F88" s="1560">
        <f t="shared" si="0"/>
        <v>0</v>
      </c>
      <c r="G88" s="1539"/>
      <c r="H88" s="1540"/>
      <c r="I88" s="1603">
        <f t="shared" si="7"/>
        <v>-1.2789769243681803E-13</v>
      </c>
      <c r="J88" s="1604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2"/>
      <c r="E89" s="1025"/>
      <c r="F89" s="1560">
        <f t="shared" si="0"/>
        <v>0</v>
      </c>
      <c r="G89" s="1539"/>
      <c r="H89" s="1540"/>
      <c r="I89" s="1603">
        <f t="shared" si="7"/>
        <v>-1.2789769243681803E-13</v>
      </c>
      <c r="J89" s="1604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2"/>
      <c r="E90" s="1025"/>
      <c r="F90" s="1560">
        <f t="shared" si="0"/>
        <v>0</v>
      </c>
      <c r="G90" s="1539"/>
      <c r="H90" s="1540"/>
      <c r="I90" s="1603">
        <f t="shared" si="7"/>
        <v>-1.2789769243681803E-13</v>
      </c>
      <c r="J90" s="1604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2"/>
      <c r="E91" s="1025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2"/>
      <c r="E92" s="1025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2"/>
      <c r="E93" s="1025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2">
        <f>B64-C94</f>
        <v>78</v>
      </c>
      <c r="C94" s="37"/>
      <c r="D94" s="1152">
        <v>0</v>
      </c>
      <c r="E94" s="1153"/>
      <c r="F94" s="1147">
        <f t="shared" si="0"/>
        <v>0</v>
      </c>
      <c r="G94" s="114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2"/>
      <c r="E95" s="38"/>
      <c r="F95" s="5">
        <f>SUM(F8:F94)</f>
        <v>4878.92</v>
      </c>
    </row>
    <row r="96" spans="1:10" ht="16.5" thickBot="1" x14ac:dyDescent="0.3">
      <c r="A96" s="51"/>
      <c r="B96" s="802"/>
      <c r="D96" s="10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11" t="s">
        <v>11</v>
      </c>
      <c r="D98" s="181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65"/>
      <c r="B4" s="1805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65"/>
      <c r="B5" s="1806"/>
      <c r="C5" s="124"/>
      <c r="D5" s="218"/>
      <c r="E5" s="632"/>
      <c r="F5" s="652"/>
    </row>
    <row r="6" spans="1:9" ht="15" customHeight="1" x14ac:dyDescent="0.25">
      <c r="A6" s="1818"/>
      <c r="B6" s="180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18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4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5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58" t="s">
        <v>11</v>
      </c>
      <c r="D61" s="175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66" t="s">
        <v>309</v>
      </c>
      <c r="B1" s="1766"/>
      <c r="C1" s="1766"/>
      <c r="D1" s="1766"/>
      <c r="E1" s="1766"/>
      <c r="F1" s="1766"/>
      <c r="G1" s="1766"/>
      <c r="H1" s="1766"/>
      <c r="I1" s="1766"/>
      <c r="J1" s="11">
        <v>1</v>
      </c>
      <c r="M1" s="1756" t="s">
        <v>322</v>
      </c>
      <c r="N1" s="1756"/>
      <c r="O1" s="1756"/>
      <c r="P1" s="1756"/>
      <c r="Q1" s="1756"/>
      <c r="R1" s="1756"/>
      <c r="S1" s="1756"/>
      <c r="T1" s="1756"/>
      <c r="U1" s="1756"/>
      <c r="V1" s="11">
        <v>2</v>
      </c>
    </row>
    <row r="2" spans="1:23" ht="15.75" thickBot="1" x14ac:dyDescent="0.3">
      <c r="I2" s="128"/>
      <c r="J2" s="1108"/>
      <c r="U2" s="128"/>
      <c r="V2" s="131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2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8"/>
      <c r="I4" s="182"/>
      <c r="J4" s="1108" t="s">
        <v>36</v>
      </c>
      <c r="N4" s="12"/>
      <c r="O4" s="566"/>
      <c r="P4" s="700"/>
      <c r="Q4" s="585">
        <v>59.02</v>
      </c>
      <c r="R4" s="565">
        <v>13</v>
      </c>
      <c r="S4" s="1312"/>
      <c r="U4" s="182"/>
      <c r="V4" s="1312" t="s">
        <v>36</v>
      </c>
    </row>
    <row r="5" spans="1:23" ht="15" customHeight="1" x14ac:dyDescent="0.25">
      <c r="A5" s="1760" t="s">
        <v>90</v>
      </c>
      <c r="B5" s="1819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8"/>
      <c r="M5" s="1760" t="s">
        <v>90</v>
      </c>
      <c r="N5" s="1819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12"/>
    </row>
    <row r="6" spans="1:23" x14ac:dyDescent="0.25">
      <c r="A6" s="1760"/>
      <c r="B6" s="1819"/>
      <c r="C6" s="705">
        <v>42</v>
      </c>
      <c r="D6" s="700">
        <v>45132</v>
      </c>
      <c r="E6" s="585">
        <v>2043</v>
      </c>
      <c r="F6" s="565">
        <v>450</v>
      </c>
      <c r="I6" s="183"/>
      <c r="J6" s="1108"/>
      <c r="M6" s="1760"/>
      <c r="N6" s="1819"/>
      <c r="O6" s="705">
        <v>42</v>
      </c>
      <c r="P6" s="700">
        <v>45160</v>
      </c>
      <c r="Q6" s="585">
        <v>2002.14</v>
      </c>
      <c r="R6" s="565">
        <v>441</v>
      </c>
      <c r="U6" s="183"/>
      <c r="V6" s="1312"/>
    </row>
    <row r="7" spans="1:23" x14ac:dyDescent="0.25">
      <c r="A7" s="1106"/>
      <c r="B7" s="1109"/>
      <c r="C7" s="566"/>
      <c r="D7" s="700"/>
      <c r="E7" s="585">
        <v>149.82</v>
      </c>
      <c r="F7" s="565">
        <v>33</v>
      </c>
      <c r="I7" s="183"/>
      <c r="J7" s="1108"/>
      <c r="M7" s="1311"/>
      <c r="N7" s="1313"/>
      <c r="O7" s="566">
        <v>40</v>
      </c>
      <c r="P7" s="700">
        <v>45170</v>
      </c>
      <c r="Q7" s="585">
        <v>3000.94</v>
      </c>
      <c r="R7" s="565">
        <v>661</v>
      </c>
      <c r="U7" s="183"/>
      <c r="V7" s="1312"/>
    </row>
    <row r="8" spans="1:23" ht="15.75" thickBot="1" x14ac:dyDescent="0.3">
      <c r="B8" s="12"/>
      <c r="C8" s="705"/>
      <c r="D8" s="706"/>
      <c r="E8" s="585"/>
      <c r="F8" s="565"/>
      <c r="I8" s="183"/>
      <c r="J8" s="1108"/>
      <c r="N8" s="12"/>
      <c r="O8" s="705"/>
      <c r="P8" s="706"/>
      <c r="Q8" s="585"/>
      <c r="R8" s="565"/>
      <c r="U8" s="183"/>
      <c r="V8" s="131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2"/>
    </row>
    <row r="10" spans="1:23" ht="15.75" thickTop="1" x14ac:dyDescent="0.25">
      <c r="A10" s="1108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8">
        <f>F5-C10+F6+F4+F8+F7</f>
        <v>1335</v>
      </c>
      <c r="K10" s="59">
        <f>H10*F10</f>
        <v>7718.0000000000009</v>
      </c>
      <c r="M10" s="1312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589</v>
      </c>
      <c r="T10" s="70">
        <v>50</v>
      </c>
      <c r="U10" s="182">
        <f>Q5+Q4+Q6+Q8-R10+Q7</f>
        <v>6928.0400000000009</v>
      </c>
      <c r="V10" s="1312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596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605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613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618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620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621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624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625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629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630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638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642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651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633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662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664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671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684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698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699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702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707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710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712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727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726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729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742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743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8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746</v>
      </c>
      <c r="T40" s="553">
        <v>50</v>
      </c>
      <c r="U40" s="746">
        <f t="shared" si="10"/>
        <v>3454.9400000000023</v>
      </c>
      <c r="V40" s="1312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8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765</v>
      </c>
      <c r="T41" s="553">
        <v>50</v>
      </c>
      <c r="U41" s="746">
        <f t="shared" si="10"/>
        <v>3273.3400000000024</v>
      </c>
      <c r="V41" s="1312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778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803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8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8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6">
        <v>45138</v>
      </c>
      <c r="F51" s="790">
        <f t="shared" si="14"/>
        <v>181.6</v>
      </c>
      <c r="G51" s="519" t="s">
        <v>513</v>
      </c>
      <c r="H51" s="355">
        <v>50</v>
      </c>
      <c r="I51" s="746">
        <f t="shared" si="8"/>
        <v>1461.8800000000031</v>
      </c>
      <c r="J51" s="1108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6">
        <v>45139</v>
      </c>
      <c r="F52" s="790">
        <f t="shared" si="14"/>
        <v>136.19999999999999</v>
      </c>
      <c r="G52" s="519" t="s">
        <v>519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6">
        <v>45139</v>
      </c>
      <c r="F53" s="790">
        <f t="shared" si="14"/>
        <v>227</v>
      </c>
      <c r="G53" s="519" t="s">
        <v>520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6">
        <v>45139</v>
      </c>
      <c r="F54" s="790">
        <f t="shared" si="14"/>
        <v>13.620000000000001</v>
      </c>
      <c r="G54" s="519" t="s">
        <v>524</v>
      </c>
      <c r="H54" s="355">
        <v>50</v>
      </c>
      <c r="I54" s="746">
        <f t="shared" si="8"/>
        <v>1085.0600000000031</v>
      </c>
      <c r="J54" s="1232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532</v>
      </c>
      <c r="H55" s="793">
        <v>50</v>
      </c>
      <c r="I55" s="746">
        <f t="shared" si="8"/>
        <v>1071.4400000000032</v>
      </c>
      <c r="J55" s="1232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12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541</v>
      </c>
      <c r="H56" s="793">
        <v>50</v>
      </c>
      <c r="I56" s="746">
        <f t="shared" si="8"/>
        <v>889.84000000000322</v>
      </c>
      <c r="J56" s="1232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12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6">
        <v>45141</v>
      </c>
      <c r="F57" s="790">
        <f t="shared" si="14"/>
        <v>90.8</v>
      </c>
      <c r="G57" s="519" t="s">
        <v>539</v>
      </c>
      <c r="H57" s="355">
        <v>50</v>
      </c>
      <c r="I57" s="746">
        <f t="shared" si="8"/>
        <v>799.04000000000326</v>
      </c>
      <c r="J57" s="1232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12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6">
        <v>45142</v>
      </c>
      <c r="F58" s="790">
        <f t="shared" si="14"/>
        <v>90.8</v>
      </c>
      <c r="G58" s="519" t="s">
        <v>565</v>
      </c>
      <c r="H58" s="355">
        <v>50</v>
      </c>
      <c r="I58" s="746">
        <f t="shared" si="8"/>
        <v>708.24000000000331</v>
      </c>
      <c r="J58" s="1232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12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6">
        <v>45143</v>
      </c>
      <c r="F59" s="790">
        <f t="shared" si="14"/>
        <v>227</v>
      </c>
      <c r="G59" s="519" t="s">
        <v>570</v>
      </c>
      <c r="H59" s="355">
        <v>50</v>
      </c>
      <c r="I59" s="746">
        <f t="shared" si="8"/>
        <v>481.24000000000331</v>
      </c>
      <c r="J59" s="1232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12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6">
        <v>45143</v>
      </c>
      <c r="F60" s="790">
        <f t="shared" si="14"/>
        <v>13.620000000000001</v>
      </c>
      <c r="G60" s="519" t="s">
        <v>576</v>
      </c>
      <c r="H60" s="355">
        <v>50</v>
      </c>
      <c r="I60" s="746">
        <f t="shared" si="8"/>
        <v>467.6200000000033</v>
      </c>
      <c r="J60" s="1232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12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6">
        <v>45145</v>
      </c>
      <c r="F61" s="790">
        <f t="shared" si="14"/>
        <v>181.6</v>
      </c>
      <c r="G61" s="519" t="s">
        <v>557</v>
      </c>
      <c r="H61" s="355">
        <v>50</v>
      </c>
      <c r="I61" s="746">
        <f t="shared" si="8"/>
        <v>286.02000000000328</v>
      </c>
      <c r="J61" s="1232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12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6">
        <v>45146</v>
      </c>
      <c r="F62" s="790">
        <f t="shared" si="14"/>
        <v>136.19999999999999</v>
      </c>
      <c r="G62" s="519" t="s">
        <v>584</v>
      </c>
      <c r="H62" s="355">
        <v>50</v>
      </c>
      <c r="I62" s="746">
        <f t="shared" si="8"/>
        <v>149.82000000000329</v>
      </c>
      <c r="J62" s="1232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12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6">
        <v>45147</v>
      </c>
      <c r="F63" s="790">
        <f t="shared" si="14"/>
        <v>90.8</v>
      </c>
      <c r="G63" s="519" t="s">
        <v>587</v>
      </c>
      <c r="H63" s="355">
        <v>50</v>
      </c>
      <c r="I63" s="746">
        <f t="shared" si="8"/>
        <v>59.020000000003293</v>
      </c>
      <c r="J63" s="1232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12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6"/>
      <c r="F64" s="790">
        <f t="shared" si="14"/>
        <v>0</v>
      </c>
      <c r="G64" s="519"/>
      <c r="H64" s="355"/>
      <c r="I64" s="746">
        <f t="shared" si="8"/>
        <v>59.020000000003293</v>
      </c>
      <c r="J64" s="1232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12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6"/>
      <c r="F65" s="790">
        <f t="shared" si="14"/>
        <v>0</v>
      </c>
      <c r="G65" s="519"/>
      <c r="H65" s="355"/>
      <c r="I65" s="746">
        <f t="shared" si="8"/>
        <v>59.020000000003293</v>
      </c>
      <c r="J65" s="1232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12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6"/>
      <c r="F66" s="790">
        <f t="shared" si="14"/>
        <v>59.02</v>
      </c>
      <c r="G66" s="1539"/>
      <c r="H66" s="1540"/>
      <c r="I66" s="1558">
        <f t="shared" si="8"/>
        <v>3.2898128665692639E-12</v>
      </c>
      <c r="J66" s="1529">
        <f t="shared" si="16"/>
        <v>0</v>
      </c>
      <c r="K66" s="1559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12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6"/>
      <c r="F67" s="790">
        <f t="shared" si="14"/>
        <v>0</v>
      </c>
      <c r="G67" s="1539"/>
      <c r="H67" s="1540"/>
      <c r="I67" s="1558">
        <f t="shared" si="8"/>
        <v>3.2898128665692639E-12</v>
      </c>
      <c r="J67" s="1529">
        <f t="shared" si="16"/>
        <v>0</v>
      </c>
      <c r="K67" s="1559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12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6"/>
      <c r="F68" s="790">
        <f t="shared" si="14"/>
        <v>0</v>
      </c>
      <c r="G68" s="1539"/>
      <c r="H68" s="1540"/>
      <c r="I68" s="1558">
        <f t="shared" si="8"/>
        <v>3.2898128665692639E-12</v>
      </c>
      <c r="J68" s="1529">
        <f t="shared" si="16"/>
        <v>0</v>
      </c>
      <c r="K68" s="1559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12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6"/>
      <c r="F69" s="790">
        <f t="shared" si="14"/>
        <v>0</v>
      </c>
      <c r="G69" s="1539"/>
      <c r="H69" s="1540"/>
      <c r="I69" s="1558">
        <f t="shared" si="8"/>
        <v>3.2898128665692639E-12</v>
      </c>
      <c r="J69" s="1529">
        <f t="shared" si="16"/>
        <v>0</v>
      </c>
      <c r="K69" s="1559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12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6"/>
      <c r="F70" s="790">
        <f t="shared" si="14"/>
        <v>0</v>
      </c>
      <c r="G70" s="1539"/>
      <c r="H70" s="1540"/>
      <c r="I70" s="1558">
        <f t="shared" si="8"/>
        <v>3.2898128665692639E-12</v>
      </c>
      <c r="J70" s="1529">
        <f t="shared" si="16"/>
        <v>0</v>
      </c>
      <c r="K70" s="1559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12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6"/>
      <c r="F71" s="790">
        <f t="shared" si="14"/>
        <v>0</v>
      </c>
      <c r="G71" s="1539"/>
      <c r="H71" s="1540"/>
      <c r="I71" s="1558">
        <f t="shared" si="8"/>
        <v>3.2898128665692639E-12</v>
      </c>
      <c r="J71" s="1529">
        <f t="shared" si="16"/>
        <v>0</v>
      </c>
      <c r="K71" s="1559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12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6"/>
      <c r="F72" s="790">
        <f t="shared" si="14"/>
        <v>0</v>
      </c>
      <c r="G72" s="519"/>
      <c r="H72" s="355"/>
      <c r="I72" s="746">
        <f t="shared" si="8"/>
        <v>3.2898128665692639E-12</v>
      </c>
      <c r="J72" s="1108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12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6"/>
      <c r="F73" s="790">
        <f t="shared" si="14"/>
        <v>0</v>
      </c>
      <c r="G73" s="519"/>
      <c r="H73" s="355"/>
      <c r="I73" s="746">
        <f t="shared" si="8"/>
        <v>3.2898128665692639E-12</v>
      </c>
      <c r="J73" s="1108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12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6"/>
      <c r="F74" s="790">
        <f t="shared" si="14"/>
        <v>0</v>
      </c>
      <c r="G74" s="519"/>
      <c r="H74" s="355"/>
      <c r="I74" s="746">
        <f t="shared" si="8"/>
        <v>3.2898128665692639E-12</v>
      </c>
      <c r="J74" s="1108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12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6"/>
      <c r="F75" s="790">
        <f t="shared" si="14"/>
        <v>0</v>
      </c>
      <c r="G75" s="519"/>
      <c r="H75" s="355"/>
      <c r="I75" s="746">
        <f t="shared" si="8"/>
        <v>3.2898128665692639E-12</v>
      </c>
      <c r="J75" s="1108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12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6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8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12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6"/>
      <c r="F77" s="790">
        <f t="shared" si="14"/>
        <v>0</v>
      </c>
      <c r="G77" s="519"/>
      <c r="H77" s="355"/>
      <c r="I77" s="746">
        <f t="shared" si="20"/>
        <v>3.2898128665692639E-12</v>
      </c>
      <c r="J77" s="1108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12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6"/>
      <c r="F78" s="790">
        <f t="shared" si="14"/>
        <v>0</v>
      </c>
      <c r="G78" s="519"/>
      <c r="H78" s="355"/>
      <c r="I78" s="746">
        <f t="shared" si="20"/>
        <v>3.2898128665692639E-12</v>
      </c>
      <c r="J78" s="1108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12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6"/>
      <c r="F79" s="790">
        <f t="shared" si="14"/>
        <v>0</v>
      </c>
      <c r="G79" s="519"/>
      <c r="H79" s="355"/>
      <c r="I79" s="746">
        <f t="shared" si="20"/>
        <v>3.2898128665692639E-12</v>
      </c>
      <c r="J79" s="1108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12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6"/>
      <c r="F80" s="790">
        <f t="shared" si="14"/>
        <v>0</v>
      </c>
      <c r="G80" s="519"/>
      <c r="H80" s="355"/>
      <c r="I80" s="746">
        <f t="shared" si="20"/>
        <v>3.2898128665692639E-12</v>
      </c>
      <c r="J80" s="1108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12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6"/>
      <c r="F81" s="790">
        <f t="shared" si="14"/>
        <v>0</v>
      </c>
      <c r="G81" s="519"/>
      <c r="H81" s="355"/>
      <c r="I81" s="746">
        <f t="shared" si="20"/>
        <v>3.2898128665692639E-12</v>
      </c>
      <c r="J81" s="1108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12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6"/>
      <c r="F82" s="790">
        <f t="shared" si="14"/>
        <v>0</v>
      </c>
      <c r="G82" s="519"/>
      <c r="H82" s="355"/>
      <c r="I82" s="746">
        <f t="shared" si="20"/>
        <v>3.2898128665692639E-12</v>
      </c>
      <c r="J82" s="1108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12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6"/>
      <c r="F83" s="790">
        <f t="shared" si="14"/>
        <v>0</v>
      </c>
      <c r="G83" s="519"/>
      <c r="H83" s="355"/>
      <c r="I83" s="746">
        <f t="shared" si="20"/>
        <v>3.2898128665692639E-12</v>
      </c>
      <c r="J83" s="1108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12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6"/>
      <c r="F84" s="790">
        <f t="shared" si="14"/>
        <v>0</v>
      </c>
      <c r="G84" s="519"/>
      <c r="H84" s="355"/>
      <c r="I84" s="746">
        <f t="shared" si="20"/>
        <v>3.2898128665692639E-12</v>
      </c>
      <c r="J84" s="1108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12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6"/>
      <c r="F85" s="790">
        <f t="shared" si="14"/>
        <v>0</v>
      </c>
      <c r="G85" s="519"/>
      <c r="H85" s="355"/>
      <c r="I85" s="746">
        <f t="shared" si="20"/>
        <v>3.2898128665692639E-12</v>
      </c>
      <c r="J85" s="1108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12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6"/>
      <c r="F86" s="790">
        <f t="shared" si="14"/>
        <v>0</v>
      </c>
      <c r="G86" s="519"/>
      <c r="H86" s="355"/>
      <c r="I86" s="746">
        <f t="shared" si="20"/>
        <v>3.2898128665692639E-12</v>
      </c>
      <c r="J86" s="1108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12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6"/>
      <c r="F87" s="790">
        <f t="shared" si="14"/>
        <v>0</v>
      </c>
      <c r="G87" s="519"/>
      <c r="H87" s="355"/>
      <c r="I87" s="746">
        <f t="shared" si="20"/>
        <v>3.2898128665692639E-12</v>
      </c>
      <c r="J87" s="1108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12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6"/>
      <c r="F88" s="790">
        <f t="shared" si="14"/>
        <v>0</v>
      </c>
      <c r="G88" s="519"/>
      <c r="H88" s="355"/>
      <c r="I88" s="746">
        <f t="shared" si="20"/>
        <v>3.2898128665692639E-12</v>
      </c>
      <c r="J88" s="1108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12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6"/>
      <c r="F89" s="790">
        <f t="shared" si="14"/>
        <v>0</v>
      </c>
      <c r="G89" s="519"/>
      <c r="H89" s="355"/>
      <c r="I89" s="746">
        <f t="shared" si="20"/>
        <v>3.2898128665692639E-12</v>
      </c>
      <c r="J89" s="1108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12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6"/>
      <c r="F90" s="790">
        <f t="shared" si="14"/>
        <v>0</v>
      </c>
      <c r="G90" s="519"/>
      <c r="H90" s="355"/>
      <c r="I90" s="746">
        <f t="shared" si="20"/>
        <v>3.2898128665692639E-12</v>
      </c>
      <c r="J90" s="1108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12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6"/>
      <c r="F91" s="790">
        <f t="shared" si="14"/>
        <v>0</v>
      </c>
      <c r="G91" s="519"/>
      <c r="H91" s="355"/>
      <c r="I91" s="746">
        <f t="shared" si="20"/>
        <v>3.2898128665692639E-12</v>
      </c>
      <c r="J91" s="1108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12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6"/>
      <c r="F92" s="790">
        <f t="shared" si="14"/>
        <v>0</v>
      </c>
      <c r="G92" s="519"/>
      <c r="H92" s="355"/>
      <c r="I92" s="746">
        <f t="shared" si="20"/>
        <v>3.2898128665692639E-12</v>
      </c>
      <c r="J92" s="1108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12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6"/>
      <c r="F93" s="790">
        <f t="shared" si="14"/>
        <v>0</v>
      </c>
      <c r="G93" s="519"/>
      <c r="H93" s="355"/>
      <c r="I93" s="746">
        <f t="shared" si="20"/>
        <v>3.2898128665692639E-12</v>
      </c>
      <c r="J93" s="1108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12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6"/>
      <c r="F94" s="790">
        <f t="shared" si="14"/>
        <v>0</v>
      </c>
      <c r="G94" s="519"/>
      <c r="H94" s="355"/>
      <c r="I94" s="746">
        <f t="shared" si="20"/>
        <v>3.2898128665692639E-12</v>
      </c>
      <c r="J94" s="1108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12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6"/>
      <c r="F95" s="790">
        <f t="shared" si="14"/>
        <v>0</v>
      </c>
      <c r="G95" s="519"/>
      <c r="H95" s="355"/>
      <c r="I95" s="746">
        <f t="shared" si="20"/>
        <v>3.2898128665692639E-12</v>
      </c>
      <c r="J95" s="1108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12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6"/>
      <c r="F96" s="790">
        <f t="shared" si="14"/>
        <v>0</v>
      </c>
      <c r="G96" s="519"/>
      <c r="H96" s="355"/>
      <c r="I96" s="746">
        <f t="shared" si="20"/>
        <v>3.2898128665692639E-12</v>
      </c>
      <c r="J96" s="1108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12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6"/>
      <c r="F97" s="790">
        <f t="shared" si="14"/>
        <v>0</v>
      </c>
      <c r="G97" s="519"/>
      <c r="H97" s="355"/>
      <c r="I97" s="746">
        <f t="shared" si="20"/>
        <v>3.2898128665692639E-12</v>
      </c>
      <c r="J97" s="1108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12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6"/>
      <c r="F98" s="790">
        <f t="shared" si="14"/>
        <v>0</v>
      </c>
      <c r="G98" s="519"/>
      <c r="H98" s="355"/>
      <c r="I98" s="746">
        <f t="shared" si="20"/>
        <v>3.2898128665692639E-12</v>
      </c>
      <c r="J98" s="1108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12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6"/>
      <c r="F99" s="790">
        <f t="shared" si="14"/>
        <v>0</v>
      </c>
      <c r="G99" s="519"/>
      <c r="H99" s="355"/>
      <c r="I99" s="746">
        <f t="shared" si="20"/>
        <v>3.2898128665692639E-12</v>
      </c>
      <c r="J99" s="1108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12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8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12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8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12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8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12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8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12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8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12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8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12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8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12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8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12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8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12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8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2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8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1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8"/>
      <c r="O111" s="15"/>
      <c r="P111" s="6"/>
      <c r="Q111" s="13"/>
      <c r="R111" s="6"/>
      <c r="S111" s="31"/>
      <c r="T111" s="17"/>
      <c r="U111" s="128"/>
      <c r="V111" s="1312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8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12"/>
    </row>
    <row r="113" spans="3:22" x14ac:dyDescent="0.25">
      <c r="C113" s="1820" t="s">
        <v>19</v>
      </c>
      <c r="D113" s="1821"/>
      <c r="E113" s="39">
        <f>E4+E5-F110+E6+E8</f>
        <v>-149.82000000000016</v>
      </c>
      <c r="F113" s="6"/>
      <c r="G113" s="6"/>
      <c r="H113" s="17"/>
      <c r="I113" s="128"/>
      <c r="J113" s="1108"/>
      <c r="O113" s="1820" t="s">
        <v>19</v>
      </c>
      <c r="P113" s="1821"/>
      <c r="Q113" s="39">
        <f>Q4+Q5-R110+Q6+Q8</f>
        <v>68.100000000001046</v>
      </c>
      <c r="R113" s="6"/>
      <c r="S113" s="6"/>
      <c r="T113" s="17"/>
      <c r="U113" s="128"/>
      <c r="V113" s="131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8"/>
      <c r="O114" s="44"/>
      <c r="P114" s="43"/>
      <c r="Q114" s="41"/>
      <c r="R114" s="6"/>
      <c r="S114" s="31"/>
      <c r="T114" s="17"/>
      <c r="U114" s="128"/>
      <c r="V114" s="1312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8"/>
      <c r="O115" s="15"/>
      <c r="P115" s="6"/>
      <c r="Q115" s="13"/>
      <c r="R115" s="6"/>
      <c r="S115" s="31"/>
      <c r="T115" s="17"/>
      <c r="U115" s="128"/>
      <c r="V115" s="1312"/>
    </row>
    <row r="116" spans="3:22" x14ac:dyDescent="0.25">
      <c r="I116" s="128"/>
      <c r="J116" s="1108"/>
      <c r="U116" s="128"/>
      <c r="V116" s="131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61"/>
      <c r="B5" s="1761"/>
      <c r="C5" s="359"/>
      <c r="D5" s="567"/>
      <c r="E5" s="701"/>
      <c r="F5" s="652"/>
      <c r="G5" s="5"/>
    </row>
    <row r="6" spans="1:9" x14ac:dyDescent="0.25">
      <c r="A6" s="1761"/>
      <c r="B6" s="1761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8" t="s">
        <v>11</v>
      </c>
      <c r="D83" s="175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66" t="s">
        <v>316</v>
      </c>
      <c r="B1" s="1766"/>
      <c r="C1" s="1766"/>
      <c r="D1" s="1766"/>
      <c r="E1" s="1766"/>
      <c r="F1" s="1766"/>
      <c r="G1" s="17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4">
        <v>115</v>
      </c>
      <c r="G4" s="994"/>
    </row>
    <row r="5" spans="1:10" ht="15.75" customHeight="1" x14ac:dyDescent="0.25">
      <c r="A5" s="1822" t="s">
        <v>112</v>
      </c>
      <c r="B5" s="1775" t="s">
        <v>111</v>
      </c>
      <c r="C5" s="881"/>
      <c r="D5" s="882"/>
      <c r="E5" s="883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23"/>
      <c r="B6" s="1775"/>
      <c r="C6" s="190"/>
      <c r="D6" s="145"/>
      <c r="E6" s="102"/>
      <c r="F6" s="994"/>
    </row>
    <row r="7" spans="1:10" ht="15.75" customHeight="1" thickBot="1" x14ac:dyDescent="0.3">
      <c r="B7" s="12"/>
      <c r="C7" s="190"/>
      <c r="D7" s="145"/>
      <c r="E7" s="102"/>
      <c r="F7" s="994"/>
      <c r="I7" s="182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25"/>
    </row>
    <row r="9" spans="1:10" ht="15.75" thickTop="1" x14ac:dyDescent="0.25">
      <c r="A9" s="994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5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6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6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6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6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6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6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5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6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6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6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6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6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5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6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5">
        <v>273.23</v>
      </c>
      <c r="E24" s="1290">
        <v>45145</v>
      </c>
      <c r="F24" s="627">
        <f t="shared" si="0"/>
        <v>273.23</v>
      </c>
      <c r="G24" s="1028" t="s">
        <v>557</v>
      </c>
      <c r="H24" s="1029">
        <v>46</v>
      </c>
      <c r="I24" s="1096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5">
        <v>150.21</v>
      </c>
      <c r="E25" s="1290">
        <v>45152</v>
      </c>
      <c r="F25" s="627">
        <f t="shared" si="0"/>
        <v>150.21</v>
      </c>
      <c r="G25" s="1028" t="s">
        <v>624</v>
      </c>
      <c r="H25" s="1029">
        <v>56</v>
      </c>
      <c r="I25" s="1096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5">
        <v>674.96</v>
      </c>
      <c r="E26" s="1290">
        <v>45154</v>
      </c>
      <c r="F26" s="627">
        <f t="shared" si="0"/>
        <v>674.96</v>
      </c>
      <c r="G26" s="1028" t="s">
        <v>648</v>
      </c>
      <c r="H26" s="1029">
        <v>56</v>
      </c>
      <c r="I26" s="1096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5">
        <v>107.63</v>
      </c>
      <c r="E27" s="1290">
        <v>45157</v>
      </c>
      <c r="F27" s="627">
        <f t="shared" si="0"/>
        <v>107.63</v>
      </c>
      <c r="G27" s="1028" t="s">
        <v>673</v>
      </c>
      <c r="H27" s="1029">
        <v>55</v>
      </c>
      <c r="I27" s="1096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90"/>
      <c r="F28" s="627">
        <f t="shared" si="0"/>
        <v>0</v>
      </c>
      <c r="G28" s="1028"/>
      <c r="H28" s="1029"/>
      <c r="I28" s="1096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90"/>
      <c r="F29" s="627">
        <f t="shared" si="0"/>
        <v>0</v>
      </c>
      <c r="G29" s="1028"/>
      <c r="H29" s="1029"/>
      <c r="I29" s="1096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90"/>
      <c r="F30" s="627">
        <f t="shared" si="0"/>
        <v>0</v>
      </c>
      <c r="G30" s="1028"/>
      <c r="H30" s="1029"/>
      <c r="I30" s="1096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90"/>
      <c r="F31" s="627">
        <f t="shared" si="0"/>
        <v>0</v>
      </c>
      <c r="G31" s="1028"/>
      <c r="H31" s="1029"/>
      <c r="I31" s="1096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90"/>
      <c r="F32" s="627">
        <f t="shared" si="0"/>
        <v>0</v>
      </c>
      <c r="G32" s="1028"/>
      <c r="H32" s="1029"/>
      <c r="I32" s="1096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90"/>
      <c r="F33" s="627">
        <f t="shared" si="0"/>
        <v>0</v>
      </c>
      <c r="G33" s="1028"/>
      <c r="H33" s="1029"/>
      <c r="I33" s="1096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90"/>
      <c r="F34" s="627">
        <f t="shared" si="0"/>
        <v>0</v>
      </c>
      <c r="G34" s="1028"/>
      <c r="H34" s="1029"/>
      <c r="I34" s="1096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90"/>
      <c r="F35" s="627">
        <f t="shared" si="0"/>
        <v>0</v>
      </c>
      <c r="G35" s="1028"/>
      <c r="H35" s="1029"/>
      <c r="I35" s="1096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90"/>
      <c r="F36" s="627">
        <f t="shared" si="0"/>
        <v>0</v>
      </c>
      <c r="G36" s="1028"/>
      <c r="H36" s="1029"/>
      <c r="I36" s="1096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90"/>
      <c r="F37" s="627">
        <f t="shared" si="0"/>
        <v>0</v>
      </c>
      <c r="G37" s="1028"/>
      <c r="H37" s="1029"/>
      <c r="I37" s="1096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90"/>
      <c r="F38" s="627">
        <f t="shared" si="0"/>
        <v>0</v>
      </c>
      <c r="G38" s="1028"/>
      <c r="H38" s="1029"/>
      <c r="I38" s="1096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90"/>
      <c r="F39" s="627">
        <f t="shared" si="0"/>
        <v>0</v>
      </c>
      <c r="G39" s="1028"/>
      <c r="H39" s="1029"/>
      <c r="I39" s="1096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90"/>
      <c r="F40" s="627">
        <f t="shared" si="0"/>
        <v>0</v>
      </c>
      <c r="G40" s="1028"/>
      <c r="H40" s="1029"/>
      <c r="I40" s="1096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90"/>
      <c r="F41" s="627">
        <f t="shared" si="0"/>
        <v>0</v>
      </c>
      <c r="G41" s="1028"/>
      <c r="H41" s="1029"/>
      <c r="I41" s="1096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90"/>
      <c r="F42" s="627">
        <f t="shared" si="0"/>
        <v>0</v>
      </c>
      <c r="G42" s="1028"/>
      <c r="H42" s="1029"/>
      <c r="I42" s="1096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90"/>
      <c r="F43" s="627">
        <f t="shared" si="0"/>
        <v>0</v>
      </c>
      <c r="G43" s="1028"/>
      <c r="H43" s="1029"/>
      <c r="I43" s="1096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90"/>
      <c r="F44" s="627">
        <f t="shared" si="0"/>
        <v>0</v>
      </c>
      <c r="G44" s="1028"/>
      <c r="H44" s="1029"/>
      <c r="I44" s="1096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7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20" t="s">
        <v>19</v>
      </c>
      <c r="D49" s="182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66" t="s">
        <v>317</v>
      </c>
      <c r="B1" s="1766"/>
      <c r="C1" s="1766"/>
      <c r="D1" s="1766"/>
      <c r="E1" s="1766"/>
      <c r="F1" s="1766"/>
      <c r="G1" s="1766"/>
      <c r="H1" s="11">
        <v>1</v>
      </c>
      <c r="K1" s="1756" t="s">
        <v>322</v>
      </c>
      <c r="L1" s="1756"/>
      <c r="M1" s="1756"/>
      <c r="N1" s="1756"/>
      <c r="O1" s="1756"/>
      <c r="P1" s="1756"/>
      <c r="Q1" s="1756"/>
      <c r="R1" s="11">
        <v>2</v>
      </c>
      <c r="U1" s="1766" t="s">
        <v>317</v>
      </c>
      <c r="V1" s="1766"/>
      <c r="W1" s="1766"/>
      <c r="X1" s="1766"/>
      <c r="Y1" s="1766"/>
      <c r="Z1" s="1766"/>
      <c r="AA1" s="1766"/>
      <c r="AB1" s="11">
        <v>3</v>
      </c>
      <c r="AE1" s="1756" t="s">
        <v>333</v>
      </c>
      <c r="AF1" s="1756"/>
      <c r="AG1" s="1756"/>
      <c r="AH1" s="1756"/>
      <c r="AI1" s="1756"/>
      <c r="AJ1" s="1756"/>
      <c r="AK1" s="175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07" t="s">
        <v>92</v>
      </c>
      <c r="B5" s="1827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07" t="s">
        <v>92</v>
      </c>
      <c r="L5" s="1827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07" t="s">
        <v>92</v>
      </c>
      <c r="V5" s="1826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07" t="s">
        <v>92</v>
      </c>
      <c r="AF5" s="1826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07"/>
      <c r="B6" s="1828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07"/>
      <c r="L6" s="1828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07"/>
      <c r="V6" s="1826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07"/>
      <c r="AF6" s="1826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742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743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624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765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638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1">
        <v>45145</v>
      </c>
      <c r="F12" s="627">
        <f t="shared" si="0"/>
        <v>10</v>
      </c>
      <c r="G12" s="1028" t="s">
        <v>557</v>
      </c>
      <c r="H12" s="1029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662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1">
        <v>45148</v>
      </c>
      <c r="F13" s="627">
        <f t="shared" si="0"/>
        <v>10</v>
      </c>
      <c r="G13" s="1028" t="s">
        <v>605</v>
      </c>
      <c r="H13" s="1029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3"/>
      <c r="B14" s="664">
        <f t="shared" si="4"/>
        <v>9</v>
      </c>
      <c r="C14" s="612">
        <v>2</v>
      </c>
      <c r="D14" s="627">
        <v>20</v>
      </c>
      <c r="E14" s="1291">
        <v>45150</v>
      </c>
      <c r="F14" s="627">
        <f t="shared" si="0"/>
        <v>20</v>
      </c>
      <c r="G14" s="1028" t="s">
        <v>616</v>
      </c>
      <c r="H14" s="1029">
        <v>115</v>
      </c>
      <c r="I14" s="585">
        <f t="shared" si="8"/>
        <v>90</v>
      </c>
      <c r="K14" s="1312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3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2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3" t="s">
        <v>22</v>
      </c>
      <c r="B15" s="664">
        <f t="shared" si="4"/>
        <v>8</v>
      </c>
      <c r="C15" s="612">
        <v>1</v>
      </c>
      <c r="D15" s="627">
        <v>10</v>
      </c>
      <c r="E15" s="1291">
        <v>45152</v>
      </c>
      <c r="F15" s="627">
        <f t="shared" si="0"/>
        <v>10</v>
      </c>
      <c r="G15" s="1028" t="s">
        <v>624</v>
      </c>
      <c r="H15" s="1029">
        <v>115</v>
      </c>
      <c r="I15" s="585">
        <f t="shared" si="8"/>
        <v>80</v>
      </c>
      <c r="K15" s="1312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3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2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1">
        <v>45156</v>
      </c>
      <c r="F16" s="627">
        <f t="shared" si="0"/>
        <v>10</v>
      </c>
      <c r="G16" s="1028" t="s">
        <v>662</v>
      </c>
      <c r="H16" s="1029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1">
        <v>45159</v>
      </c>
      <c r="F17" s="627">
        <f t="shared" si="0"/>
        <v>10</v>
      </c>
      <c r="G17" s="1028" t="s">
        <v>683</v>
      </c>
      <c r="H17" s="1029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1">
        <v>45160</v>
      </c>
      <c r="F18" s="627">
        <f t="shared" si="0"/>
        <v>10</v>
      </c>
      <c r="G18" s="1028" t="s">
        <v>702</v>
      </c>
      <c r="H18" s="1029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1">
        <v>45164</v>
      </c>
      <c r="F19" s="627">
        <f t="shared" si="0"/>
        <v>10</v>
      </c>
      <c r="G19" s="1028" t="s">
        <v>729</v>
      </c>
      <c r="H19" s="1029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91">
        <v>45166</v>
      </c>
      <c r="F20" s="627">
        <f t="shared" si="0"/>
        <v>20</v>
      </c>
      <c r="G20" s="1028" t="s">
        <v>732</v>
      </c>
      <c r="H20" s="1029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91"/>
      <c r="F21" s="627">
        <f t="shared" si="0"/>
        <v>0</v>
      </c>
      <c r="G21" s="1028"/>
      <c r="H21" s="1029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91"/>
      <c r="F22" s="1579">
        <v>20</v>
      </c>
      <c r="G22" s="1580"/>
      <c r="H22" s="1581"/>
      <c r="I22" s="1541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91"/>
      <c r="F23" s="1579">
        <f t="shared" si="0"/>
        <v>0</v>
      </c>
      <c r="G23" s="1580"/>
      <c r="H23" s="1581"/>
      <c r="I23" s="1541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91"/>
      <c r="F24" s="1579">
        <f t="shared" si="0"/>
        <v>0</v>
      </c>
      <c r="G24" s="1580"/>
      <c r="H24" s="1581"/>
      <c r="I24" s="1541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91"/>
      <c r="F25" s="1579">
        <f t="shared" si="0"/>
        <v>0</v>
      </c>
      <c r="G25" s="1580"/>
      <c r="H25" s="1581"/>
      <c r="I25" s="1541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91"/>
      <c r="F26" s="1579">
        <f t="shared" si="0"/>
        <v>0</v>
      </c>
      <c r="G26" s="1580"/>
      <c r="H26" s="1581"/>
      <c r="I26" s="1541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91"/>
      <c r="F27" s="627">
        <f t="shared" si="0"/>
        <v>0</v>
      </c>
      <c r="G27" s="1028"/>
      <c r="H27" s="1029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91"/>
      <c r="F28" s="627">
        <f t="shared" si="0"/>
        <v>0</v>
      </c>
      <c r="G28" s="1028"/>
      <c r="H28" s="1029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91"/>
      <c r="F29" s="627">
        <f t="shared" si="0"/>
        <v>0</v>
      </c>
      <c r="G29" s="1028"/>
      <c r="H29" s="1029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91"/>
      <c r="F30" s="627">
        <f t="shared" si="0"/>
        <v>0</v>
      </c>
      <c r="G30" s="1028"/>
      <c r="H30" s="1029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91"/>
      <c r="F31" s="627">
        <f t="shared" si="0"/>
        <v>0</v>
      </c>
      <c r="G31" s="1028"/>
      <c r="H31" s="1029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58" t="s">
        <v>11</v>
      </c>
      <c r="D83" s="1759"/>
      <c r="E83" s="56">
        <f>E5+E6-F78+E7</f>
        <v>0</v>
      </c>
      <c r="F83" s="1193"/>
      <c r="M83" s="1758" t="s">
        <v>11</v>
      </c>
      <c r="N83" s="1759"/>
      <c r="O83" s="56">
        <f>O5+O6-P78+O7</f>
        <v>170</v>
      </c>
      <c r="P83" s="1312"/>
      <c r="W83" s="1758" t="s">
        <v>11</v>
      </c>
      <c r="X83" s="1759"/>
      <c r="Y83" s="56">
        <f>Y5+Y6-Z78+Y7</f>
        <v>110</v>
      </c>
      <c r="Z83" s="1193"/>
      <c r="AG83" s="1758" t="s">
        <v>11</v>
      </c>
      <c r="AH83" s="1759"/>
      <c r="AI83" s="56">
        <f>AI5+AI6-AJ78+AI7</f>
        <v>50</v>
      </c>
      <c r="AJ83" s="131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65"/>
      <c r="B5" s="1775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65"/>
      <c r="B6" s="177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2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2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2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7"/>
      <c r="E26" s="925"/>
      <c r="F26" s="924">
        <f t="shared" si="0"/>
        <v>0</v>
      </c>
      <c r="G26" s="926"/>
      <c r="H26" s="923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7"/>
      <c r="E27" s="925"/>
      <c r="F27" s="924">
        <f t="shared" si="0"/>
        <v>0</v>
      </c>
      <c r="G27" s="926"/>
      <c r="H27" s="923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4"/>
      <c r="E28" s="925"/>
      <c r="F28" s="924">
        <f t="shared" si="0"/>
        <v>0</v>
      </c>
      <c r="G28" s="926"/>
      <c r="H28" s="923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4"/>
      <c r="E29" s="925"/>
      <c r="F29" s="924">
        <f t="shared" si="0"/>
        <v>0</v>
      </c>
      <c r="G29" s="926"/>
      <c r="H29" s="923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4"/>
      <c r="E30" s="925"/>
      <c r="F30" s="924">
        <f t="shared" si="0"/>
        <v>0</v>
      </c>
      <c r="G30" s="926"/>
      <c r="H30" s="923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4"/>
      <c r="E31" s="925"/>
      <c r="F31" s="924">
        <f t="shared" si="0"/>
        <v>0</v>
      </c>
      <c r="G31" s="926"/>
      <c r="H31" s="923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4"/>
      <c r="E32" s="925"/>
      <c r="F32" s="924">
        <f t="shared" si="0"/>
        <v>0</v>
      </c>
      <c r="G32" s="926"/>
      <c r="H32" s="923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4"/>
      <c r="E33" s="925"/>
      <c r="F33" s="924">
        <f t="shared" si="0"/>
        <v>0</v>
      </c>
      <c r="G33" s="926"/>
      <c r="H33" s="923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4"/>
      <c r="E34" s="925"/>
      <c r="F34" s="924">
        <f t="shared" si="0"/>
        <v>0</v>
      </c>
      <c r="G34" s="926"/>
      <c r="H34" s="923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4"/>
      <c r="E35" s="925"/>
      <c r="F35" s="924">
        <f t="shared" si="0"/>
        <v>0</v>
      </c>
      <c r="G35" s="926"/>
      <c r="H35" s="923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4"/>
      <c r="E36" s="925"/>
      <c r="F36" s="924">
        <f t="shared" si="0"/>
        <v>0</v>
      </c>
      <c r="G36" s="926"/>
      <c r="H36" s="923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5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29" t="s">
        <v>19</v>
      </c>
      <c r="D41" s="1830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56" t="s">
        <v>333</v>
      </c>
      <c r="B1" s="1756"/>
      <c r="C1" s="1756"/>
      <c r="D1" s="1756"/>
      <c r="E1" s="1756"/>
      <c r="F1" s="1756"/>
      <c r="G1" s="175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2"/>
      <c r="B4" s="140"/>
      <c r="C4" s="503"/>
      <c r="D4" s="130"/>
      <c r="E4" s="1081"/>
      <c r="F4" s="652"/>
    </row>
    <row r="5" spans="1:10" ht="24.75" customHeight="1" x14ac:dyDescent="0.25">
      <c r="A5" s="1838" t="s">
        <v>52</v>
      </c>
      <c r="B5" s="1833" t="s">
        <v>101</v>
      </c>
      <c r="C5" s="916">
        <v>64</v>
      </c>
      <c r="D5" s="589">
        <v>45152</v>
      </c>
      <c r="E5" s="1080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38"/>
      <c r="B6" s="1834"/>
      <c r="C6" s="212"/>
      <c r="D6" s="130"/>
      <c r="E6" s="1081"/>
      <c r="F6" s="226"/>
      <c r="G6" s="143"/>
      <c r="H6" s="57"/>
    </row>
    <row r="7" spans="1:10" ht="24.75" customHeight="1" thickBot="1" x14ac:dyDescent="0.3">
      <c r="A7" s="1838"/>
      <c r="B7" s="1834"/>
      <c r="C7" s="484"/>
      <c r="D7" s="324"/>
      <c r="E7" s="1082"/>
      <c r="F7" s="227"/>
      <c r="G7" s="143"/>
      <c r="H7" s="57"/>
    </row>
    <row r="8" spans="1:10" ht="24.75" customHeight="1" thickTop="1" thickBot="1" x14ac:dyDescent="0.3">
      <c r="A8" s="1183"/>
      <c r="B8" s="1835"/>
      <c r="C8" s="484"/>
      <c r="D8" s="130"/>
      <c r="E8" s="1081"/>
      <c r="F8" s="226"/>
      <c r="I8" s="1836" t="s">
        <v>3</v>
      </c>
      <c r="J8" s="183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7"/>
      <c r="J9" s="1832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628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31"/>
      <c r="H12" s="1565"/>
      <c r="I12" s="1533">
        <f t="shared" ref="I12:I42" si="1">I11-F12</f>
        <v>0</v>
      </c>
      <c r="J12" s="1530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31"/>
      <c r="H13" s="1565"/>
      <c r="I13" s="1533">
        <f t="shared" si="1"/>
        <v>0</v>
      </c>
      <c r="J13" s="1530">
        <f t="shared" si="2"/>
        <v>0</v>
      </c>
    </row>
    <row r="14" spans="1:10" x14ac:dyDescent="0.25">
      <c r="A14" s="1077"/>
      <c r="B14" s="82"/>
      <c r="C14" s="15"/>
      <c r="D14" s="1157"/>
      <c r="E14" s="631"/>
      <c r="F14" s="554">
        <f t="shared" si="0"/>
        <v>0</v>
      </c>
      <c r="G14" s="1531"/>
      <c r="H14" s="1565"/>
      <c r="I14" s="1533">
        <f t="shared" si="1"/>
        <v>0</v>
      </c>
      <c r="J14" s="1530">
        <f t="shared" si="2"/>
        <v>0</v>
      </c>
    </row>
    <row r="15" spans="1:10" x14ac:dyDescent="0.25">
      <c r="A15" s="1077"/>
      <c r="B15" s="82"/>
      <c r="C15" s="15"/>
      <c r="D15" s="1157"/>
      <c r="E15" s="628"/>
      <c r="F15" s="554">
        <f t="shared" si="0"/>
        <v>0</v>
      </c>
      <c r="G15" s="1531"/>
      <c r="H15" s="1565"/>
      <c r="I15" s="1533">
        <f t="shared" si="1"/>
        <v>0</v>
      </c>
      <c r="J15" s="1530">
        <f t="shared" si="2"/>
        <v>0</v>
      </c>
    </row>
    <row r="16" spans="1:10" x14ac:dyDescent="0.25">
      <c r="B16" s="82"/>
      <c r="C16" s="15"/>
      <c r="D16" s="1157"/>
      <c r="E16" s="628"/>
      <c r="F16" s="554">
        <f>D16</f>
        <v>0</v>
      </c>
      <c r="G16" s="1531"/>
      <c r="H16" s="1565"/>
      <c r="I16" s="1533">
        <f t="shared" si="1"/>
        <v>0</v>
      </c>
      <c r="J16" s="1530">
        <f t="shared" si="2"/>
        <v>0</v>
      </c>
    </row>
    <row r="17" spans="1:10" x14ac:dyDescent="0.25">
      <c r="B17" s="82"/>
      <c r="C17" s="15"/>
      <c r="D17" s="1157"/>
      <c r="E17" s="628"/>
      <c r="F17" s="554">
        <f>D17</f>
        <v>0</v>
      </c>
      <c r="G17" s="1531"/>
      <c r="H17" s="1565"/>
      <c r="I17" s="1533">
        <f t="shared" si="1"/>
        <v>0</v>
      </c>
      <c r="J17" s="1530">
        <f t="shared" si="2"/>
        <v>0</v>
      </c>
    </row>
    <row r="18" spans="1:10" x14ac:dyDescent="0.25">
      <c r="A18" s="80"/>
      <c r="B18" s="82"/>
      <c r="C18" s="15"/>
      <c r="D18" s="1157"/>
      <c r="E18" s="634"/>
      <c r="F18" s="554">
        <f>D18</f>
        <v>0</v>
      </c>
      <c r="G18" s="1531"/>
      <c r="H18" s="1565"/>
      <c r="I18" s="1533">
        <f t="shared" si="1"/>
        <v>0</v>
      </c>
      <c r="J18" s="1530">
        <f t="shared" si="2"/>
        <v>0</v>
      </c>
    </row>
    <row r="19" spans="1:10" x14ac:dyDescent="0.25">
      <c r="A19" s="82"/>
      <c r="B19" s="82"/>
      <c r="C19" s="15"/>
      <c r="D19" s="1157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7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7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7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7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7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7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7"/>
    </row>
    <row r="101" spans="1:10" ht="15.75" thickBot="1" x14ac:dyDescent="0.3">
      <c r="A101" s="115"/>
    </row>
    <row r="102" spans="1:10" ht="16.5" thickTop="1" thickBot="1" x14ac:dyDescent="0.3">
      <c r="A102" s="47"/>
      <c r="C102" s="1811" t="s">
        <v>11</v>
      </c>
      <c r="D102" s="1812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41" t="s">
        <v>333</v>
      </c>
      <c r="B1" s="1841"/>
      <c r="C1" s="1841"/>
      <c r="D1" s="1841"/>
      <c r="E1" s="1841"/>
      <c r="F1" s="1841"/>
      <c r="G1" s="1841"/>
      <c r="H1" s="1841"/>
      <c r="I1" s="184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3"/>
      <c r="F4" s="1004"/>
      <c r="G4" s="994"/>
    </row>
    <row r="5" spans="1:10" ht="15" customHeight="1" x14ac:dyDescent="0.25">
      <c r="A5" s="1842" t="s">
        <v>336</v>
      </c>
      <c r="B5" s="1695" t="s">
        <v>76</v>
      </c>
      <c r="C5" s="653">
        <v>54</v>
      </c>
      <c r="D5" s="567">
        <v>45139</v>
      </c>
      <c r="E5" s="1003">
        <v>544</v>
      </c>
      <c r="F5" s="1527">
        <v>180</v>
      </c>
      <c r="G5" s="1528">
        <f>F102</f>
        <v>544</v>
      </c>
      <c r="H5" s="57">
        <f>E4+E5+E6-G5+E7+E8</f>
        <v>0</v>
      </c>
    </row>
    <row r="6" spans="1:10" ht="16.5" customHeight="1" x14ac:dyDescent="0.25">
      <c r="A6" s="1842"/>
      <c r="B6" s="1843"/>
      <c r="C6" s="653"/>
      <c r="D6" s="567"/>
      <c r="E6" s="1003"/>
      <c r="F6" s="1527"/>
      <c r="G6" s="1529"/>
    </row>
    <row r="7" spans="1:10" ht="15.75" customHeight="1" thickBot="1" x14ac:dyDescent="0.35">
      <c r="A7" s="1842"/>
      <c r="B7" s="1696"/>
      <c r="C7" s="653"/>
      <c r="D7" s="567"/>
      <c r="E7" s="1003"/>
      <c r="F7" s="1527"/>
      <c r="G7" s="1529"/>
      <c r="I7" s="347"/>
      <c r="J7" s="347"/>
    </row>
    <row r="8" spans="1:10" ht="16.5" customHeight="1" thickTop="1" thickBot="1" x14ac:dyDescent="0.3">
      <c r="A8" s="900"/>
      <c r="B8" s="901"/>
      <c r="C8" s="653"/>
      <c r="D8" s="567"/>
      <c r="E8" s="1005"/>
      <c r="F8" s="1530"/>
      <c r="G8" s="1529"/>
      <c r="H8" s="583"/>
      <c r="I8" s="1844" t="s">
        <v>47</v>
      </c>
      <c r="J8" s="1839" t="s">
        <v>4</v>
      </c>
    </row>
    <row r="9" spans="1:10" ht="16.5" customHeight="1" thickTop="1" thickBot="1" x14ac:dyDescent="0.3">
      <c r="A9" s="902"/>
      <c r="B9" s="779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1845"/>
      <c r="J9" s="1840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26" t="s">
        <v>523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31"/>
      <c r="H11" s="1532"/>
      <c r="I11" s="1533">
        <f>I10-F11</f>
        <v>0</v>
      </c>
      <c r="J11" s="1530">
        <f>J10-C11</f>
        <v>0</v>
      </c>
    </row>
    <row r="12" spans="1:10" x14ac:dyDescent="0.25">
      <c r="A12" s="909" t="s">
        <v>32</v>
      </c>
      <c r="B12" s="664"/>
      <c r="C12" s="612"/>
      <c r="D12" s="826"/>
      <c r="E12" s="628"/>
      <c r="F12" s="554">
        <f>D12</f>
        <v>0</v>
      </c>
      <c r="G12" s="1531"/>
      <c r="H12" s="1532"/>
      <c r="I12" s="1533">
        <f t="shared" ref="I12:I75" si="1">I11-F12</f>
        <v>0</v>
      </c>
      <c r="J12" s="1530">
        <f t="shared" ref="J12:J75" si="2">J11-C12</f>
        <v>0</v>
      </c>
    </row>
    <row r="13" spans="1:10" x14ac:dyDescent="0.25">
      <c r="A13" s="910"/>
      <c r="B13" s="664"/>
      <c r="C13" s="612"/>
      <c r="D13" s="826"/>
      <c r="E13" s="634"/>
      <c r="F13" s="554">
        <f t="shared" ref="F13:F76" si="3">D13</f>
        <v>0</v>
      </c>
      <c r="G13" s="1531"/>
      <c r="H13" s="1532"/>
      <c r="I13" s="1533">
        <f t="shared" si="1"/>
        <v>0</v>
      </c>
      <c r="J13" s="1530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31"/>
      <c r="H14" s="1532"/>
      <c r="I14" s="1533">
        <f t="shared" si="1"/>
        <v>0</v>
      </c>
      <c r="J14" s="1530">
        <f t="shared" si="2"/>
        <v>0</v>
      </c>
    </row>
    <row r="15" spans="1:10" x14ac:dyDescent="0.25">
      <c r="A15" s="911" t="s">
        <v>33</v>
      </c>
      <c r="B15" s="664"/>
      <c r="C15" s="612"/>
      <c r="D15" s="826"/>
      <c r="E15" s="634"/>
      <c r="F15" s="554">
        <f t="shared" si="3"/>
        <v>0</v>
      </c>
      <c r="G15" s="1531"/>
      <c r="H15" s="1532"/>
      <c r="I15" s="1533">
        <f t="shared" si="1"/>
        <v>0</v>
      </c>
      <c r="J15" s="1530">
        <f t="shared" si="2"/>
        <v>0</v>
      </c>
    </row>
    <row r="16" spans="1:10" x14ac:dyDescent="0.25">
      <c r="A16" s="910"/>
      <c r="B16" s="664"/>
      <c r="C16" s="612"/>
      <c r="D16" s="826"/>
      <c r="E16" s="628"/>
      <c r="F16" s="554">
        <f t="shared" si="3"/>
        <v>0</v>
      </c>
      <c r="G16" s="1531"/>
      <c r="H16" s="1532"/>
      <c r="I16" s="1533">
        <f t="shared" si="1"/>
        <v>0</v>
      </c>
      <c r="J16" s="1530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11" t="s">
        <v>11</v>
      </c>
      <c r="D105" s="1812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41" t="s">
        <v>333</v>
      </c>
      <c r="B1" s="1841"/>
      <c r="C1" s="1841"/>
      <c r="D1" s="1841"/>
      <c r="E1" s="1841"/>
      <c r="F1" s="1841"/>
      <c r="G1" s="1841"/>
      <c r="H1" s="1841"/>
      <c r="I1" s="184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7"/>
    </row>
    <row r="5" spans="1:10" ht="15" customHeight="1" x14ac:dyDescent="0.3">
      <c r="A5" s="1842" t="s">
        <v>96</v>
      </c>
      <c r="B5" s="1846" t="s">
        <v>407</v>
      </c>
      <c r="C5" s="877">
        <v>65</v>
      </c>
      <c r="D5" s="654">
        <v>45154</v>
      </c>
      <c r="E5" s="876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42"/>
      <c r="B6" s="1847"/>
      <c r="C6" s="653">
        <v>65</v>
      </c>
      <c r="D6" s="654">
        <v>45164</v>
      </c>
      <c r="E6" s="876">
        <v>191.64</v>
      </c>
      <c r="F6" s="656">
        <v>5</v>
      </c>
      <c r="G6" s="1067"/>
    </row>
    <row r="7" spans="1:10" ht="15.75" customHeight="1" thickBot="1" x14ac:dyDescent="0.35">
      <c r="A7" s="1842"/>
      <c r="B7" s="1848"/>
      <c r="C7" s="653"/>
      <c r="D7" s="654"/>
      <c r="E7" s="655"/>
      <c r="F7" s="656"/>
      <c r="G7" s="1067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7"/>
      <c r="I8" s="1844" t="s">
        <v>47</v>
      </c>
      <c r="J8" s="183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45"/>
      <c r="J9" s="1840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646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659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660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679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728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731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77">
        <f t="shared" si="2"/>
        <v>0</v>
      </c>
      <c r="G17" s="1531"/>
      <c r="H17" s="1532"/>
      <c r="I17" s="1537">
        <f t="shared" si="0"/>
        <v>0</v>
      </c>
      <c r="J17" s="1530">
        <f t="shared" si="1"/>
        <v>0</v>
      </c>
    </row>
    <row r="18" spans="1:10" x14ac:dyDescent="0.25">
      <c r="A18" s="2"/>
      <c r="B18" s="82"/>
      <c r="C18" s="15"/>
      <c r="D18" s="147"/>
      <c r="E18" s="634"/>
      <c r="F18" s="1577">
        <f t="shared" si="2"/>
        <v>0</v>
      </c>
      <c r="G18" s="1605"/>
      <c r="H18" s="1532"/>
      <c r="I18" s="1537">
        <f t="shared" si="0"/>
        <v>0</v>
      </c>
      <c r="J18" s="1530">
        <f t="shared" si="1"/>
        <v>0</v>
      </c>
    </row>
    <row r="19" spans="1:10" x14ac:dyDescent="0.25">
      <c r="A19" s="2"/>
      <c r="B19" s="82"/>
      <c r="C19" s="53"/>
      <c r="D19" s="147"/>
      <c r="E19" s="634"/>
      <c r="F19" s="1577">
        <f t="shared" si="2"/>
        <v>0</v>
      </c>
      <c r="G19" s="1531"/>
      <c r="H19" s="1532"/>
      <c r="I19" s="1537">
        <f t="shared" si="0"/>
        <v>0</v>
      </c>
      <c r="J19" s="1530">
        <f t="shared" si="1"/>
        <v>0</v>
      </c>
    </row>
    <row r="20" spans="1:10" x14ac:dyDescent="0.25">
      <c r="A20" s="2"/>
      <c r="B20" s="82"/>
      <c r="C20" s="15"/>
      <c r="D20" s="147"/>
      <c r="E20" s="628"/>
      <c r="F20" s="1577">
        <f t="shared" si="2"/>
        <v>0</v>
      </c>
      <c r="G20" s="1531"/>
      <c r="H20" s="1532"/>
      <c r="I20" s="1537">
        <f t="shared" si="0"/>
        <v>0</v>
      </c>
      <c r="J20" s="1530">
        <f t="shared" si="1"/>
        <v>0</v>
      </c>
    </row>
    <row r="21" spans="1:10" x14ac:dyDescent="0.25">
      <c r="A21" s="2"/>
      <c r="B21" s="82"/>
      <c r="C21" s="15"/>
      <c r="D21" s="147"/>
      <c r="E21" s="628"/>
      <c r="F21" s="1577">
        <f t="shared" si="2"/>
        <v>0</v>
      </c>
      <c r="G21" s="1531"/>
      <c r="H21" s="1532"/>
      <c r="I21" s="1537">
        <f t="shared" si="0"/>
        <v>0</v>
      </c>
      <c r="J21" s="1530">
        <f t="shared" si="1"/>
        <v>0</v>
      </c>
    </row>
    <row r="22" spans="1:10" x14ac:dyDescent="0.25">
      <c r="A22" s="2"/>
      <c r="B22" s="82"/>
      <c r="C22" s="15"/>
      <c r="D22" s="147"/>
      <c r="E22" s="631"/>
      <c r="F22" s="1577">
        <f t="shared" si="2"/>
        <v>0</v>
      </c>
      <c r="G22" s="1531"/>
      <c r="H22" s="1532"/>
      <c r="I22" s="1537">
        <f t="shared" si="0"/>
        <v>0</v>
      </c>
      <c r="J22" s="1530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11" t="s">
        <v>11</v>
      </c>
      <c r="D46" s="181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66" t="s">
        <v>309</v>
      </c>
      <c r="B1" s="1766"/>
      <c r="C1" s="1766"/>
      <c r="D1" s="1766"/>
      <c r="E1" s="1766"/>
      <c r="F1" s="1766"/>
      <c r="G1" s="1766"/>
      <c r="H1" s="96">
        <v>1</v>
      </c>
      <c r="L1" s="1756" t="s">
        <v>333</v>
      </c>
      <c r="M1" s="1756"/>
      <c r="N1" s="1756"/>
      <c r="O1" s="1756"/>
      <c r="P1" s="1756"/>
      <c r="Q1" s="1756"/>
      <c r="R1" s="175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43"/>
      <c r="E4" s="788"/>
      <c r="F4" s="1544"/>
      <c r="G4" s="1545"/>
      <c r="H4" s="789"/>
      <c r="L4" s="788"/>
      <c r="M4" s="788"/>
      <c r="N4" s="788"/>
      <c r="O4" s="1543"/>
      <c r="P4" s="1546">
        <v>23.29</v>
      </c>
      <c r="Q4" s="1548">
        <v>1</v>
      </c>
      <c r="R4" s="1545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47">
        <v>436.98</v>
      </c>
      <c r="Q5" s="1549">
        <v>17</v>
      </c>
    </row>
    <row r="6" spans="1:21" ht="15" customHeight="1" thickBot="1" x14ac:dyDescent="0.3">
      <c r="A6" s="1849" t="s">
        <v>96</v>
      </c>
      <c r="B6" s="1846" t="s">
        <v>98</v>
      </c>
      <c r="C6" s="484">
        <v>65</v>
      </c>
      <c r="D6" s="130">
        <v>45112</v>
      </c>
      <c r="E6" s="878">
        <v>927.83</v>
      </c>
      <c r="F6" s="227">
        <v>35</v>
      </c>
      <c r="G6" s="143">
        <f>F47</f>
        <v>1724.9199999999998</v>
      </c>
      <c r="H6" s="57">
        <f>E5+E6+E7-G6</f>
        <v>0</v>
      </c>
      <c r="L6" s="1849" t="s">
        <v>96</v>
      </c>
      <c r="M6" s="1846" t="s">
        <v>98</v>
      </c>
      <c r="N6" s="124">
        <v>69</v>
      </c>
      <c r="O6" s="130">
        <v>45154</v>
      </c>
      <c r="P6" s="1547">
        <v>899.53</v>
      </c>
      <c r="Q6" s="1549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850"/>
      <c r="B7" s="1848"/>
      <c r="C7" s="212"/>
      <c r="D7" s="130"/>
      <c r="E7" s="140"/>
      <c r="F7" s="227"/>
      <c r="I7" s="1836" t="s">
        <v>3</v>
      </c>
      <c r="J7" s="1831" t="s">
        <v>4</v>
      </c>
      <c r="L7" s="1850"/>
      <c r="M7" s="1848"/>
      <c r="N7" s="124">
        <v>69</v>
      </c>
      <c r="O7" s="130">
        <v>45164</v>
      </c>
      <c r="P7" s="1215">
        <v>960.3</v>
      </c>
      <c r="Q7" s="1550">
        <v>40</v>
      </c>
      <c r="T7" s="1836" t="s">
        <v>3</v>
      </c>
      <c r="U7" s="1831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37"/>
      <c r="J8" s="1832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37"/>
      <c r="U8" s="1832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557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605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606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646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2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2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633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2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2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658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663</v>
      </c>
      <c r="S15" s="566">
        <v>69</v>
      </c>
      <c r="T15" s="1461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680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2">
        <v>206.45</v>
      </c>
      <c r="E17" s="1026">
        <v>45138</v>
      </c>
      <c r="F17" s="791">
        <f>D17</f>
        <v>206.45</v>
      </c>
      <c r="G17" s="792" t="s">
        <v>513</v>
      </c>
      <c r="H17" s="1023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728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2">
        <v>243.34</v>
      </c>
      <c r="E18" s="1292">
        <v>45141</v>
      </c>
      <c r="F18" s="790">
        <f t="shared" ref="F18:F46" si="6">D18</f>
        <v>243.34</v>
      </c>
      <c r="G18" s="1293" t="s">
        <v>541</v>
      </c>
      <c r="H18" s="1023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729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2">
        <v>25.84</v>
      </c>
      <c r="E19" s="1292">
        <v>45143</v>
      </c>
      <c r="F19" s="790">
        <f t="shared" si="6"/>
        <v>25.84</v>
      </c>
      <c r="G19" s="519" t="s">
        <v>576</v>
      </c>
      <c r="H19" s="1023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733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2">
        <v>24.78</v>
      </c>
      <c r="E20" s="1292">
        <v>45145</v>
      </c>
      <c r="F20" s="790">
        <f t="shared" si="6"/>
        <v>24.78</v>
      </c>
      <c r="G20" s="519" t="s">
        <v>579</v>
      </c>
      <c r="H20" s="1024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771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2">
        <v>0</v>
      </c>
      <c r="E21" s="1292"/>
      <c r="F21" s="790">
        <f t="shared" si="6"/>
        <v>0</v>
      </c>
      <c r="G21" s="519"/>
      <c r="H21" s="1024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2">
        <v>0</v>
      </c>
      <c r="E22" s="1292"/>
      <c r="F22" s="790">
        <f t="shared" si="6"/>
        <v>0</v>
      </c>
      <c r="G22" s="519"/>
      <c r="H22" s="1024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77">
        <f t="shared" si="1"/>
        <v>0</v>
      </c>
      <c r="R22" s="1531"/>
      <c r="S22" s="1565"/>
      <c r="T22" s="1533">
        <f t="shared" si="4"/>
        <v>7.9999999999529336E-2</v>
      </c>
      <c r="U22" s="1530">
        <f t="shared" si="5"/>
        <v>0</v>
      </c>
    </row>
    <row r="23" spans="1:21" x14ac:dyDescent="0.25">
      <c r="A23" s="2"/>
      <c r="B23" s="82"/>
      <c r="C23" s="15"/>
      <c r="D23" s="1022">
        <v>0</v>
      </c>
      <c r="E23" s="1292"/>
      <c r="F23" s="790">
        <f t="shared" si="6"/>
        <v>0</v>
      </c>
      <c r="G23" s="519"/>
      <c r="H23" s="1024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77">
        <f t="shared" si="1"/>
        <v>0</v>
      </c>
      <c r="R23" s="1531"/>
      <c r="S23" s="1565"/>
      <c r="T23" s="1533">
        <f t="shared" si="4"/>
        <v>7.9999999999529336E-2</v>
      </c>
      <c r="U23" s="1530">
        <f t="shared" si="5"/>
        <v>0</v>
      </c>
    </row>
    <row r="24" spans="1:21" x14ac:dyDescent="0.25">
      <c r="A24" s="2"/>
      <c r="B24" s="82"/>
      <c r="C24" s="15">
        <v>1</v>
      </c>
      <c r="D24" s="1022">
        <v>0</v>
      </c>
      <c r="E24" s="1292"/>
      <c r="F24" s="790">
        <v>23.29</v>
      </c>
      <c r="G24" s="1539"/>
      <c r="H24" s="1551"/>
      <c r="I24" s="1533">
        <f t="shared" si="2"/>
        <v>-6.3948846218409017E-14</v>
      </c>
      <c r="J24" s="1530">
        <f t="shared" si="3"/>
        <v>0</v>
      </c>
      <c r="L24" s="2"/>
      <c r="M24" s="82"/>
      <c r="N24" s="15"/>
      <c r="O24" s="168">
        <v>0</v>
      </c>
      <c r="P24" s="238"/>
      <c r="Q24" s="1577">
        <f t="shared" si="1"/>
        <v>0</v>
      </c>
      <c r="R24" s="1531"/>
      <c r="S24" s="1565"/>
      <c r="T24" s="1533">
        <f t="shared" si="4"/>
        <v>7.9999999999529336E-2</v>
      </c>
      <c r="U24" s="1530">
        <f t="shared" si="5"/>
        <v>0</v>
      </c>
    </row>
    <row r="25" spans="1:21" x14ac:dyDescent="0.25">
      <c r="A25" s="2"/>
      <c r="B25" s="82"/>
      <c r="C25" s="15"/>
      <c r="D25" s="1022">
        <v>0</v>
      </c>
      <c r="E25" s="1292"/>
      <c r="F25" s="790">
        <f t="shared" si="6"/>
        <v>0</v>
      </c>
      <c r="G25" s="1539"/>
      <c r="H25" s="1551"/>
      <c r="I25" s="1533">
        <f t="shared" si="2"/>
        <v>-6.3948846218409017E-14</v>
      </c>
      <c r="J25" s="1530">
        <f t="shared" si="3"/>
        <v>0</v>
      </c>
      <c r="L25" s="2"/>
      <c r="M25" s="82"/>
      <c r="N25" s="15"/>
      <c r="O25" s="168">
        <v>0</v>
      </c>
      <c r="P25" s="238"/>
      <c r="Q25" s="1577">
        <f t="shared" si="1"/>
        <v>0</v>
      </c>
      <c r="R25" s="1531"/>
      <c r="S25" s="1565"/>
      <c r="T25" s="1533">
        <f t="shared" si="4"/>
        <v>7.9999999999529336E-2</v>
      </c>
      <c r="U25" s="1530">
        <f t="shared" si="5"/>
        <v>0</v>
      </c>
    </row>
    <row r="26" spans="1:21" x14ac:dyDescent="0.25">
      <c r="A26" s="2"/>
      <c r="B26" s="82"/>
      <c r="C26" s="15"/>
      <c r="D26" s="1022">
        <v>0</v>
      </c>
      <c r="E26" s="1292"/>
      <c r="F26" s="790">
        <f t="shared" si="6"/>
        <v>0</v>
      </c>
      <c r="G26" s="1539"/>
      <c r="H26" s="1551"/>
      <c r="I26" s="1533">
        <f t="shared" si="2"/>
        <v>-6.3948846218409017E-14</v>
      </c>
      <c r="J26" s="1530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2">
        <v>0</v>
      </c>
      <c r="E27" s="1292"/>
      <c r="F27" s="790">
        <f t="shared" si="6"/>
        <v>0</v>
      </c>
      <c r="G27" s="1539"/>
      <c r="H27" s="1551"/>
      <c r="I27" s="1533">
        <f t="shared" si="2"/>
        <v>-6.3948846218409017E-14</v>
      </c>
      <c r="J27" s="1530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2">
        <v>0</v>
      </c>
      <c r="E28" s="1292"/>
      <c r="F28" s="790">
        <f t="shared" si="6"/>
        <v>0</v>
      </c>
      <c r="G28" s="519"/>
      <c r="H28" s="1024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2">
        <v>0</v>
      </c>
      <c r="E29" s="1292"/>
      <c r="F29" s="790">
        <f t="shared" si="6"/>
        <v>0</v>
      </c>
      <c r="G29" s="519"/>
      <c r="H29" s="1024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2"/>
      <c r="Q29" s="554">
        <f t="shared" si="1"/>
        <v>0</v>
      </c>
      <c r="R29" s="519"/>
      <c r="S29" s="1024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2">
        <v>0</v>
      </c>
      <c r="E30" s="1292"/>
      <c r="F30" s="790">
        <f t="shared" si="6"/>
        <v>0</v>
      </c>
      <c r="G30" s="519"/>
      <c r="H30" s="1024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2"/>
      <c r="Q30" s="554">
        <f t="shared" si="1"/>
        <v>0</v>
      </c>
      <c r="R30" s="519"/>
      <c r="S30" s="1024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2">
        <v>0</v>
      </c>
      <c r="E31" s="1292"/>
      <c r="F31" s="790">
        <f t="shared" si="6"/>
        <v>0</v>
      </c>
      <c r="G31" s="519"/>
      <c r="H31" s="1024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2"/>
      <c r="Q31" s="554">
        <f t="shared" si="1"/>
        <v>0</v>
      </c>
      <c r="R31" s="519"/>
      <c r="S31" s="1024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2">
        <v>0</v>
      </c>
      <c r="E32" s="1292"/>
      <c r="F32" s="790">
        <f t="shared" si="6"/>
        <v>0</v>
      </c>
      <c r="G32" s="519"/>
      <c r="H32" s="1024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2"/>
      <c r="Q32" s="554">
        <f t="shared" si="1"/>
        <v>0</v>
      </c>
      <c r="R32" s="519"/>
      <c r="S32" s="1024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2">
        <v>0</v>
      </c>
      <c r="E33" s="1292"/>
      <c r="F33" s="790">
        <f t="shared" si="6"/>
        <v>0</v>
      </c>
      <c r="G33" s="519"/>
      <c r="H33" s="1024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2"/>
      <c r="Q33" s="554">
        <f t="shared" si="1"/>
        <v>0</v>
      </c>
      <c r="R33" s="519"/>
      <c r="S33" s="1024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2">
        <v>0</v>
      </c>
      <c r="E34" s="1292"/>
      <c r="F34" s="790">
        <f t="shared" si="6"/>
        <v>0</v>
      </c>
      <c r="G34" s="519"/>
      <c r="H34" s="1024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2"/>
      <c r="Q34" s="554">
        <f t="shared" si="1"/>
        <v>0</v>
      </c>
      <c r="R34" s="519"/>
      <c r="S34" s="1024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2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2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2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12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2"/>
      <c r="L48" s="51"/>
      <c r="O48" s="110" t="s">
        <v>4</v>
      </c>
      <c r="P48" s="67">
        <f>Q5+Q6+Q7-+N47</f>
        <v>-1</v>
      </c>
      <c r="U48" s="1312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11" t="s">
        <v>11</v>
      </c>
      <c r="D50" s="1812"/>
      <c r="E50" s="141">
        <f>E6+E5+E7+-F47</f>
        <v>0</v>
      </c>
      <c r="L50" s="47"/>
      <c r="N50" s="1811" t="s">
        <v>11</v>
      </c>
      <c r="O50" s="1812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66" t="s">
        <v>318</v>
      </c>
      <c r="B1" s="1766"/>
      <c r="C1" s="1766"/>
      <c r="D1" s="1766"/>
      <c r="E1" s="1766"/>
      <c r="F1" s="1766"/>
      <c r="G1" s="1766"/>
      <c r="H1" s="96">
        <v>1</v>
      </c>
      <c r="L1" s="1756" t="s">
        <v>322</v>
      </c>
      <c r="M1" s="1756"/>
      <c r="N1" s="1756"/>
      <c r="O1" s="1756"/>
      <c r="P1" s="1756"/>
      <c r="Q1" s="1756"/>
      <c r="R1" s="175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4"/>
      <c r="E4" s="225"/>
      <c r="F4" s="226"/>
      <c r="L4" s="74"/>
      <c r="M4" s="140"/>
      <c r="N4" s="484"/>
      <c r="O4" s="884"/>
      <c r="P4" s="225"/>
      <c r="Q4" s="226"/>
    </row>
    <row r="5" spans="1:21" ht="16.5" customHeight="1" thickBot="1" x14ac:dyDescent="0.3">
      <c r="A5" s="1849" t="s">
        <v>96</v>
      </c>
      <c r="B5" s="1846" t="s">
        <v>110</v>
      </c>
      <c r="C5" s="484">
        <v>228</v>
      </c>
      <c r="D5" s="884">
        <v>45133</v>
      </c>
      <c r="E5" s="878">
        <v>453.13</v>
      </c>
      <c r="F5" s="227">
        <v>14</v>
      </c>
      <c r="G5" s="143">
        <f>F30</f>
        <v>453.13</v>
      </c>
      <c r="H5" s="57">
        <f>E4+E5+E6-G5</f>
        <v>0</v>
      </c>
      <c r="L5" s="1849" t="s">
        <v>96</v>
      </c>
      <c r="M5" s="1846" t="s">
        <v>110</v>
      </c>
      <c r="N5" s="484">
        <v>228</v>
      </c>
      <c r="O5" s="884">
        <v>45154</v>
      </c>
      <c r="P5" s="878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850"/>
      <c r="B6" s="1848"/>
      <c r="C6" s="212"/>
      <c r="D6" s="884"/>
      <c r="E6" s="140"/>
      <c r="F6" s="227"/>
      <c r="I6" s="1853" t="s">
        <v>3</v>
      </c>
      <c r="J6" s="1851" t="s">
        <v>4</v>
      </c>
      <c r="L6" s="1850"/>
      <c r="M6" s="1848"/>
      <c r="N6" s="212">
        <v>228</v>
      </c>
      <c r="O6" s="884">
        <v>45164</v>
      </c>
      <c r="P6" s="140">
        <v>644.48</v>
      </c>
      <c r="Q6" s="227">
        <v>21</v>
      </c>
      <c r="T6" s="1853" t="s">
        <v>3</v>
      </c>
      <c r="U6" s="185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54"/>
      <c r="J7" s="185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54"/>
      <c r="U7" s="1852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684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712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2">
        <v>227.83</v>
      </c>
      <c r="E10" s="961">
        <v>45145</v>
      </c>
      <c r="F10" s="790">
        <f t="shared" si="0"/>
        <v>227.83</v>
      </c>
      <c r="G10" s="792" t="s">
        <v>557</v>
      </c>
      <c r="H10" s="1023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729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2">
        <v>100.61</v>
      </c>
      <c r="E11" s="961">
        <v>45149</v>
      </c>
      <c r="F11" s="790">
        <f t="shared" si="0"/>
        <v>100.61</v>
      </c>
      <c r="G11" s="792" t="s">
        <v>613</v>
      </c>
      <c r="H11" s="1023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746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200"/>
      <c r="B12" s="82"/>
      <c r="C12" s="15"/>
      <c r="D12" s="1022">
        <v>0</v>
      </c>
      <c r="E12" s="961"/>
      <c r="F12" s="790">
        <f t="shared" si="0"/>
        <v>0</v>
      </c>
      <c r="G12" s="792"/>
      <c r="H12" s="1023"/>
      <c r="I12" s="701">
        <f t="shared" si="2"/>
        <v>0</v>
      </c>
      <c r="J12" s="711">
        <f t="shared" si="3"/>
        <v>0</v>
      </c>
      <c r="L12" s="1312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200"/>
      <c r="B13" s="82"/>
      <c r="C13" s="15"/>
      <c r="D13" s="1022">
        <v>0</v>
      </c>
      <c r="E13" s="961"/>
      <c r="F13" s="1560">
        <f t="shared" si="0"/>
        <v>0</v>
      </c>
      <c r="G13" s="1539"/>
      <c r="H13" s="1551"/>
      <c r="I13" s="1533">
        <f t="shared" si="2"/>
        <v>0</v>
      </c>
      <c r="J13" s="1530">
        <f t="shared" si="3"/>
        <v>0</v>
      </c>
      <c r="L13" s="1312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2">
        <v>0</v>
      </c>
      <c r="E14" s="961"/>
      <c r="F14" s="1560">
        <f t="shared" si="0"/>
        <v>0</v>
      </c>
      <c r="G14" s="1539"/>
      <c r="H14" s="1551"/>
      <c r="I14" s="1533">
        <f t="shared" si="2"/>
        <v>0</v>
      </c>
      <c r="J14" s="1530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2">
        <v>0</v>
      </c>
      <c r="E15" s="961"/>
      <c r="F15" s="1560">
        <f t="shared" si="0"/>
        <v>0</v>
      </c>
      <c r="G15" s="1539"/>
      <c r="H15" s="1551"/>
      <c r="I15" s="1533">
        <f t="shared" si="2"/>
        <v>0</v>
      </c>
      <c r="J15" s="1530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2">
        <v>0</v>
      </c>
      <c r="E16" s="961"/>
      <c r="F16" s="1560">
        <f t="shared" si="0"/>
        <v>0</v>
      </c>
      <c r="G16" s="1539"/>
      <c r="H16" s="1551"/>
      <c r="I16" s="1533">
        <f t="shared" si="2"/>
        <v>0</v>
      </c>
      <c r="J16" s="1530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2">
        <v>0</v>
      </c>
      <c r="E17" s="961"/>
      <c r="F17" s="1560">
        <f t="shared" si="0"/>
        <v>0</v>
      </c>
      <c r="G17" s="1561"/>
      <c r="H17" s="1551"/>
      <c r="I17" s="1533">
        <f t="shared" si="2"/>
        <v>0</v>
      </c>
      <c r="J17" s="1530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2">
        <v>0</v>
      </c>
      <c r="E18" s="961"/>
      <c r="F18" s="790">
        <f t="shared" si="0"/>
        <v>0</v>
      </c>
      <c r="G18" s="519"/>
      <c r="H18" s="1024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2">
        <v>0</v>
      </c>
      <c r="E19" s="961"/>
      <c r="F19" s="790">
        <f t="shared" si="0"/>
        <v>0</v>
      </c>
      <c r="G19" s="519"/>
      <c r="H19" s="1024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2">
        <v>0</v>
      </c>
      <c r="E20" s="961"/>
      <c r="F20" s="790">
        <f t="shared" si="0"/>
        <v>0</v>
      </c>
      <c r="G20" s="519"/>
      <c r="H20" s="1024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2">
        <v>0</v>
      </c>
      <c r="E21" s="961"/>
      <c r="F21" s="790">
        <f t="shared" si="0"/>
        <v>0</v>
      </c>
      <c r="G21" s="519"/>
      <c r="H21" s="1024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2">
        <v>0</v>
      </c>
      <c r="E22" s="961"/>
      <c r="F22" s="790">
        <f t="shared" si="0"/>
        <v>0</v>
      </c>
      <c r="G22" s="519"/>
      <c r="H22" s="1024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2">
        <v>0</v>
      </c>
      <c r="E23" s="969"/>
      <c r="F23" s="790">
        <f t="shared" si="0"/>
        <v>0</v>
      </c>
      <c r="G23" s="519"/>
      <c r="H23" s="1024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0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2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200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1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200"/>
      <c r="L31" s="51"/>
      <c r="O31" s="110" t="s">
        <v>4</v>
      </c>
      <c r="P31" s="67">
        <f>Q4+Q5+Q6-+N30</f>
        <v>15</v>
      </c>
      <c r="U31" s="131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11" t="s">
        <v>11</v>
      </c>
      <c r="D33" s="1812"/>
      <c r="E33" s="141">
        <f>E5+E4+E6+-F30</f>
        <v>0</v>
      </c>
      <c r="L33" s="47"/>
      <c r="N33" s="1811" t="s">
        <v>11</v>
      </c>
      <c r="O33" s="1812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49"/>
      <c r="B1" s="1749"/>
      <c r="C1" s="1749"/>
      <c r="D1" s="1749"/>
      <c r="E1" s="1749"/>
      <c r="F1" s="1749"/>
      <c r="G1" s="1749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60"/>
      <c r="B5" s="1778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60"/>
      <c r="B6" s="1855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53" t="s">
        <v>21</v>
      </c>
      <c r="E75" s="1754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65"/>
      <c r="B5" s="185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65"/>
      <c r="B6" s="1856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58" t="s">
        <v>11</v>
      </c>
      <c r="D60" s="175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  <c r="K1" s="1756"/>
      <c r="L1" s="1756"/>
      <c r="M1" s="1756"/>
      <c r="N1" s="1756"/>
      <c r="O1" s="1756"/>
      <c r="P1" s="1756"/>
      <c r="Q1" s="17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3"/>
      <c r="C4" s="359"/>
      <c r="D4" s="130"/>
      <c r="E4" s="197"/>
      <c r="F4" s="61"/>
      <c r="G4" s="151"/>
      <c r="H4" s="151"/>
      <c r="K4" s="12"/>
      <c r="L4" s="1200"/>
      <c r="M4" s="359"/>
      <c r="N4" s="130"/>
      <c r="O4" s="197"/>
      <c r="P4" s="61"/>
      <c r="Q4" s="151"/>
      <c r="R4" s="151"/>
    </row>
    <row r="5" spans="1:19" ht="15" customHeight="1" x14ac:dyDescent="0.25">
      <c r="A5" s="1760"/>
      <c r="B5" s="1762"/>
      <c r="C5" s="359"/>
      <c r="D5" s="130"/>
      <c r="E5" s="986"/>
      <c r="F5" s="652"/>
      <c r="G5" s="585"/>
      <c r="H5" s="583"/>
      <c r="I5" s="741"/>
      <c r="J5" s="583"/>
      <c r="K5" s="1763"/>
      <c r="L5" s="1763"/>
      <c r="M5" s="359"/>
      <c r="N5" s="567"/>
      <c r="O5" s="986"/>
      <c r="P5" s="652"/>
      <c r="Q5" s="787"/>
      <c r="R5" s="583"/>
      <c r="S5" s="741"/>
    </row>
    <row r="6" spans="1:19" x14ac:dyDescent="0.25">
      <c r="A6" s="1760"/>
      <c r="B6" s="1762"/>
      <c r="C6" s="230"/>
      <c r="D6" s="130"/>
      <c r="E6" s="77"/>
      <c r="F6" s="61"/>
      <c r="G6" s="47"/>
      <c r="H6" s="7">
        <f>E6-G6+E7+E5-G5</f>
        <v>0</v>
      </c>
      <c r="K6" s="1763"/>
      <c r="L6" s="1763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3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200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3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200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58" t="s">
        <v>11</v>
      </c>
      <c r="D40" s="1759"/>
      <c r="E40" s="56">
        <f>E5+E6-F35+E7</f>
        <v>0</v>
      </c>
      <c r="F40" s="1193"/>
      <c r="M40" s="1758" t="s">
        <v>11</v>
      </c>
      <c r="N40" s="1759"/>
      <c r="O40" s="56">
        <f>O5+O6-P35+O7</f>
        <v>0</v>
      </c>
      <c r="P40" s="120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49" t="s">
        <v>380</v>
      </c>
      <c r="B1" s="1749"/>
      <c r="C1" s="1749"/>
      <c r="D1" s="1749"/>
      <c r="E1" s="1749"/>
      <c r="F1" s="1749"/>
      <c r="G1" s="1749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7"/>
      <c r="G4" s="1078"/>
      <c r="H4" s="144"/>
      <c r="I4" s="366"/>
    </row>
    <row r="5" spans="1:19" ht="15" customHeight="1" x14ac:dyDescent="0.25">
      <c r="A5" s="1765" t="s">
        <v>345</v>
      </c>
      <c r="B5" s="1788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65"/>
      <c r="B6" s="1788"/>
      <c r="C6" s="230"/>
      <c r="D6" s="567"/>
      <c r="E6" s="549"/>
      <c r="F6" s="565"/>
      <c r="G6" s="1077"/>
      <c r="H6" s="74"/>
      <c r="I6" s="230"/>
    </row>
    <row r="7" spans="1:19" ht="15.75" thickBot="1" x14ac:dyDescent="0.3">
      <c r="A7" s="213"/>
      <c r="B7" s="1788"/>
      <c r="C7" s="230"/>
      <c r="D7" s="567"/>
      <c r="E7" s="549"/>
      <c r="F7" s="565"/>
      <c r="G7" s="107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624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8"/>
      <c r="N11" s="1158"/>
      <c r="O11" s="1158"/>
      <c r="P11" s="1158"/>
      <c r="Q11" s="1158"/>
      <c r="R11" s="1158"/>
      <c r="S11" s="1158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55">
        <f t="shared" si="1"/>
        <v>0</v>
      </c>
      <c r="G12" s="1531"/>
      <c r="H12" s="1532"/>
      <c r="I12" s="1562">
        <f t="shared" si="4"/>
        <v>0</v>
      </c>
      <c r="J12" s="1559">
        <f t="shared" si="2"/>
        <v>0</v>
      </c>
      <c r="M12" s="1159"/>
      <c r="N12" s="1158"/>
      <c r="O12" s="1158"/>
      <c r="P12" s="1158"/>
      <c r="Q12" s="1158"/>
      <c r="R12" s="1158"/>
      <c r="S12" s="1158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5"/>
      <c r="F13" s="1555">
        <f t="shared" si="1"/>
        <v>0</v>
      </c>
      <c r="G13" s="1531"/>
      <c r="H13" s="1532"/>
      <c r="I13" s="1562">
        <f t="shared" si="4"/>
        <v>0</v>
      </c>
      <c r="J13" s="1559">
        <f t="shared" si="2"/>
        <v>0</v>
      </c>
      <c r="M13" s="1159"/>
      <c r="N13" s="1158"/>
      <c r="O13" s="1160"/>
      <c r="P13" s="1158"/>
      <c r="Q13" s="1158"/>
      <c r="R13" s="1158"/>
      <c r="S13" s="1158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5"/>
      <c r="F14" s="1555">
        <f t="shared" si="1"/>
        <v>0</v>
      </c>
      <c r="G14" s="1531"/>
      <c r="H14" s="1532"/>
      <c r="I14" s="1562">
        <f t="shared" si="4"/>
        <v>0</v>
      </c>
      <c r="J14" s="1559">
        <f t="shared" si="2"/>
        <v>0</v>
      </c>
      <c r="M14" s="1159"/>
      <c r="N14" s="1158"/>
      <c r="O14" s="1160"/>
      <c r="P14" s="1158"/>
      <c r="Q14" s="1158"/>
      <c r="R14" s="1158"/>
      <c r="S14" s="1158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5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9"/>
      <c r="N15" s="1158"/>
      <c r="O15" s="1160"/>
      <c r="P15" s="1158"/>
      <c r="Q15" s="1158"/>
      <c r="R15" s="1158"/>
      <c r="S15" s="1158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5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9"/>
      <c r="N16" s="1158"/>
      <c r="O16" s="1160"/>
      <c r="P16" s="1158"/>
      <c r="Q16" s="1158"/>
      <c r="R16" s="1158"/>
      <c r="S16" s="1158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5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9"/>
      <c r="N17" s="1158"/>
      <c r="O17" s="1158"/>
      <c r="P17" s="1158"/>
      <c r="Q17" s="1158"/>
      <c r="R17" s="1158"/>
      <c r="S17" s="1158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5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9"/>
      <c r="N18" s="1158"/>
      <c r="O18" s="1158"/>
      <c r="P18" s="1158"/>
      <c r="Q18" s="1158"/>
      <c r="R18" s="1158"/>
      <c r="S18" s="1158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5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5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5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5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7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53" t="s">
        <v>21</v>
      </c>
      <c r="E41" s="1754"/>
      <c r="F41" s="137">
        <f>E4+E5+E6+E7-F39</f>
        <v>0</v>
      </c>
    </row>
    <row r="42" spans="1:10" ht="15.75" thickBot="1" x14ac:dyDescent="0.3">
      <c r="A42" s="121"/>
      <c r="D42" s="1075" t="s">
        <v>4</v>
      </c>
      <c r="E42" s="1076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57"/>
      <c r="B4" s="439"/>
      <c r="C4" s="124"/>
      <c r="D4" s="131"/>
      <c r="E4" s="85"/>
      <c r="F4" s="72"/>
      <c r="G4" s="964"/>
    </row>
    <row r="5" spans="1:9" ht="15" customHeight="1" x14ac:dyDescent="0.25">
      <c r="A5" s="1858"/>
      <c r="B5" s="1860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59"/>
      <c r="B6" s="1861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66" t="s">
        <v>319</v>
      </c>
      <c r="B1" s="1766"/>
      <c r="C1" s="1766"/>
      <c r="D1" s="1766"/>
      <c r="E1" s="1766"/>
      <c r="F1" s="1766"/>
      <c r="G1" s="1766"/>
      <c r="H1" s="11">
        <v>1</v>
      </c>
      <c r="K1" s="1766" t="str">
        <f>A1</f>
        <v xml:space="preserve">INVENTARIO DEL MES DE JULIO </v>
      </c>
      <c r="L1" s="1766"/>
      <c r="M1" s="1766"/>
      <c r="N1" s="1766"/>
      <c r="O1" s="1766"/>
      <c r="P1" s="1766"/>
      <c r="Q1" s="1766"/>
      <c r="R1" s="11">
        <v>2</v>
      </c>
      <c r="U1" s="1756" t="s">
        <v>379</v>
      </c>
      <c r="V1" s="1756"/>
      <c r="W1" s="1756"/>
      <c r="X1" s="1756"/>
      <c r="Y1" s="1756"/>
      <c r="Z1" s="1756"/>
      <c r="AA1" s="175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62" t="s">
        <v>85</v>
      </c>
      <c r="C4" s="99"/>
      <c r="D4" s="131"/>
      <c r="E4" s="85">
        <v>233.38</v>
      </c>
      <c r="F4" s="994">
        <v>10</v>
      </c>
      <c r="G4" s="995"/>
      <c r="L4" s="1862" t="s">
        <v>85</v>
      </c>
      <c r="M4" s="1225"/>
      <c r="N4" s="131"/>
      <c r="O4" s="85">
        <v>322.64</v>
      </c>
      <c r="P4" s="1072">
        <v>15</v>
      </c>
      <c r="Q4" s="1073"/>
      <c r="V4" s="1862" t="s">
        <v>85</v>
      </c>
      <c r="W4" s="124"/>
      <c r="X4" s="131"/>
      <c r="Y4" s="85">
        <v>401.15</v>
      </c>
      <c r="Z4" s="1312">
        <v>18</v>
      </c>
      <c r="AA4" s="1353"/>
    </row>
    <row r="5" spans="1:29" x14ac:dyDescent="0.25">
      <c r="A5" s="74" t="s">
        <v>52</v>
      </c>
      <c r="B5" s="1863"/>
      <c r="C5" s="124">
        <v>76</v>
      </c>
      <c r="D5" s="131">
        <v>45062</v>
      </c>
      <c r="E5" s="85">
        <v>1958.43</v>
      </c>
      <c r="F5" s="994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63"/>
      <c r="M5" s="124">
        <v>70</v>
      </c>
      <c r="N5" s="131">
        <v>45096</v>
      </c>
      <c r="O5" s="85">
        <v>978.28</v>
      </c>
      <c r="P5" s="1072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863"/>
      <c r="W5" s="360">
        <v>85</v>
      </c>
      <c r="X5" s="131">
        <v>45146</v>
      </c>
      <c r="Y5" s="85">
        <v>2011.56</v>
      </c>
      <c r="Z5" s="1312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4"/>
      <c r="G6" s="994"/>
      <c r="M6" s="99"/>
      <c r="N6" s="131"/>
      <c r="O6" s="74"/>
      <c r="P6" s="1072"/>
      <c r="Q6" s="1072"/>
      <c r="W6" s="99"/>
      <c r="X6" s="131"/>
      <c r="Y6" s="74"/>
      <c r="Z6" s="1312"/>
      <c r="AA6" s="1312"/>
    </row>
    <row r="7" spans="1:2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  <c r="J7" s="583"/>
      <c r="L7" s="997" t="s">
        <v>7</v>
      </c>
      <c r="M7" s="998" t="s">
        <v>8</v>
      </c>
      <c r="N7" s="999" t="s">
        <v>17</v>
      </c>
      <c r="O7" s="1000" t="s">
        <v>2</v>
      </c>
      <c r="P7" s="1001" t="s">
        <v>18</v>
      </c>
      <c r="Q7" s="1002" t="s">
        <v>15</v>
      </c>
      <c r="R7" s="779"/>
      <c r="S7" s="570"/>
      <c r="V7" s="997" t="s">
        <v>7</v>
      </c>
      <c r="W7" s="998" t="s">
        <v>8</v>
      </c>
      <c r="X7" s="999" t="s">
        <v>17</v>
      </c>
      <c r="Y7" s="1000" t="s">
        <v>2</v>
      </c>
      <c r="Z7" s="1001" t="s">
        <v>18</v>
      </c>
      <c r="AA7" s="1002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50">
        <v>0</v>
      </c>
      <c r="N8" s="588">
        <v>0</v>
      </c>
      <c r="O8" s="567"/>
      <c r="P8" s="551">
        <f t="shared" ref="P8:P28" si="1">N8</f>
        <v>0</v>
      </c>
      <c r="Q8" s="929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50">
        <v>0</v>
      </c>
      <c r="X8" s="588">
        <v>0</v>
      </c>
      <c r="Y8" s="567"/>
      <c r="Z8" s="551">
        <f t="shared" ref="Z8:Z28" si="2">X8</f>
        <v>0</v>
      </c>
      <c r="AA8" s="929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50">
        <v>21</v>
      </c>
      <c r="D9" s="588">
        <v>489.2</v>
      </c>
      <c r="E9" s="567">
        <v>45087</v>
      </c>
      <c r="F9" s="551">
        <f t="shared" si="0"/>
        <v>489.2</v>
      </c>
      <c r="G9" s="929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51">
        <v>26</v>
      </c>
      <c r="N9" s="588">
        <v>575.99</v>
      </c>
      <c r="O9" s="567">
        <v>45145</v>
      </c>
      <c r="P9" s="551">
        <f t="shared" si="1"/>
        <v>575.99</v>
      </c>
      <c r="Q9" s="929" t="s">
        <v>581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50">
        <v>25</v>
      </c>
      <c r="X9" s="588">
        <v>564.41</v>
      </c>
      <c r="Y9" s="567">
        <v>45159</v>
      </c>
      <c r="Z9" s="551">
        <f t="shared" si="2"/>
        <v>564.41</v>
      </c>
      <c r="AA9" s="929" t="s">
        <v>688</v>
      </c>
      <c r="AB9" s="1576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51">
        <v>9</v>
      </c>
      <c r="D10" s="588">
        <v>217.65</v>
      </c>
      <c r="E10" s="567">
        <v>45093</v>
      </c>
      <c r="F10" s="551">
        <f t="shared" si="0"/>
        <v>217.65</v>
      </c>
      <c r="G10" s="929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51">
        <v>6</v>
      </c>
      <c r="N10" s="588">
        <v>160.54</v>
      </c>
      <c r="O10" s="567">
        <v>45154</v>
      </c>
      <c r="P10" s="551">
        <f t="shared" si="1"/>
        <v>160.54</v>
      </c>
      <c r="Q10" s="929" t="s">
        <v>751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51">
        <v>10</v>
      </c>
      <c r="X10" s="588">
        <v>215.06</v>
      </c>
      <c r="Y10" s="567">
        <v>45170</v>
      </c>
      <c r="Z10" s="551">
        <f t="shared" si="2"/>
        <v>215.06</v>
      </c>
      <c r="AA10" s="929" t="s">
        <v>781</v>
      </c>
      <c r="AB10" s="1576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4"/>
      <c r="D11" s="588"/>
      <c r="E11" s="567"/>
      <c r="F11" s="551">
        <f t="shared" si="0"/>
        <v>0</v>
      </c>
      <c r="G11" s="929"/>
      <c r="H11" s="917"/>
      <c r="I11" s="618">
        <f t="shared" si="4"/>
        <v>1484.9599999999998</v>
      </c>
      <c r="K11" s="54"/>
      <c r="L11" s="712">
        <f t="shared" si="5"/>
        <v>18</v>
      </c>
      <c r="M11" s="951">
        <v>7</v>
      </c>
      <c r="N11" s="588">
        <v>163.24</v>
      </c>
      <c r="O11" s="567">
        <v>45168</v>
      </c>
      <c r="P11" s="551">
        <f t="shared" si="1"/>
        <v>163.24</v>
      </c>
      <c r="Q11" s="929" t="s">
        <v>750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51"/>
      <c r="X11" s="588"/>
      <c r="Y11" s="567"/>
      <c r="Z11" s="551">
        <f t="shared" si="2"/>
        <v>0</v>
      </c>
      <c r="AA11" s="929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51">
        <v>7</v>
      </c>
      <c r="D12" s="1167">
        <v>165.4</v>
      </c>
      <c r="E12" s="1145">
        <v>45111</v>
      </c>
      <c r="F12" s="694">
        <f t="shared" si="0"/>
        <v>165.4</v>
      </c>
      <c r="G12" s="1168" t="s">
        <v>206</v>
      </c>
      <c r="H12" s="1169">
        <v>78</v>
      </c>
      <c r="I12" s="549">
        <f t="shared" si="4"/>
        <v>1319.5599999999997</v>
      </c>
      <c r="K12" s="74"/>
      <c r="L12" s="712">
        <f t="shared" si="5"/>
        <v>18</v>
      </c>
      <c r="M12" s="951"/>
      <c r="N12" s="588"/>
      <c r="O12" s="567"/>
      <c r="P12" s="551">
        <f t="shared" si="1"/>
        <v>0</v>
      </c>
      <c r="Q12" s="929"/>
      <c r="R12" s="230"/>
      <c r="S12" s="549">
        <f t="shared" si="6"/>
        <v>401.15000000000009</v>
      </c>
      <c r="U12" s="74"/>
      <c r="V12" s="712">
        <f t="shared" si="7"/>
        <v>72</v>
      </c>
      <c r="W12" s="951"/>
      <c r="X12" s="588"/>
      <c r="Y12" s="567"/>
      <c r="Z12" s="551">
        <f t="shared" si="2"/>
        <v>0</v>
      </c>
      <c r="AA12" s="929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51">
        <v>6</v>
      </c>
      <c r="D13" s="1167">
        <v>145.86000000000001</v>
      </c>
      <c r="E13" s="1145">
        <v>45119</v>
      </c>
      <c r="F13" s="694">
        <f t="shared" si="0"/>
        <v>145.86000000000001</v>
      </c>
      <c r="G13" s="1168" t="s">
        <v>225</v>
      </c>
      <c r="H13" s="1169">
        <v>78</v>
      </c>
      <c r="I13" s="549">
        <f t="shared" si="4"/>
        <v>1173.6999999999998</v>
      </c>
      <c r="K13" s="74"/>
      <c r="L13" s="712">
        <f t="shared" si="5"/>
        <v>0</v>
      </c>
      <c r="M13" s="951">
        <v>18</v>
      </c>
      <c r="N13" s="588"/>
      <c r="O13" s="567"/>
      <c r="P13" s="1555">
        <v>401.15</v>
      </c>
      <c r="Q13" s="1564"/>
      <c r="R13" s="1562"/>
      <c r="S13" s="1537">
        <f t="shared" si="6"/>
        <v>0</v>
      </c>
      <c r="U13" s="74"/>
      <c r="V13" s="712">
        <f t="shared" si="7"/>
        <v>72</v>
      </c>
      <c r="W13" s="951"/>
      <c r="X13" s="588"/>
      <c r="Y13" s="567"/>
      <c r="Z13" s="551">
        <f t="shared" si="2"/>
        <v>0</v>
      </c>
      <c r="AA13" s="929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51">
        <v>7</v>
      </c>
      <c r="D14" s="1167">
        <v>165.84</v>
      </c>
      <c r="E14" s="1145">
        <v>45124</v>
      </c>
      <c r="F14" s="694">
        <f t="shared" si="0"/>
        <v>165.84</v>
      </c>
      <c r="G14" s="1168" t="s">
        <v>250</v>
      </c>
      <c r="H14" s="1169">
        <v>78</v>
      </c>
      <c r="I14" s="549">
        <f t="shared" si="4"/>
        <v>1007.8599999999998</v>
      </c>
      <c r="L14" s="712">
        <f t="shared" si="5"/>
        <v>0</v>
      </c>
      <c r="M14" s="951"/>
      <c r="N14" s="588"/>
      <c r="O14" s="567"/>
      <c r="P14" s="1555">
        <f t="shared" si="1"/>
        <v>0</v>
      </c>
      <c r="Q14" s="1564"/>
      <c r="R14" s="1562"/>
      <c r="S14" s="1537">
        <f t="shared" si="6"/>
        <v>0</v>
      </c>
      <c r="V14" s="712">
        <f t="shared" si="7"/>
        <v>72</v>
      </c>
      <c r="W14" s="951"/>
      <c r="X14" s="588"/>
      <c r="Y14" s="567"/>
      <c r="Z14" s="551">
        <f t="shared" si="2"/>
        <v>0</v>
      </c>
      <c r="AA14" s="929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51">
        <v>22</v>
      </c>
      <c r="D15" s="1167">
        <v>511.28</v>
      </c>
      <c r="E15" s="1145">
        <v>45129</v>
      </c>
      <c r="F15" s="694">
        <f t="shared" si="0"/>
        <v>511.28</v>
      </c>
      <c r="G15" s="1168" t="s">
        <v>270</v>
      </c>
      <c r="H15" s="1169">
        <v>78</v>
      </c>
      <c r="I15" s="549">
        <f t="shared" si="4"/>
        <v>496.57999999999981</v>
      </c>
      <c r="L15" s="712">
        <f t="shared" si="5"/>
        <v>0</v>
      </c>
      <c r="M15" s="951"/>
      <c r="N15" s="588"/>
      <c r="O15" s="567"/>
      <c r="P15" s="1555">
        <f t="shared" si="1"/>
        <v>0</v>
      </c>
      <c r="Q15" s="1564"/>
      <c r="R15" s="1562"/>
      <c r="S15" s="1537">
        <f t="shared" si="6"/>
        <v>0</v>
      </c>
      <c r="V15" s="712">
        <f t="shared" si="7"/>
        <v>72</v>
      </c>
      <c r="W15" s="951"/>
      <c r="X15" s="588"/>
      <c r="Y15" s="567"/>
      <c r="Z15" s="551">
        <f t="shared" si="2"/>
        <v>0</v>
      </c>
      <c r="AA15" s="929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51"/>
      <c r="D16" s="1167"/>
      <c r="E16" s="1145"/>
      <c r="F16" s="694">
        <f t="shared" si="0"/>
        <v>0</v>
      </c>
      <c r="G16" s="1168"/>
      <c r="H16" s="1169"/>
      <c r="I16" s="618">
        <f t="shared" si="4"/>
        <v>496.57999999999981</v>
      </c>
      <c r="L16" s="712">
        <f t="shared" si="5"/>
        <v>0</v>
      </c>
      <c r="M16" s="951"/>
      <c r="N16" s="588"/>
      <c r="O16" s="567"/>
      <c r="P16" s="1555">
        <f t="shared" si="1"/>
        <v>0</v>
      </c>
      <c r="Q16" s="1564"/>
      <c r="R16" s="1562"/>
      <c r="S16" s="1537">
        <f t="shared" si="6"/>
        <v>0</v>
      </c>
      <c r="V16" s="712">
        <f t="shared" si="7"/>
        <v>72</v>
      </c>
      <c r="W16" s="951"/>
      <c r="X16" s="588"/>
      <c r="Y16" s="567"/>
      <c r="Z16" s="551">
        <f t="shared" si="2"/>
        <v>0</v>
      </c>
      <c r="AA16" s="929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51">
        <v>7</v>
      </c>
      <c r="D17" s="1161">
        <v>152.38999999999999</v>
      </c>
      <c r="E17" s="1021">
        <v>45141</v>
      </c>
      <c r="F17" s="693">
        <f t="shared" si="0"/>
        <v>152.38999999999999</v>
      </c>
      <c r="G17" s="1162" t="s">
        <v>540</v>
      </c>
      <c r="H17" s="1163">
        <v>78</v>
      </c>
      <c r="I17" s="549">
        <f t="shared" si="4"/>
        <v>344.18999999999983</v>
      </c>
      <c r="L17" s="712">
        <f t="shared" si="5"/>
        <v>0</v>
      </c>
      <c r="M17" s="951"/>
      <c r="N17" s="588"/>
      <c r="O17" s="567"/>
      <c r="P17" s="551">
        <f t="shared" si="1"/>
        <v>0</v>
      </c>
      <c r="Q17" s="929"/>
      <c r="R17" s="230"/>
      <c r="S17" s="549">
        <f t="shared" si="6"/>
        <v>0</v>
      </c>
      <c r="V17" s="712">
        <f t="shared" si="7"/>
        <v>72</v>
      </c>
      <c r="W17" s="951"/>
      <c r="X17" s="588"/>
      <c r="Y17" s="567"/>
      <c r="Z17" s="551">
        <f t="shared" si="2"/>
        <v>0</v>
      </c>
      <c r="AA17" s="929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51">
        <v>1</v>
      </c>
      <c r="D18" s="1161">
        <v>21.55</v>
      </c>
      <c r="E18" s="1021">
        <v>45145</v>
      </c>
      <c r="F18" s="693">
        <f t="shared" si="0"/>
        <v>21.55</v>
      </c>
      <c r="G18" s="1162" t="s">
        <v>547</v>
      </c>
      <c r="H18" s="1163">
        <v>78</v>
      </c>
      <c r="I18" s="549">
        <f t="shared" si="4"/>
        <v>322.63999999999982</v>
      </c>
      <c r="L18" s="712">
        <f t="shared" si="5"/>
        <v>0</v>
      </c>
      <c r="M18" s="951"/>
      <c r="N18" s="588"/>
      <c r="O18" s="567"/>
      <c r="P18" s="551">
        <f t="shared" si="1"/>
        <v>0</v>
      </c>
      <c r="Q18" s="929"/>
      <c r="R18" s="230"/>
      <c r="S18" s="549">
        <f t="shared" si="6"/>
        <v>0</v>
      </c>
      <c r="V18" s="712">
        <f t="shared" si="7"/>
        <v>72</v>
      </c>
      <c r="W18" s="951"/>
      <c r="X18" s="588"/>
      <c r="Y18" s="567"/>
      <c r="Z18" s="551">
        <f t="shared" si="2"/>
        <v>0</v>
      </c>
      <c r="AA18" s="929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51"/>
      <c r="D19" s="1161"/>
      <c r="E19" s="1021"/>
      <c r="F19" s="693">
        <f t="shared" si="0"/>
        <v>0</v>
      </c>
      <c r="G19" s="1162"/>
      <c r="H19" s="1163"/>
      <c r="I19" s="549">
        <f t="shared" si="4"/>
        <v>322.63999999999982</v>
      </c>
      <c r="L19" s="712">
        <f t="shared" si="5"/>
        <v>0</v>
      </c>
      <c r="M19" s="951"/>
      <c r="N19" s="588"/>
      <c r="O19" s="567"/>
      <c r="P19" s="551">
        <f t="shared" si="1"/>
        <v>0</v>
      </c>
      <c r="Q19" s="929"/>
      <c r="R19" s="230"/>
      <c r="S19" s="549">
        <f t="shared" si="6"/>
        <v>0</v>
      </c>
      <c r="V19" s="712">
        <f t="shared" si="7"/>
        <v>72</v>
      </c>
      <c r="W19" s="951"/>
      <c r="X19" s="588"/>
      <c r="Y19" s="567"/>
      <c r="Z19" s="551">
        <f t="shared" si="2"/>
        <v>0</v>
      </c>
      <c r="AA19" s="929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51"/>
      <c r="D20" s="1161"/>
      <c r="E20" s="1021"/>
      <c r="F20" s="693">
        <f t="shared" si="0"/>
        <v>0</v>
      </c>
      <c r="G20" s="1162"/>
      <c r="H20" s="1163"/>
      <c r="I20" s="549">
        <f t="shared" si="4"/>
        <v>322.63999999999982</v>
      </c>
      <c r="L20" s="712">
        <f t="shared" si="5"/>
        <v>0</v>
      </c>
      <c r="M20" s="951"/>
      <c r="N20" s="588"/>
      <c r="O20" s="567"/>
      <c r="P20" s="551">
        <f t="shared" si="1"/>
        <v>0</v>
      </c>
      <c r="Q20" s="929"/>
      <c r="R20" s="230"/>
      <c r="S20" s="549">
        <f t="shared" si="6"/>
        <v>0</v>
      </c>
      <c r="V20" s="712">
        <f t="shared" si="7"/>
        <v>72</v>
      </c>
      <c r="W20" s="951"/>
      <c r="X20" s="588"/>
      <c r="Y20" s="567"/>
      <c r="Z20" s="551">
        <f t="shared" si="2"/>
        <v>0</v>
      </c>
      <c r="AA20" s="929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4"/>
      <c r="E21" s="1027"/>
      <c r="F21" s="1552">
        <v>322.64</v>
      </c>
      <c r="G21" s="1553"/>
      <c r="H21" s="1554"/>
      <c r="I21" s="1537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4"/>
      <c r="E22" s="1027"/>
      <c r="F22" s="1552">
        <f t="shared" si="0"/>
        <v>0</v>
      </c>
      <c r="G22" s="1553"/>
      <c r="H22" s="1554"/>
      <c r="I22" s="1537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4"/>
      <c r="E23" s="1027"/>
      <c r="F23" s="1552">
        <f t="shared" si="0"/>
        <v>0</v>
      </c>
      <c r="G23" s="1553"/>
      <c r="H23" s="1554"/>
      <c r="I23" s="1537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4"/>
      <c r="E24" s="1027"/>
      <c r="F24" s="1552">
        <f t="shared" si="0"/>
        <v>0</v>
      </c>
      <c r="G24" s="1553"/>
      <c r="H24" s="1554"/>
      <c r="I24" s="1537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4"/>
      <c r="E25" s="1027"/>
      <c r="F25" s="521">
        <f t="shared" si="0"/>
        <v>0</v>
      </c>
      <c r="G25" s="1165"/>
      <c r="H25" s="1166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4"/>
      <c r="E26" s="1027"/>
      <c r="F26" s="521">
        <f t="shared" si="0"/>
        <v>0</v>
      </c>
      <c r="G26" s="1294"/>
      <c r="H26" s="1166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5"/>
      <c r="E27" s="1027"/>
      <c r="F27" s="521">
        <f t="shared" si="0"/>
        <v>0</v>
      </c>
      <c r="G27" s="1296"/>
      <c r="H27" s="1297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5"/>
      <c r="E28" s="1298"/>
      <c r="F28" s="521">
        <f t="shared" si="0"/>
        <v>0</v>
      </c>
      <c r="G28" s="1296"/>
      <c r="H28" s="1297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9"/>
      <c r="E29" s="1298"/>
      <c r="F29" s="1300"/>
      <c r="G29" s="1301"/>
      <c r="H29" s="1297"/>
      <c r="L29" s="379"/>
      <c r="M29" s="516"/>
      <c r="N29" s="953"/>
      <c r="O29" s="752"/>
      <c r="P29" s="402"/>
      <c r="Q29" s="954"/>
      <c r="R29" s="64"/>
      <c r="V29" s="379"/>
      <c r="W29" s="516"/>
      <c r="X29" s="953"/>
      <c r="Y29" s="752"/>
      <c r="Z29" s="402"/>
      <c r="AA29" s="954"/>
      <c r="AB29" s="64"/>
    </row>
    <row r="30" spans="1:29" x14ac:dyDescent="0.25">
      <c r="B30" s="379"/>
      <c r="C30" s="516"/>
      <c r="D30" s="1302"/>
      <c r="E30" s="1298"/>
      <c r="F30" s="1303"/>
      <c r="G30" s="1166"/>
      <c r="H30" s="1166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1863.43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921.28</v>
      </c>
      <c r="Q33" s="74"/>
      <c r="R33" s="74"/>
      <c r="U33" s="74"/>
      <c r="V33" s="74"/>
      <c r="W33" s="74"/>
      <c r="X33" s="1349" t="s">
        <v>21</v>
      </c>
      <c r="Y33" s="1350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0</v>
      </c>
      <c r="Q34" s="74"/>
      <c r="R34" s="74"/>
      <c r="U34" s="74"/>
      <c r="V34" s="74"/>
      <c r="W34" s="74"/>
      <c r="X34" s="1351" t="s">
        <v>4</v>
      </c>
      <c r="Y34" s="1352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2" t="s">
        <v>87</v>
      </c>
      <c r="C4" s="99"/>
      <c r="D4" s="131"/>
      <c r="E4" s="85"/>
      <c r="F4" s="72"/>
      <c r="G4" s="224"/>
    </row>
    <row r="5" spans="1:9" x14ac:dyDescent="0.25">
      <c r="A5" s="1760"/>
      <c r="B5" s="18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6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8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8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9"/>
      <c r="I10" s="549">
        <f t="shared" ref="I10:I28" si="2">I9-D10</f>
        <v>0</v>
      </c>
    </row>
    <row r="11" spans="1:9" x14ac:dyDescent="0.25">
      <c r="A11" s="54"/>
      <c r="B11" s="928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8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8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8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8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8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8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8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8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8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8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8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8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8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8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8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8"/>
      <c r="C27" s="612"/>
      <c r="D27" s="551"/>
      <c r="E27" s="569"/>
      <c r="F27" s="551">
        <f t="shared" si="0"/>
        <v>0</v>
      </c>
      <c r="G27" s="681"/>
      <c r="H27" s="930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30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1"/>
      <c r="H29" s="930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56" t="s">
        <v>379</v>
      </c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2" t="s">
        <v>435</v>
      </c>
      <c r="C4" s="124"/>
      <c r="D4" s="131"/>
      <c r="E4" s="85"/>
      <c r="F4" s="1312"/>
      <c r="G4" s="1422"/>
    </row>
    <row r="5" spans="1:9" x14ac:dyDescent="0.25">
      <c r="A5" s="74" t="s">
        <v>52</v>
      </c>
      <c r="B5" s="1863"/>
      <c r="C5" s="360">
        <v>135</v>
      </c>
      <c r="D5" s="131">
        <v>45152</v>
      </c>
      <c r="E5" s="85">
        <v>19.309999999999999</v>
      </c>
      <c r="F5" s="1312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2"/>
      <c r="G6" s="1312"/>
    </row>
    <row r="7" spans="1: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50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9" t="s">
        <v>628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1"/>
      <c r="D10" s="588"/>
      <c r="E10" s="567"/>
      <c r="F10" s="551">
        <f t="shared" si="0"/>
        <v>0</v>
      </c>
      <c r="G10" s="929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1"/>
      <c r="D11" s="588"/>
      <c r="E11" s="567"/>
      <c r="F11" s="1555">
        <f t="shared" si="0"/>
        <v>0</v>
      </c>
      <c r="G11" s="1564"/>
      <c r="H11" s="1562"/>
      <c r="I11" s="1537">
        <f t="shared" si="2"/>
        <v>0</v>
      </c>
    </row>
    <row r="12" spans="1:9" x14ac:dyDescent="0.25">
      <c r="A12" s="74"/>
      <c r="B12" s="712">
        <f t="shared" si="1"/>
        <v>0</v>
      </c>
      <c r="C12" s="951"/>
      <c r="D12" s="588"/>
      <c r="E12" s="567"/>
      <c r="F12" s="1555">
        <f t="shared" si="0"/>
        <v>0</v>
      </c>
      <c r="G12" s="1564"/>
      <c r="H12" s="1562"/>
      <c r="I12" s="1537">
        <f t="shared" si="2"/>
        <v>0</v>
      </c>
    </row>
    <row r="13" spans="1:9" x14ac:dyDescent="0.25">
      <c r="A13" s="74"/>
      <c r="B13" s="712">
        <f t="shared" si="1"/>
        <v>0</v>
      </c>
      <c r="C13" s="951"/>
      <c r="D13" s="588"/>
      <c r="E13" s="567"/>
      <c r="F13" s="1555">
        <f t="shared" si="0"/>
        <v>0</v>
      </c>
      <c r="G13" s="1564"/>
      <c r="H13" s="1562"/>
      <c r="I13" s="1537">
        <f t="shared" si="2"/>
        <v>0</v>
      </c>
    </row>
    <row r="14" spans="1:9" x14ac:dyDescent="0.25">
      <c r="B14" s="712">
        <f t="shared" si="1"/>
        <v>0</v>
      </c>
      <c r="C14" s="951"/>
      <c r="D14" s="588"/>
      <c r="E14" s="567"/>
      <c r="F14" s="1555">
        <f t="shared" si="0"/>
        <v>0</v>
      </c>
      <c r="G14" s="1564"/>
      <c r="H14" s="1562"/>
      <c r="I14" s="1537">
        <f t="shared" si="2"/>
        <v>0</v>
      </c>
    </row>
    <row r="15" spans="1:9" x14ac:dyDescent="0.25">
      <c r="B15" s="712">
        <f t="shared" si="1"/>
        <v>0</v>
      </c>
      <c r="C15" s="951"/>
      <c r="D15" s="588"/>
      <c r="E15" s="567"/>
      <c r="F15" s="551">
        <f t="shared" si="0"/>
        <v>0</v>
      </c>
      <c r="G15" s="929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1"/>
      <c r="D16" s="588"/>
      <c r="E16" s="567"/>
      <c r="F16" s="551">
        <f t="shared" si="0"/>
        <v>0</v>
      </c>
      <c r="G16" s="929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1"/>
      <c r="D17" s="588"/>
      <c r="E17" s="567"/>
      <c r="F17" s="551">
        <f t="shared" si="0"/>
        <v>0</v>
      </c>
      <c r="G17" s="929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1"/>
      <c r="D18" s="588"/>
      <c r="E18" s="567"/>
      <c r="F18" s="551">
        <f t="shared" si="0"/>
        <v>0</v>
      </c>
      <c r="G18" s="929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1"/>
      <c r="D19" s="588"/>
      <c r="E19" s="567"/>
      <c r="F19" s="551">
        <f t="shared" si="0"/>
        <v>0</v>
      </c>
      <c r="G19" s="929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1"/>
      <c r="D20" s="588"/>
      <c r="E20" s="567"/>
      <c r="F20" s="551">
        <f t="shared" si="0"/>
        <v>0</v>
      </c>
      <c r="G20" s="929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3"/>
      <c r="E29" s="752"/>
      <c r="F29" s="402"/>
      <c r="G29" s="954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8" t="s">
        <v>21</v>
      </c>
      <c r="E33" s="1419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20" t="s">
        <v>4</v>
      </c>
      <c r="E34" s="14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56" t="s">
        <v>333</v>
      </c>
      <c r="B1" s="1756"/>
      <c r="C1" s="1756"/>
      <c r="D1" s="1756"/>
      <c r="E1" s="1756"/>
      <c r="F1" s="1756"/>
      <c r="G1" s="175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49" t="s">
        <v>96</v>
      </c>
      <c r="B5" s="1864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850"/>
      <c r="B6" s="1865"/>
      <c r="C6" s="212">
        <v>112</v>
      </c>
      <c r="D6" s="114">
        <v>45164</v>
      </c>
      <c r="E6" s="140">
        <v>593.83000000000004</v>
      </c>
      <c r="F6" s="227">
        <v>25</v>
      </c>
      <c r="I6" s="1836" t="s">
        <v>3</v>
      </c>
      <c r="J6" s="183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7"/>
      <c r="J7" s="1832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646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680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684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728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200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729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200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754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0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200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200"/>
    </row>
    <row r="32" spans="1:11" ht="15.75" thickBot="1" x14ac:dyDescent="0.3">
      <c r="A32" s="115"/>
    </row>
    <row r="33" spans="1:5" ht="16.5" thickTop="1" thickBot="1" x14ac:dyDescent="0.3">
      <c r="A33" s="47"/>
      <c r="C33" s="1811" t="s">
        <v>11</v>
      </c>
      <c r="D33" s="1812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2" t="s">
        <v>82</v>
      </c>
      <c r="C4" s="99"/>
      <c r="D4" s="131"/>
      <c r="E4" s="85"/>
      <c r="F4" s="72"/>
      <c r="G4" s="224"/>
    </row>
    <row r="5" spans="1:9" x14ac:dyDescent="0.25">
      <c r="A5" s="1765"/>
      <c r="B5" s="18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65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56" t="s">
        <v>333</v>
      </c>
      <c r="B1" s="1756"/>
      <c r="C1" s="1756"/>
      <c r="D1" s="1756"/>
      <c r="E1" s="1756"/>
      <c r="F1" s="1756"/>
      <c r="G1" s="17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66" t="s">
        <v>83</v>
      </c>
      <c r="C4" s="99"/>
      <c r="D4" s="131"/>
      <c r="E4" s="85"/>
      <c r="F4" s="72"/>
      <c r="G4" s="224"/>
    </row>
    <row r="5" spans="1:10" x14ac:dyDescent="0.25">
      <c r="A5" s="1765" t="s">
        <v>434</v>
      </c>
      <c r="B5" s="1867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65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582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55">
        <f t="shared" si="0"/>
        <v>0</v>
      </c>
      <c r="G10" s="1556"/>
      <c r="H10" s="1532"/>
      <c r="I10" s="1537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55">
        <f t="shared" si="0"/>
        <v>0</v>
      </c>
      <c r="G11" s="1556"/>
      <c r="H11" s="1532"/>
      <c r="I11" s="1537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55">
        <f t="shared" si="0"/>
        <v>0</v>
      </c>
      <c r="G12" s="1556"/>
      <c r="H12" s="1532"/>
      <c r="I12" s="1537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55">
        <f t="shared" si="0"/>
        <v>0</v>
      </c>
      <c r="G13" s="1556"/>
      <c r="H13" s="1532"/>
      <c r="I13" s="1537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56"/>
      <c r="B1" s="1756"/>
      <c r="C1" s="1756"/>
      <c r="D1" s="1756"/>
      <c r="E1" s="1756"/>
      <c r="F1" s="1756"/>
      <c r="G1" s="175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49"/>
      <c r="B5" s="1864" t="s">
        <v>185</v>
      </c>
      <c r="C5" s="484"/>
      <c r="D5" s="114"/>
      <c r="E5" s="87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50"/>
      <c r="B6" s="1865"/>
      <c r="C6" s="212"/>
      <c r="D6" s="114"/>
      <c r="E6" s="140"/>
      <c r="F6" s="227"/>
      <c r="I6" s="1836" t="s">
        <v>3</v>
      </c>
      <c r="J6" s="183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7"/>
      <c r="J7" s="183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4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4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4"/>
    </row>
    <row r="32" spans="1:11" ht="15.75" thickBot="1" x14ac:dyDescent="0.3">
      <c r="A32" s="115"/>
    </row>
    <row r="33" spans="1:5" ht="16.5" thickTop="1" thickBot="1" x14ac:dyDescent="0.3">
      <c r="A33" s="47"/>
      <c r="C33" s="1811" t="s">
        <v>11</v>
      </c>
      <c r="D33" s="181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65"/>
      <c r="B5" s="1764" t="s">
        <v>89</v>
      </c>
      <c r="C5" s="359"/>
      <c r="D5" s="567"/>
      <c r="E5" s="701"/>
      <c r="F5" s="652"/>
      <c r="G5" s="5"/>
    </row>
    <row r="6" spans="1:9" ht="20.25" customHeight="1" x14ac:dyDescent="0.25">
      <c r="A6" s="1765"/>
      <c r="B6" s="1764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8" t="s">
        <v>11</v>
      </c>
      <c r="D83" s="175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61"/>
      <c r="B5" s="1761" t="s">
        <v>200</v>
      </c>
      <c r="C5" s="359"/>
      <c r="D5" s="567"/>
      <c r="E5" s="701"/>
      <c r="F5" s="652"/>
      <c r="G5" s="5"/>
    </row>
    <row r="6" spans="1:9" ht="20.25" customHeight="1" x14ac:dyDescent="0.25">
      <c r="A6" s="1761"/>
      <c r="B6" s="1761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6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7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7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8" t="s">
        <v>11</v>
      </c>
      <c r="D83" s="1759"/>
      <c r="E83" s="56">
        <f>E5+E6-F78+E7</f>
        <v>0</v>
      </c>
      <c r="F83" s="107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66" t="s">
        <v>308</v>
      </c>
      <c r="B1" s="1766"/>
      <c r="C1" s="1766"/>
      <c r="D1" s="1766"/>
      <c r="E1" s="1766"/>
      <c r="F1" s="1766"/>
      <c r="G1" s="1766"/>
      <c r="H1" s="11">
        <v>1</v>
      </c>
      <c r="K1" s="1756" t="s">
        <v>322</v>
      </c>
      <c r="L1" s="1756"/>
      <c r="M1" s="1756"/>
      <c r="N1" s="1756"/>
      <c r="O1" s="1756"/>
      <c r="P1" s="1756"/>
      <c r="Q1" s="17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8"/>
      <c r="G4" s="151"/>
      <c r="H4" s="151"/>
      <c r="K4" s="12"/>
      <c r="L4" s="12"/>
      <c r="M4" s="216"/>
      <c r="N4" s="130"/>
      <c r="O4" s="68"/>
      <c r="P4" s="1312"/>
      <c r="Q4" s="151"/>
      <c r="R4" s="151"/>
    </row>
    <row r="5" spans="1:19" ht="15" customHeight="1" x14ac:dyDescent="0.25">
      <c r="A5" s="1765" t="s">
        <v>105</v>
      </c>
      <c r="B5" s="1767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65" t="s">
        <v>105</v>
      </c>
      <c r="L5" s="1767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65"/>
      <c r="B6" s="1767"/>
      <c r="C6" s="438"/>
      <c r="D6" s="130"/>
      <c r="E6" s="68"/>
      <c r="F6" s="1108"/>
      <c r="G6" s="47">
        <f>F48</f>
        <v>993.11999999999989</v>
      </c>
      <c r="H6" s="7">
        <f>E6-G6+E7+E5-G5</f>
        <v>1.1368683772161603E-13</v>
      </c>
      <c r="K6" s="1765"/>
      <c r="L6" s="1767"/>
      <c r="M6" s="438"/>
      <c r="N6" s="130"/>
      <c r="O6" s="68"/>
      <c r="P6" s="1312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100">
        <v>5</v>
      </c>
      <c r="D9" s="1017">
        <v>57.25</v>
      </c>
      <c r="E9" s="1018">
        <v>45120</v>
      </c>
      <c r="F9" s="1017">
        <f t="shared" ref="F9:F10" si="0">D9</f>
        <v>57.25</v>
      </c>
      <c r="G9" s="1019" t="s">
        <v>232</v>
      </c>
      <c r="H9" s="1020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100">
        <v>1</v>
      </c>
      <c r="N9" s="1017">
        <v>12.32</v>
      </c>
      <c r="O9" s="1018">
        <v>45152</v>
      </c>
      <c r="P9" s="1017">
        <f t="shared" ref="P9:P10" si="1">N9</f>
        <v>12.32</v>
      </c>
      <c r="Q9" s="1019" t="s">
        <v>627</v>
      </c>
      <c r="R9" s="1020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100">
        <v>1</v>
      </c>
      <c r="D10" s="1017">
        <v>11.87</v>
      </c>
      <c r="E10" s="1018">
        <v>45121</v>
      </c>
      <c r="F10" s="1017">
        <f t="shared" si="0"/>
        <v>11.87</v>
      </c>
      <c r="G10" s="1019" t="s">
        <v>237</v>
      </c>
      <c r="H10" s="1020">
        <v>90</v>
      </c>
      <c r="I10" s="585">
        <f>I9-F10</f>
        <v>924</v>
      </c>
      <c r="K10" s="185"/>
      <c r="L10" s="664">
        <f>L9-M10</f>
        <v>30</v>
      </c>
      <c r="M10" s="1100">
        <v>17</v>
      </c>
      <c r="N10" s="1017">
        <v>213.53</v>
      </c>
      <c r="O10" s="1018">
        <v>45154</v>
      </c>
      <c r="P10" s="1017">
        <f t="shared" si="1"/>
        <v>213.53</v>
      </c>
      <c r="Q10" s="1019" t="s">
        <v>638</v>
      </c>
      <c r="R10" s="1020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100">
        <v>1</v>
      </c>
      <c r="D11" s="1017">
        <v>10.82</v>
      </c>
      <c r="E11" s="1018">
        <v>45121</v>
      </c>
      <c r="F11" s="1017">
        <f>D11</f>
        <v>10.82</v>
      </c>
      <c r="G11" s="1019" t="s">
        <v>239</v>
      </c>
      <c r="H11" s="1020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100">
        <v>10</v>
      </c>
      <c r="N11" s="1017">
        <v>123.75</v>
      </c>
      <c r="O11" s="1018">
        <v>45154</v>
      </c>
      <c r="P11" s="1017">
        <f>N11</f>
        <v>123.75</v>
      </c>
      <c r="Q11" s="1019" t="s">
        <v>674</v>
      </c>
      <c r="R11" s="1020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100">
        <v>6</v>
      </c>
      <c r="D12" s="1017">
        <v>68.180000000000007</v>
      </c>
      <c r="E12" s="1018">
        <v>45122</v>
      </c>
      <c r="F12" s="1017">
        <f t="shared" ref="F12:F46" si="6">D12</f>
        <v>68.180000000000007</v>
      </c>
      <c r="G12" s="1019" t="s">
        <v>244</v>
      </c>
      <c r="H12" s="1020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100">
        <v>8</v>
      </c>
      <c r="N12" s="1017">
        <v>99.09</v>
      </c>
      <c r="O12" s="1018">
        <v>45157</v>
      </c>
      <c r="P12" s="1017">
        <f t="shared" ref="P12:P46" si="7">N12</f>
        <v>99.09</v>
      </c>
      <c r="Q12" s="1019" t="s">
        <v>673</v>
      </c>
      <c r="R12" s="1020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3">
        <f t="shared" si="2"/>
        <v>66</v>
      </c>
      <c r="C13" s="1100">
        <v>5</v>
      </c>
      <c r="D13" s="1017">
        <v>56.84</v>
      </c>
      <c r="E13" s="1018">
        <v>45125</v>
      </c>
      <c r="F13" s="1017">
        <f t="shared" si="6"/>
        <v>56.84</v>
      </c>
      <c r="G13" s="1019" t="s">
        <v>253</v>
      </c>
      <c r="H13" s="1020">
        <v>90</v>
      </c>
      <c r="I13" s="944">
        <f t="shared" si="3"/>
        <v>788.16</v>
      </c>
      <c r="J13" s="583"/>
      <c r="K13" s="81" t="s">
        <v>33</v>
      </c>
      <c r="L13" s="943">
        <f t="shared" si="4"/>
        <v>6</v>
      </c>
      <c r="M13" s="1100">
        <v>6</v>
      </c>
      <c r="N13" s="1017">
        <v>75.459999999999994</v>
      </c>
      <c r="O13" s="1018">
        <v>45164</v>
      </c>
      <c r="P13" s="1017">
        <f t="shared" si="7"/>
        <v>75.459999999999994</v>
      </c>
      <c r="Q13" s="1019" t="s">
        <v>729</v>
      </c>
      <c r="R13" s="1020">
        <v>90</v>
      </c>
      <c r="S13" s="944">
        <f t="shared" si="5"/>
        <v>74.219999999999985</v>
      </c>
    </row>
    <row r="14" spans="1:19" x14ac:dyDescent="0.25">
      <c r="A14" s="1108"/>
      <c r="B14" s="943">
        <f t="shared" si="2"/>
        <v>56</v>
      </c>
      <c r="C14" s="1100">
        <v>10</v>
      </c>
      <c r="D14" s="1017">
        <v>116.24</v>
      </c>
      <c r="E14" s="1018">
        <v>45126</v>
      </c>
      <c r="F14" s="1017">
        <f t="shared" si="6"/>
        <v>116.24</v>
      </c>
      <c r="G14" s="1019" t="s">
        <v>257</v>
      </c>
      <c r="H14" s="1020">
        <v>90</v>
      </c>
      <c r="I14" s="944">
        <f t="shared" si="3"/>
        <v>671.92</v>
      </c>
      <c r="J14" s="583"/>
      <c r="K14" s="1312"/>
      <c r="L14" s="943">
        <f t="shared" si="4"/>
        <v>5</v>
      </c>
      <c r="M14" s="1100">
        <v>1</v>
      </c>
      <c r="N14" s="1017">
        <v>12.59</v>
      </c>
      <c r="O14" s="1018">
        <v>45166</v>
      </c>
      <c r="P14" s="1017">
        <f t="shared" si="7"/>
        <v>12.59</v>
      </c>
      <c r="Q14" s="1019" t="s">
        <v>732</v>
      </c>
      <c r="R14" s="1020">
        <v>90</v>
      </c>
      <c r="S14" s="944">
        <f t="shared" si="5"/>
        <v>61.629999999999981</v>
      </c>
    </row>
    <row r="15" spans="1:19" x14ac:dyDescent="0.25">
      <c r="A15" s="1108"/>
      <c r="B15" s="943">
        <f t="shared" si="2"/>
        <v>50</v>
      </c>
      <c r="C15" s="1100">
        <v>6</v>
      </c>
      <c r="D15" s="1017">
        <v>71.8</v>
      </c>
      <c r="E15" s="1018">
        <v>45129</v>
      </c>
      <c r="F15" s="1017">
        <f t="shared" si="6"/>
        <v>71.8</v>
      </c>
      <c r="G15" s="1019" t="s">
        <v>269</v>
      </c>
      <c r="H15" s="1020">
        <v>90</v>
      </c>
      <c r="I15" s="944">
        <f t="shared" si="3"/>
        <v>600.12</v>
      </c>
      <c r="J15" s="583"/>
      <c r="K15" s="1312"/>
      <c r="L15" s="943">
        <f t="shared" si="4"/>
        <v>0</v>
      </c>
      <c r="M15" s="1100">
        <v>5</v>
      </c>
      <c r="N15" s="1017">
        <v>61.63</v>
      </c>
      <c r="O15" s="1018">
        <v>45167</v>
      </c>
      <c r="P15" s="1017">
        <f t="shared" si="7"/>
        <v>61.63</v>
      </c>
      <c r="Q15" s="1019" t="s">
        <v>742</v>
      </c>
      <c r="R15" s="1020">
        <v>90</v>
      </c>
      <c r="S15" s="944">
        <f t="shared" si="5"/>
        <v>0</v>
      </c>
    </row>
    <row r="16" spans="1:19" x14ac:dyDescent="0.25">
      <c r="B16" s="943">
        <f t="shared" si="2"/>
        <v>44</v>
      </c>
      <c r="C16" s="1100">
        <v>6</v>
      </c>
      <c r="D16" s="1017">
        <v>73.319999999999993</v>
      </c>
      <c r="E16" s="1018">
        <v>45131</v>
      </c>
      <c r="F16" s="1017">
        <f t="shared" si="6"/>
        <v>73.319999999999993</v>
      </c>
      <c r="G16" s="1019" t="s">
        <v>272</v>
      </c>
      <c r="H16" s="1020">
        <v>90</v>
      </c>
      <c r="I16" s="944">
        <f t="shared" si="3"/>
        <v>526.79999999999995</v>
      </c>
      <c r="J16" s="583"/>
      <c r="L16" s="943">
        <f t="shared" si="4"/>
        <v>0</v>
      </c>
      <c r="M16" s="1100"/>
      <c r="N16" s="1017"/>
      <c r="O16" s="1018"/>
      <c r="P16" s="1017">
        <f t="shared" si="7"/>
        <v>0</v>
      </c>
      <c r="Q16" s="1019"/>
      <c r="R16" s="1020"/>
      <c r="S16" s="944">
        <f t="shared" si="5"/>
        <v>0</v>
      </c>
    </row>
    <row r="17" spans="1:19" x14ac:dyDescent="0.25">
      <c r="B17" s="1525">
        <f t="shared" si="2"/>
        <v>34</v>
      </c>
      <c r="C17" s="1100">
        <v>10</v>
      </c>
      <c r="D17" s="1017">
        <v>120.22</v>
      </c>
      <c r="E17" s="1018">
        <v>45136</v>
      </c>
      <c r="F17" s="1017">
        <f t="shared" si="6"/>
        <v>120.22</v>
      </c>
      <c r="G17" s="1019" t="s">
        <v>303</v>
      </c>
      <c r="H17" s="1020">
        <v>90</v>
      </c>
      <c r="I17" s="1524">
        <f t="shared" si="3"/>
        <v>406.57999999999993</v>
      </c>
      <c r="J17" s="583"/>
      <c r="L17" s="943">
        <f t="shared" si="4"/>
        <v>0</v>
      </c>
      <c r="M17" s="1100"/>
      <c r="N17" s="1017"/>
      <c r="O17" s="1018"/>
      <c r="P17" s="1599">
        <f t="shared" si="7"/>
        <v>0</v>
      </c>
      <c r="Q17" s="1600"/>
      <c r="R17" s="1601"/>
      <c r="S17" s="1602">
        <f t="shared" si="5"/>
        <v>0</v>
      </c>
    </row>
    <row r="18" spans="1:19" x14ac:dyDescent="0.25">
      <c r="A18" s="118"/>
      <c r="B18" s="943">
        <f t="shared" si="2"/>
        <v>34</v>
      </c>
      <c r="C18" s="1100"/>
      <c r="D18" s="1265"/>
      <c r="E18" s="1266"/>
      <c r="F18" s="1265">
        <f t="shared" si="6"/>
        <v>0</v>
      </c>
      <c r="G18" s="1267"/>
      <c r="H18" s="1268"/>
      <c r="I18" s="944">
        <f t="shared" si="3"/>
        <v>406.57999999999993</v>
      </c>
      <c r="J18" s="583"/>
      <c r="K18" s="118"/>
      <c r="L18" s="943">
        <f t="shared" si="4"/>
        <v>0</v>
      </c>
      <c r="M18" s="1100"/>
      <c r="N18" s="1017"/>
      <c r="O18" s="1018"/>
      <c r="P18" s="1599">
        <f t="shared" si="7"/>
        <v>0</v>
      </c>
      <c r="Q18" s="1600"/>
      <c r="R18" s="1601"/>
      <c r="S18" s="1602">
        <f t="shared" si="5"/>
        <v>0</v>
      </c>
    </row>
    <row r="19" spans="1:19" x14ac:dyDescent="0.25">
      <c r="A19" s="118"/>
      <c r="B19" s="943">
        <f t="shared" si="2"/>
        <v>24</v>
      </c>
      <c r="C19" s="1100">
        <v>10</v>
      </c>
      <c r="D19" s="1265">
        <v>119.06</v>
      </c>
      <c r="E19" s="1266">
        <v>45139</v>
      </c>
      <c r="F19" s="1265">
        <f t="shared" si="6"/>
        <v>119.06</v>
      </c>
      <c r="G19" s="1267" t="s">
        <v>519</v>
      </c>
      <c r="H19" s="1268">
        <v>90</v>
      </c>
      <c r="I19" s="944">
        <f t="shared" si="3"/>
        <v>287.51999999999992</v>
      </c>
      <c r="J19" s="583"/>
      <c r="K19" s="118"/>
      <c r="L19" s="943">
        <f t="shared" si="4"/>
        <v>0</v>
      </c>
      <c r="M19" s="1100"/>
      <c r="N19" s="1017"/>
      <c r="O19" s="1018"/>
      <c r="P19" s="1599">
        <f t="shared" si="7"/>
        <v>0</v>
      </c>
      <c r="Q19" s="1600"/>
      <c r="R19" s="1601"/>
      <c r="S19" s="1602">
        <f t="shared" si="5"/>
        <v>0</v>
      </c>
    </row>
    <row r="20" spans="1:19" x14ac:dyDescent="0.25">
      <c r="A20" s="118"/>
      <c r="B20" s="943">
        <f t="shared" si="2"/>
        <v>14</v>
      </c>
      <c r="C20" s="1100">
        <v>10</v>
      </c>
      <c r="D20" s="1265">
        <v>118.86</v>
      </c>
      <c r="E20" s="1266">
        <v>45141</v>
      </c>
      <c r="F20" s="1265">
        <f t="shared" si="6"/>
        <v>118.86</v>
      </c>
      <c r="G20" s="1267" t="s">
        <v>541</v>
      </c>
      <c r="H20" s="1268">
        <v>90</v>
      </c>
      <c r="I20" s="944">
        <f t="shared" si="3"/>
        <v>168.65999999999991</v>
      </c>
      <c r="K20" s="118"/>
      <c r="L20" s="943">
        <f t="shared" si="4"/>
        <v>0</v>
      </c>
      <c r="M20" s="1100"/>
      <c r="N20" s="1017"/>
      <c r="O20" s="1018"/>
      <c r="P20" s="1599">
        <f t="shared" si="7"/>
        <v>0</v>
      </c>
      <c r="Q20" s="1600"/>
      <c r="R20" s="1601"/>
      <c r="S20" s="1602">
        <f t="shared" si="5"/>
        <v>0</v>
      </c>
    </row>
    <row r="21" spans="1:19" x14ac:dyDescent="0.25">
      <c r="A21" s="118"/>
      <c r="B21" s="664">
        <f t="shared" si="2"/>
        <v>4</v>
      </c>
      <c r="C21" s="1100">
        <v>10</v>
      </c>
      <c r="D21" s="1265">
        <v>119.83</v>
      </c>
      <c r="E21" s="1266">
        <v>45145</v>
      </c>
      <c r="F21" s="1265">
        <f t="shared" si="6"/>
        <v>119.83</v>
      </c>
      <c r="G21" s="1267" t="s">
        <v>557</v>
      </c>
      <c r="H21" s="1268">
        <v>90</v>
      </c>
      <c r="I21" s="585">
        <f t="shared" si="3"/>
        <v>48.829999999999913</v>
      </c>
      <c r="K21" s="118"/>
      <c r="L21" s="664">
        <f t="shared" si="4"/>
        <v>0</v>
      </c>
      <c r="M21" s="1100"/>
      <c r="N21" s="1017"/>
      <c r="O21" s="1018"/>
      <c r="P21" s="1017">
        <f t="shared" si="7"/>
        <v>0</v>
      </c>
      <c r="Q21" s="1019"/>
      <c r="R21" s="1020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100">
        <v>1</v>
      </c>
      <c r="D22" s="1265">
        <v>11.92</v>
      </c>
      <c r="E22" s="1266">
        <v>45146</v>
      </c>
      <c r="F22" s="1265">
        <f t="shared" si="6"/>
        <v>11.92</v>
      </c>
      <c r="G22" s="1267" t="s">
        <v>585</v>
      </c>
      <c r="H22" s="1268">
        <v>90</v>
      </c>
      <c r="I22" s="585">
        <f t="shared" si="3"/>
        <v>36.909999999999911</v>
      </c>
      <c r="K22" s="118"/>
      <c r="L22" s="707">
        <f t="shared" si="4"/>
        <v>0</v>
      </c>
      <c r="M22" s="1100"/>
      <c r="N22" s="1017"/>
      <c r="O22" s="1018"/>
      <c r="P22" s="1017">
        <f t="shared" si="7"/>
        <v>0</v>
      </c>
      <c r="Q22" s="1019"/>
      <c r="R22" s="1020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101">
        <v>3</v>
      </c>
      <c r="D23" s="1215">
        <v>36.909999999999997</v>
      </c>
      <c r="E23" s="1269">
        <v>45152</v>
      </c>
      <c r="F23" s="1265">
        <f t="shared" si="6"/>
        <v>36.909999999999997</v>
      </c>
      <c r="G23" s="1216" t="s">
        <v>624</v>
      </c>
      <c r="H23" s="1217">
        <v>90</v>
      </c>
      <c r="I23" s="585">
        <f t="shared" si="3"/>
        <v>-8.5265128291212022E-14</v>
      </c>
      <c r="K23" s="119"/>
      <c r="L23" s="219">
        <f t="shared" si="4"/>
        <v>0</v>
      </c>
      <c r="M23" s="1101"/>
      <c r="N23" s="1386"/>
      <c r="O23" s="1387"/>
      <c r="P23" s="1017">
        <f t="shared" si="7"/>
        <v>0</v>
      </c>
      <c r="Q23" s="1388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101"/>
      <c r="D24" s="1215"/>
      <c r="E24" s="1269"/>
      <c r="F24" s="1265">
        <f t="shared" si="6"/>
        <v>0</v>
      </c>
      <c r="G24" s="1216"/>
      <c r="H24" s="1217"/>
      <c r="I24" s="585">
        <f t="shared" si="3"/>
        <v>-8.5265128291212022E-14</v>
      </c>
      <c r="K24" s="118"/>
      <c r="L24" s="219">
        <f t="shared" si="4"/>
        <v>0</v>
      </c>
      <c r="M24" s="1101"/>
      <c r="N24" s="1386"/>
      <c r="O24" s="1387"/>
      <c r="P24" s="1017">
        <f t="shared" si="7"/>
        <v>0</v>
      </c>
      <c r="Q24" s="1388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101"/>
      <c r="D25" s="1215"/>
      <c r="E25" s="1269"/>
      <c r="F25" s="1563">
        <f t="shared" si="6"/>
        <v>0</v>
      </c>
      <c r="G25" s="1535"/>
      <c r="H25" s="1536"/>
      <c r="I25" s="1541">
        <f t="shared" si="3"/>
        <v>-8.5265128291212022E-14</v>
      </c>
      <c r="K25" s="118"/>
      <c r="L25" s="219">
        <f t="shared" si="4"/>
        <v>0</v>
      </c>
      <c r="M25" s="1101"/>
      <c r="N25" s="1386"/>
      <c r="O25" s="1387"/>
      <c r="P25" s="1017">
        <f t="shared" si="7"/>
        <v>0</v>
      </c>
      <c r="Q25" s="1388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101"/>
      <c r="D26" s="1215"/>
      <c r="E26" s="1269"/>
      <c r="F26" s="1563">
        <f t="shared" si="6"/>
        <v>0</v>
      </c>
      <c r="G26" s="1535"/>
      <c r="H26" s="1536"/>
      <c r="I26" s="1541">
        <f t="shared" si="3"/>
        <v>-8.5265128291212022E-14</v>
      </c>
      <c r="K26" s="118"/>
      <c r="L26" s="174">
        <f t="shared" si="4"/>
        <v>0</v>
      </c>
      <c r="M26" s="1101"/>
      <c r="N26" s="1386"/>
      <c r="O26" s="1387"/>
      <c r="P26" s="1017">
        <f t="shared" si="7"/>
        <v>0</v>
      </c>
      <c r="Q26" s="1388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101"/>
      <c r="D27" s="1215"/>
      <c r="E27" s="1269"/>
      <c r="F27" s="1563">
        <f t="shared" si="6"/>
        <v>0</v>
      </c>
      <c r="G27" s="1535"/>
      <c r="H27" s="1536"/>
      <c r="I27" s="1541">
        <f t="shared" si="3"/>
        <v>-8.5265128291212022E-14</v>
      </c>
      <c r="K27" s="118"/>
      <c r="L27" s="219">
        <f t="shared" si="4"/>
        <v>0</v>
      </c>
      <c r="M27" s="1101"/>
      <c r="N27" s="1386"/>
      <c r="O27" s="1387"/>
      <c r="P27" s="1017">
        <f t="shared" si="7"/>
        <v>0</v>
      </c>
      <c r="Q27" s="1388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101"/>
      <c r="D28" s="1215"/>
      <c r="E28" s="1269"/>
      <c r="F28" s="1563">
        <f t="shared" si="6"/>
        <v>0</v>
      </c>
      <c r="G28" s="1535"/>
      <c r="H28" s="1536"/>
      <c r="I28" s="1541">
        <f t="shared" si="3"/>
        <v>-8.5265128291212022E-14</v>
      </c>
      <c r="K28" s="118"/>
      <c r="L28" s="174">
        <f t="shared" si="4"/>
        <v>0</v>
      </c>
      <c r="M28" s="1101"/>
      <c r="N28" s="1386"/>
      <c r="O28" s="1387"/>
      <c r="P28" s="1017">
        <f t="shared" si="7"/>
        <v>0</v>
      </c>
      <c r="Q28" s="1388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101"/>
      <c r="D29" s="1215"/>
      <c r="E29" s="1269"/>
      <c r="F29" s="1563">
        <f t="shared" si="6"/>
        <v>0</v>
      </c>
      <c r="G29" s="1535"/>
      <c r="H29" s="1536"/>
      <c r="I29" s="1541">
        <f t="shared" si="3"/>
        <v>-8.5265128291212022E-14</v>
      </c>
      <c r="K29" s="118"/>
      <c r="L29" s="219">
        <f t="shared" si="4"/>
        <v>0</v>
      </c>
      <c r="M29" s="1101"/>
      <c r="N29" s="1386"/>
      <c r="O29" s="1387"/>
      <c r="P29" s="1017">
        <f t="shared" si="7"/>
        <v>0</v>
      </c>
      <c r="Q29" s="1388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101"/>
      <c r="D30" s="1215"/>
      <c r="E30" s="1269"/>
      <c r="F30" s="1563">
        <f t="shared" si="6"/>
        <v>0</v>
      </c>
      <c r="G30" s="1535"/>
      <c r="H30" s="1536"/>
      <c r="I30" s="1541">
        <f t="shared" si="3"/>
        <v>-8.5265128291212022E-14</v>
      </c>
      <c r="K30" s="118"/>
      <c r="L30" s="219">
        <f t="shared" si="4"/>
        <v>0</v>
      </c>
      <c r="M30" s="1101"/>
      <c r="N30" s="1386"/>
      <c r="O30" s="1387"/>
      <c r="P30" s="1017">
        <f t="shared" si="7"/>
        <v>0</v>
      </c>
      <c r="Q30" s="1388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101"/>
      <c r="D31" s="1215"/>
      <c r="E31" s="1269"/>
      <c r="F31" s="1563">
        <f t="shared" si="6"/>
        <v>0</v>
      </c>
      <c r="G31" s="1535"/>
      <c r="H31" s="1536"/>
      <c r="I31" s="1541">
        <f t="shared" si="3"/>
        <v>-8.5265128291212022E-14</v>
      </c>
      <c r="K31" s="118"/>
      <c r="L31" s="219">
        <f t="shared" si="4"/>
        <v>0</v>
      </c>
      <c r="M31" s="1101"/>
      <c r="N31" s="1386"/>
      <c r="O31" s="1387"/>
      <c r="P31" s="1017">
        <f t="shared" si="7"/>
        <v>0</v>
      </c>
      <c r="Q31" s="1388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101"/>
      <c r="D32" s="1215"/>
      <c r="E32" s="1269"/>
      <c r="F32" s="1265">
        <f t="shared" si="6"/>
        <v>0</v>
      </c>
      <c r="G32" s="1216"/>
      <c r="H32" s="1217"/>
      <c r="I32" s="585">
        <f t="shared" si="3"/>
        <v>-8.5265128291212022E-14</v>
      </c>
      <c r="K32" s="118"/>
      <c r="L32" s="219">
        <f t="shared" si="4"/>
        <v>0</v>
      </c>
      <c r="M32" s="1101"/>
      <c r="N32" s="1386"/>
      <c r="O32" s="1387"/>
      <c r="P32" s="1017">
        <f t="shared" si="7"/>
        <v>0</v>
      </c>
      <c r="Q32" s="1388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101"/>
      <c r="D33" s="1215"/>
      <c r="E33" s="1269"/>
      <c r="F33" s="1265">
        <f t="shared" si="6"/>
        <v>0</v>
      </c>
      <c r="G33" s="1216"/>
      <c r="H33" s="1217"/>
      <c r="I33" s="585">
        <f t="shared" si="3"/>
        <v>-8.5265128291212022E-14</v>
      </c>
      <c r="K33" s="118"/>
      <c r="L33" s="219">
        <f t="shared" si="4"/>
        <v>0</v>
      </c>
      <c r="M33" s="1101"/>
      <c r="N33" s="1386"/>
      <c r="O33" s="1387"/>
      <c r="P33" s="1017">
        <f t="shared" si="7"/>
        <v>0</v>
      </c>
      <c r="Q33" s="1388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101"/>
      <c r="D34" s="1215"/>
      <c r="E34" s="1269"/>
      <c r="F34" s="1265">
        <f t="shared" si="6"/>
        <v>0</v>
      </c>
      <c r="G34" s="1216"/>
      <c r="H34" s="1217"/>
      <c r="I34" s="585">
        <f t="shared" si="3"/>
        <v>-8.5265128291212022E-14</v>
      </c>
      <c r="K34" s="118"/>
      <c r="L34" s="219">
        <f t="shared" si="4"/>
        <v>0</v>
      </c>
      <c r="M34" s="1101"/>
      <c r="N34" s="1386"/>
      <c r="O34" s="1387"/>
      <c r="P34" s="1017">
        <f t="shared" si="7"/>
        <v>0</v>
      </c>
      <c r="Q34" s="1388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101"/>
      <c r="D35" s="1215"/>
      <c r="E35" s="1269"/>
      <c r="F35" s="1265">
        <f t="shared" si="6"/>
        <v>0</v>
      </c>
      <c r="G35" s="1216"/>
      <c r="H35" s="1217"/>
      <c r="I35" s="585">
        <f t="shared" si="3"/>
        <v>-8.5265128291212022E-14</v>
      </c>
      <c r="K35" s="118"/>
      <c r="L35" s="219">
        <f t="shared" si="4"/>
        <v>0</v>
      </c>
      <c r="M35" s="1101"/>
      <c r="N35" s="1386"/>
      <c r="O35" s="1387"/>
      <c r="P35" s="1017">
        <f t="shared" si="7"/>
        <v>0</v>
      </c>
      <c r="Q35" s="1388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101"/>
      <c r="D36" s="1215"/>
      <c r="E36" s="1269"/>
      <c r="F36" s="1265">
        <f t="shared" si="6"/>
        <v>0</v>
      </c>
      <c r="G36" s="1216"/>
      <c r="H36" s="1217"/>
      <c r="I36" s="585">
        <f t="shared" si="3"/>
        <v>-8.5265128291212022E-14</v>
      </c>
      <c r="K36" s="118" t="s">
        <v>22</v>
      </c>
      <c r="L36" s="219">
        <f t="shared" si="4"/>
        <v>0</v>
      </c>
      <c r="M36" s="1101"/>
      <c r="N36" s="1386"/>
      <c r="O36" s="1387"/>
      <c r="P36" s="1017">
        <f t="shared" si="7"/>
        <v>0</v>
      </c>
      <c r="Q36" s="1388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101"/>
      <c r="D37" s="1215"/>
      <c r="E37" s="1269"/>
      <c r="F37" s="1265">
        <f t="shared" si="6"/>
        <v>0</v>
      </c>
      <c r="G37" s="1216"/>
      <c r="H37" s="1217"/>
      <c r="I37" s="585">
        <f t="shared" si="3"/>
        <v>-8.5265128291212022E-14</v>
      </c>
      <c r="K37" s="119"/>
      <c r="L37" s="219">
        <f t="shared" si="4"/>
        <v>0</v>
      </c>
      <c r="M37" s="1101"/>
      <c r="N37" s="1386"/>
      <c r="O37" s="1387"/>
      <c r="P37" s="1017">
        <f t="shared" si="7"/>
        <v>0</v>
      </c>
      <c r="Q37" s="1388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101"/>
      <c r="D38" s="1215"/>
      <c r="E38" s="1269"/>
      <c r="F38" s="1265">
        <f t="shared" si="6"/>
        <v>0</v>
      </c>
      <c r="G38" s="1216"/>
      <c r="H38" s="1217"/>
      <c r="I38" s="585">
        <f t="shared" si="3"/>
        <v>-8.5265128291212022E-14</v>
      </c>
      <c r="K38" s="118"/>
      <c r="L38" s="219">
        <f t="shared" si="4"/>
        <v>0</v>
      </c>
      <c r="M38" s="1101"/>
      <c r="N38" s="1386"/>
      <c r="O38" s="1387"/>
      <c r="P38" s="1017">
        <f t="shared" si="7"/>
        <v>0</v>
      </c>
      <c r="Q38" s="1388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101"/>
      <c r="D39" s="1175"/>
      <c r="E39" s="1176"/>
      <c r="F39" s="1174">
        <f t="shared" si="6"/>
        <v>0</v>
      </c>
      <c r="G39" s="1177"/>
      <c r="H39" s="1178"/>
      <c r="I39" s="585">
        <f t="shared" si="3"/>
        <v>-8.5265128291212022E-14</v>
      </c>
      <c r="K39" s="118"/>
      <c r="L39" s="82">
        <f t="shared" si="4"/>
        <v>0</v>
      </c>
      <c r="M39" s="1101"/>
      <c r="N39" s="1386"/>
      <c r="O39" s="1387"/>
      <c r="P39" s="1017">
        <f t="shared" si="7"/>
        <v>0</v>
      </c>
      <c r="Q39" s="1388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101"/>
      <c r="D40" s="1175"/>
      <c r="E40" s="1176"/>
      <c r="F40" s="1174">
        <f t="shared" si="6"/>
        <v>0</v>
      </c>
      <c r="G40" s="1177"/>
      <c r="H40" s="1178"/>
      <c r="I40" s="585">
        <f t="shared" si="3"/>
        <v>-8.5265128291212022E-14</v>
      </c>
      <c r="K40" s="118"/>
      <c r="L40" s="82">
        <f t="shared" si="4"/>
        <v>0</v>
      </c>
      <c r="M40" s="1101"/>
      <c r="N40" s="1386"/>
      <c r="O40" s="1387"/>
      <c r="P40" s="1017">
        <f t="shared" si="7"/>
        <v>0</v>
      </c>
      <c r="Q40" s="1388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101"/>
      <c r="D41" s="68"/>
      <c r="E41" s="191"/>
      <c r="F41" s="1017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101"/>
      <c r="N41" s="1386"/>
      <c r="O41" s="1387"/>
      <c r="P41" s="1017">
        <f t="shared" si="7"/>
        <v>0</v>
      </c>
      <c r="Q41" s="1388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101"/>
      <c r="D42" s="68"/>
      <c r="E42" s="191"/>
      <c r="F42" s="1017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101"/>
      <c r="N42" s="1386"/>
      <c r="O42" s="1387"/>
      <c r="P42" s="1017">
        <f t="shared" si="7"/>
        <v>0</v>
      </c>
      <c r="Q42" s="1388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101"/>
      <c r="D43" s="68"/>
      <c r="E43" s="191"/>
      <c r="F43" s="1017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101"/>
      <c r="N43" s="1386"/>
      <c r="O43" s="1387"/>
      <c r="P43" s="1017">
        <f t="shared" si="7"/>
        <v>0</v>
      </c>
      <c r="Q43" s="1388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101"/>
      <c r="D44" s="68"/>
      <c r="E44" s="191"/>
      <c r="F44" s="1017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101"/>
      <c r="N44" s="68"/>
      <c r="O44" s="191"/>
      <c r="P44" s="1017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101"/>
      <c r="D45" s="68"/>
      <c r="E45" s="191"/>
      <c r="F45" s="1017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101"/>
      <c r="N45" s="68"/>
      <c r="O45" s="191"/>
      <c r="P45" s="1017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101"/>
      <c r="D46" s="58"/>
      <c r="E46" s="198"/>
      <c r="F46" s="1017">
        <f t="shared" si="6"/>
        <v>0</v>
      </c>
      <c r="G46" s="69"/>
      <c r="H46" s="70"/>
      <c r="I46" s="585" t="e">
        <f>#REF!-F46</f>
        <v>#REF!</v>
      </c>
      <c r="K46" s="118"/>
      <c r="M46" s="1101"/>
      <c r="N46" s="58"/>
      <c r="O46" s="198"/>
      <c r="P46" s="1017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758" t="s">
        <v>11</v>
      </c>
      <c r="D53" s="1759"/>
      <c r="E53" s="56">
        <f>E5+E6-F48+E7</f>
        <v>1.1368683772161603E-13</v>
      </c>
      <c r="F53" s="1108"/>
      <c r="M53" s="1758" t="s">
        <v>11</v>
      </c>
      <c r="N53" s="1759"/>
      <c r="O53" s="56">
        <f>O5+O6-P48+O7</f>
        <v>-1.1368683772161603E-13</v>
      </c>
      <c r="P53" s="1312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6"/>
      <c r="B1" s="1756"/>
      <c r="C1" s="1756"/>
      <c r="D1" s="1756"/>
      <c r="E1" s="1756"/>
      <c r="F1" s="1756"/>
      <c r="G1" s="17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68"/>
      <c r="C5" s="503"/>
      <c r="D5" s="700"/>
      <c r="E5" s="632"/>
      <c r="F5" s="652"/>
      <c r="G5" s="5"/>
    </row>
    <row r="6" spans="1:9" x14ac:dyDescent="0.25">
      <c r="A6" s="213"/>
      <c r="B6" s="1768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58" t="s">
        <v>11</v>
      </c>
      <c r="D47" s="1759"/>
      <c r="E47" s="56">
        <f>E5+E6-F42+E7</f>
        <v>0</v>
      </c>
      <c r="F47" s="72"/>
    </row>
    <row r="50" spans="1:7" x14ac:dyDescent="0.25">
      <c r="A50" s="213"/>
      <c r="B50" s="1765"/>
      <c r="C50" s="437"/>
      <c r="D50" s="218"/>
      <c r="E50" s="77"/>
      <c r="F50" s="61"/>
      <c r="G50" s="5"/>
    </row>
    <row r="51" spans="1:7" x14ac:dyDescent="0.25">
      <c r="A51" s="213"/>
      <c r="B51" s="1765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2023-09-23T16:28:40Z</dcterms:modified>
</cp:coreProperties>
</file>