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0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4" l="1"/>
  <c r="H32" i="24"/>
  <c r="M46" i="23" l="1"/>
  <c r="P46" i="23" s="1"/>
  <c r="Q46" i="23" s="1"/>
  <c r="M44" i="23"/>
  <c r="P44" i="23" s="1"/>
  <c r="Q44" i="23" s="1"/>
  <c r="M43" i="23"/>
  <c r="P43" i="23" s="1"/>
  <c r="Q43" i="23" s="1"/>
  <c r="M42" i="23"/>
  <c r="M41" i="23"/>
  <c r="M40" i="23"/>
  <c r="P40" i="23"/>
  <c r="Q40" i="23" s="1"/>
  <c r="F60" i="23"/>
  <c r="P42" i="23"/>
  <c r="Q42" i="23" s="1"/>
  <c r="P47" i="23"/>
  <c r="Q47" i="23" s="1"/>
  <c r="P41" i="23"/>
  <c r="Q41" i="23" s="1"/>
  <c r="P45" i="23"/>
  <c r="Q45" i="23" s="1"/>
  <c r="P48" i="23"/>
  <c r="Q48" i="23" s="1"/>
  <c r="M38" i="23"/>
  <c r="M37" i="23"/>
  <c r="M36" i="23" l="1"/>
  <c r="M35" i="23"/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M8" i="23" l="1"/>
  <c r="M7" i="23"/>
  <c r="Q6" i="23"/>
  <c r="M6" i="23"/>
  <c r="P5" i="23"/>
  <c r="M5" i="23"/>
  <c r="C79" i="24" l="1"/>
  <c r="J37" i="24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K66" i="23"/>
  <c r="L60" i="23"/>
  <c r="I60" i="23"/>
  <c r="C60" i="23"/>
  <c r="R49" i="23"/>
  <c r="N49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62" i="23"/>
  <c r="F63" i="23" s="1"/>
  <c r="F66" i="23" s="1"/>
  <c r="K64" i="23" s="1"/>
  <c r="K68" i="23" s="1"/>
  <c r="Q49" i="23"/>
  <c r="M49" i="23"/>
  <c r="E21" i="22"/>
  <c r="E25" i="18"/>
  <c r="M62" i="23" l="1"/>
  <c r="P49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Q39" i="21" s="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<sst xmlns="http://schemas.openxmlformats.org/spreadsheetml/2006/main" count="1261" uniqueCount="659">
  <si>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</si>
  <si>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</si>
  <si>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</si>
  <si>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</si>
  <si>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</si>
  <si>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</si>
  <si>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</si>
  <si>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</si>
  <si>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</si>
  <si>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</si>
  <si>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</si>
  <si>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</si>
  <si>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</si>
  <si>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</si>
  <si>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</si>
  <si>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</si>
  <si>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</si>
  <si>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</si>
  <si>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</si>
  <si>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</si>
  <si>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</si>
  <si>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</si>
  <si>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</si>
  <si>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</si>
  <si>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</si>
  <si>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</si>
  <si>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</si>
  <si>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</si>
  <si>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</si>
  <si>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</si>
  <si>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</si>
  <si>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</si>
  <si>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</si>
  <si>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</si>
  <si>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</si>
  <si>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</si>
  <si>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</si>
  <si>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</si>
  <si>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</si>
  <si>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</si>
  <si>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</si>
  <si>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</si>
  <si>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</si>
  <si>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</si>
  <si>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</si>
  <si>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</si>
  <si>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</si>
  <si>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</si>
  <si>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</si>
  <si>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</si>
  <si>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</si>
  <si>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</si>
  <si>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</si>
  <si>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</si>
  <si>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</si>
  <si>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</si>
  <si>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</si>
  <si>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</si>
  <si>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</si>
  <si>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</si>
  <si>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</si>
  <si>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</si>
  <si>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</si>
  <si>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</si>
  <si>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</si>
  <si>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</si>
  <si>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</si>
  <si>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</si>
  <si>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</si>
  <si>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</si>
  <si>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</si>
  <si>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</si>
  <si>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</si>
  <si>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</si>
  <si>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</si>
  <si>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</si>
  <si>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</si>
  <si>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</si>
  <si>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</si>
  <si>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</si>
  <si>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</si>
  <si>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</si>
  <si>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</si>
  <si>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</si>
  <si>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</si>
  <si>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</si>
  <si>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</si>
  <si>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</si>
  <si>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</si>
  <si>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</si>
  <si>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</si>
  <si>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</si>
  <si>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</si>
  <si>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</si>
  <si>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</si>
  <si>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</si>
  <si>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</si>
  <si>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</si>
  <si>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</si>
  <si>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</si>
  <si>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</si>
  <si>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</si>
  <si>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</si>
  <si>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</si>
  <si>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</si>
  <si>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</si>
  <si>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</si>
  <si>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</si>
  <si>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</si>
  <si>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</si>
  <si>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</si>
  <si>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</si>
  <si>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</si>
  <si>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</si>
  <si>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</si>
  <si>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</si>
  <si>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</si>
  <si>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</si>
  <si>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</si>
  <si>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</si>
  <si>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</si>
  <si>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</si>
  <si>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</si>
  <si>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</si>
  <si>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</si>
  <si>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</si>
  <si>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</si>
  <si>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</si>
  <si>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</si>
  <si>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</si>
  <si>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</si>
  <si>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</si>
  <si>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</si>
  <si>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</si>
  <si>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</si>
  <si>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</si>
  <si>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</si>
  <si>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</si>
  <si>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</si>
  <si>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</si>
  <si>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</si>
  <si>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</si>
  <si>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</si>
  <si>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</si>
  <si>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</si>
  <si>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</si>
  <si>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</si>
  <si>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</si>
  <si>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</si>
  <si>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</si>
  <si>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</si>
  <si>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</si>
  <si>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</si>
  <si>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</si>
  <si>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</si>
  <si>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</si>
  <si>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</si>
  <si>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</si>
  <si>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</si>
  <si>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</si>
  <si>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</si>
  <si>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</si>
  <si>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</si>
  <si>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</si>
  <si>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</si>
  <si>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</si>
  <si>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</si>
  <si>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</si>
  <si>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</si>
  <si>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</si>
  <si>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</si>
  <si>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</si>
  <si>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</si>
  <si>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</si>
  <si>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</si>
  <si>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</si>
  <si>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</si>
  <si>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</si>
  <si>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</si>
  <si>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</si>
  <si>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</si>
  <si>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</si>
  <si>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</si>
  <si>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</si>
  <si>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</si>
  <si>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</si>
  <si>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</si>
  <si>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</si>
  <si>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</si>
  <si>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</si>
  <si>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</si>
  <si>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</si>
  <si>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</si>
  <si>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</si>
  <si>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</si>
  <si>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</si>
  <si>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</si>
  <si>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</si>
  <si>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</si>
  <si>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</si>
  <si>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</si>
  <si>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</si>
  <si>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</si>
  <si>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</si>
  <si>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</si>
  <si>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</si>
  <si>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</si>
  <si>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</si>
  <si>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</si>
  <si>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</si>
  <si>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</si>
  <si>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</si>
  <si>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</si>
  <si>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</si>
  <si>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</si>
  <si>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</si>
  <si>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</si>
  <si>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</si>
  <si>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</si>
  <si>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</si>
  <si>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</si>
  <si>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</si>
  <si>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</si>
  <si>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</si>
  <si>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</si>
  <si>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</si>
  <si>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</si>
  <si>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</si>
  <si>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</si>
  <si>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</si>
  <si>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</si>
  <si>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</si>
  <si>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</si>
  <si>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</si>
  <si>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</si>
  <si>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</si>
  <si>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</si>
  <si>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</si>
  <si>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</si>
  <si>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</si>
  <si>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</si>
  <si>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</si>
  <si>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</si>
  <si>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</si>
  <si>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</si>
  <si>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</si>
  <si>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</si>
  <si>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</si>
  <si>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</si>
  <si>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</si>
  <si>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</si>
  <si>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</si>
  <si>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</si>
  <si>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</si>
  <si>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</si>
  <si>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</si>
  <si>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</si>
  <si>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</si>
  <si>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</si>
  <si>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</si>
  <si>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</si>
  <si>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</si>
  <si>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</si>
  <si>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</si>
  <si>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</si>
  <si>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</si>
  <si>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</si>
  <si>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</si>
  <si>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</si>
  <si>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</si>
  <si>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</si>
  <si>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</si>
  <si>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</si>
  <si>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</si>
  <si>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</si>
  <si>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</si>
  <si>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</si>
  <si>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</si>
  <si>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</si>
  <si>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</si>
  <si>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</si>
  <si>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</si>
  <si>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</si>
  <si>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</si>
  <si>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</si>
  <si>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</si>
  <si>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</si>
  <si>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</si>
  <si>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</si>
  <si>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</si>
  <si>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</si>
  <si>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</si>
  <si>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</si>
  <si>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</si>
  <si>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</si>
  <si>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</si>
  <si>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</si>
  <si>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</si>
  <si>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</si>
  <si>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</si>
  <si>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</si>
  <si>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</si>
  <si>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</si>
  <si>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</si>
  <si>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</si>
  <si>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</si>
  <si>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</si>
  <si>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</si>
  <si>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</si>
  <si>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</si>
  <si>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</si>
  <si>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</si>
  <si>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</si>
  <si>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</si>
  <si>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</si>
  <si>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</si>
  <si>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</si>
  <si>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</si>
  <si>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</si>
  <si>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</si>
  <si>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</si>
  <si>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</si>
  <si>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</si>
  <si>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</si>
  <si>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</si>
  <si>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</si>
  <si>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</si>
  <si>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</si>
  <si>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</si>
  <si>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</si>
  <si>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</si>
  <si>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</si>
  <si>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</si>
  <si>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</si>
  <si>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</si>
  <si>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</si>
  <si>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</si>
  <si>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</si>
  <si>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</si>
  <si>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</si>
  <si>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</si>
  <si>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</si>
  <si>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</si>
  <si>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</si>
  <si>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</si>
  <si>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</si>
  <si>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</si>
  <si>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</si>
  <si>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</si>
  <si>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</si>
  <si>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</si>
  <si>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</si>
  <si>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</si>
  <si>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</si>
  <si>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</si>
  <si>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</si>
  <si>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</si>
  <si>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</si>
  <si>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</si>
  <si>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</si>
  <si>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</si>
  <si>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</si>
  <si>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</si>
  <si>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</si>
  <si>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</si>
  <si>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</si>
  <si>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</si>
  <si>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</si>
  <si>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</si>
  <si>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</si>
  <si>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</si>
  <si>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</si>
  <si>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</si>
  <si>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</si>
  <si>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</si>
  <si>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</si>
  <si>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</si>
  <si>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</si>
  <si>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</si>
  <si>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</si>
  <si>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</si>
  <si>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</si>
  <si>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</si>
  <si>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</si>
  <si>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</si>
  <si>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</si>
  <si>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</si>
  <si>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</si>
  <si>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</si>
  <si>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</si>
  <si>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</si>
  <si>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</si>
  <si>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</si>
  <si>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</si>
  <si>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</si>
  <si>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</si>
  <si>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</si>
  <si>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</si>
  <si>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</si>
  <si>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</si>
  <si>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</si>
  <si>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</si>
  <si>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</si>
  <si>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</si>
  <si>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</si>
  <si>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</si>
  <si>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</si>
  <si>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</si>
  <si>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</si>
  <si>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</si>
  <si>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</si>
  <si>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</si>
  <si>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</si>
  <si>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</si>
  <si>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</si>
  <si>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</si>
  <si>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</si>
  <si>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</si>
  <si>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</si>
  <si>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</si>
  <si>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</si>
  <si>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</si>
  <si>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</si>
  <si>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</si>
  <si>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</si>
  <si>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</si>
  <si>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</si>
  <si>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</si>
  <si>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</si>
  <si>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</si>
  <si>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</si>
  <si>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</si>
  <si>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</si>
  <si>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</si>
  <si>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</si>
  <si>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</si>
  <si>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</si>
  <si>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</si>
  <si>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</si>
  <si>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</si>
  <si>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</si>
  <si>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</si>
  <si>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</si>
  <si>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</si>
  <si>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</si>
  <si>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</si>
  <si>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</si>
  <si>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</si>
  <si>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</si>
  <si>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</si>
  <si>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</si>
  <si>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</si>
  <si>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</si>
  <si>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</si>
  <si>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</si>
  <si>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</si>
  <si>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</si>
  <si>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</si>
  <si>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</si>
  <si>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</si>
  <si>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</si>
  <si>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</si>
  <si>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</si>
  <si>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</si>
  <si>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</si>
  <si>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</si>
  <si>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</si>
  <si>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</si>
  <si>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</si>
  <si>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</si>
  <si>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</si>
  <si>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</si>
  <si>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</si>
  <si>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</si>
  <si>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</si>
  <si>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</si>
  <si>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</si>
  <si>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</si>
  <si>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</si>
  <si>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</si>
  <si>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</si>
  <si>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</si>
  <si>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</si>
  <si>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</si>
  <si>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</si>
  <si>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</si>
  <si>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</si>
  <si>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</si>
  <si>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</si>
  <si>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</si>
  <si>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</si>
  <si>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</si>
  <si>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</si>
  <si>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</si>
  <si>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</si>
  <si>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</si>
  <si>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</si>
  <si>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</si>
  <si>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</si>
  <si>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</si>
  <si>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</si>
  <si>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</si>
  <si>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</si>
  <si>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</si>
  <si>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</si>
  <si>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</si>
  <si>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</si>
  <si>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</si>
  <si>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</si>
  <si>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</si>
  <si>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</si>
  <si>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</si>
  <si>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</si>
  <si>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</si>
  <si>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</si>
  <si>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</si>
  <si>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</si>
  <si>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</si>
  <si>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</si>
  <si>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</si>
  <si>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</si>
  <si>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</si>
  <si>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</si>
  <si>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</si>
  <si>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</si>
  <si>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</si>
  <si>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</si>
  <si>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</si>
  <si>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</si>
  <si>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</si>
  <si>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</si>
  <si>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</si>
  <si>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</si>
  <si>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</si>
  <si>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</si>
  <si>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</si>
  <si>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</si>
  <si>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</si>
  <si>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</si>
  <si>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</si>
  <si>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</si>
  <si>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</si>
  <si>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</si>
  <si>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</si>
  <si>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</si>
  <si>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</si>
  <si>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</si>
  <si>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</si>
  <si>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</si>
  <si>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</si>
  <si>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</si>
  <si>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</si>
  <si>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</si>
  <si>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</si>
  <si>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</si>
  <si>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</si>
  <si>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</si>
  <si>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</si>
  <si>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</si>
  <si>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</si>
  <si>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</si>
  <si>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</si>
  <si>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</si>
  <si>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</si>
  <si>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</si>
  <si>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</si>
  <si>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</si>
  <si>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</si>
  <si>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</si>
  <si>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</si>
  <si>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</si>
  <si>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</si>
  <si>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</si>
  <si>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</si>
  <si>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</si>
  <si>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</si>
  <si>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</si>
  <si>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</si>
  <si>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</si>
  <si>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</si>
  <si>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</si>
  <si>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</si>
  <si>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</si>
  <si>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</si>
  <si>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</si>
  <si>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</si>
  <si>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</si>
  <si>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</si>
  <si>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</si>
  <si>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</si>
  <si>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</si>
  <si>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</si>
  <si>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</si>
  <si>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</si>
  <si>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</si>
  <si>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</si>
  <si>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</si>
  <si>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</si>
  <si>
    <t xml:space="preserve">LONGAZANIZAY COMPRAS CENTRAL </t>
  </si>
  <si>
    <t>ARABE--COMPRAS CENTRAL</t>
  </si>
  <si>
    <t>NOMINA # 01</t>
  </si>
  <si>
    <t>OK</t>
  </si>
  <si>
    <t>NOMINA # 02</t>
  </si>
  <si>
    <t>18458 D</t>
  </si>
  <si>
    <t>18622 D</t>
  </si>
  <si>
    <t>18661 D</t>
  </si>
  <si>
    <t>18719 D</t>
  </si>
  <si>
    <t>18740 D</t>
  </si>
  <si>
    <t>18775 D</t>
  </si>
  <si>
    <t>18984 D</t>
  </si>
  <si>
    <t>19032 D</t>
  </si>
  <si>
    <t>19035 D</t>
  </si>
  <si>
    <t>19233 D</t>
  </si>
  <si>
    <t>19353 D</t>
  </si>
  <si>
    <t>19462 D</t>
  </si>
  <si>
    <t>19514 D</t>
  </si>
  <si>
    <t>19626 D</t>
  </si>
  <si>
    <t>19858 D</t>
  </si>
  <si>
    <t>19971 D</t>
  </si>
  <si>
    <t>19972 D</t>
  </si>
  <si>
    <t>20085 D</t>
  </si>
  <si>
    <t>20218 D</t>
  </si>
  <si>
    <t>20353 D</t>
  </si>
  <si>
    <t>20519 D</t>
  </si>
  <si>
    <t>20645 D</t>
  </si>
  <si>
    <t>20666 D</t>
  </si>
  <si>
    <t>20688 D</t>
  </si>
  <si>
    <t>20776 D</t>
  </si>
  <si>
    <t>20844 D</t>
  </si>
  <si>
    <t>21064  D</t>
  </si>
  <si>
    <t>21201 D</t>
  </si>
  <si>
    <t>21226 D</t>
  </si>
  <si>
    <t>21376 D</t>
  </si>
  <si>
    <t>21464 D</t>
  </si>
  <si>
    <t>21485 D</t>
  </si>
  <si>
    <t>21623 D</t>
  </si>
  <si>
    <t>21666 D</t>
  </si>
  <si>
    <t>21741 D</t>
  </si>
  <si>
    <t>21809 D</t>
  </si>
  <si>
    <t>21813 D</t>
  </si>
  <si>
    <t>21995 D</t>
  </si>
  <si>
    <t>21875 D</t>
  </si>
  <si>
    <t>22024 D</t>
  </si>
  <si>
    <t>22114 D</t>
  </si>
  <si>
    <t>22136 D</t>
  </si>
  <si>
    <t>22285 D</t>
  </si>
  <si>
    <t>22422 D</t>
  </si>
  <si>
    <t>22487 D</t>
  </si>
  <si>
    <t>22492 D</t>
  </si>
  <si>
    <t>22572 D</t>
  </si>
  <si>
    <t>22665 D</t>
  </si>
  <si>
    <t>22685 D</t>
  </si>
  <si>
    <t>22712 D</t>
  </si>
  <si>
    <t>22746 D</t>
  </si>
  <si>
    <t>22762 D</t>
  </si>
  <si>
    <r>
      <t>23-Dic-22-</t>
    </r>
    <r>
      <rPr>
        <b/>
        <sz val="12"/>
        <color rgb="FF800000"/>
        <rFont val="Calibri"/>
        <family val="2"/>
        <scheme val="minor"/>
      </rPr>
      <t>-30-Dic-22</t>
    </r>
  </si>
  <si>
    <t xml:space="preserve">GUARDIA </t>
  </si>
  <si>
    <t xml:space="preserve"> ADT</t>
  </si>
  <si>
    <t>COMISION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</si>
</sst>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8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0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6" fontId="18" fillId="0" borderId="25" xfId="0" applyNumberFormat="1" applyFont="1" applyFill="1" applyBorder="1"/>
    <xf numFmtId="44" fontId="17" fillId="0" borderId="66" xfId="1" applyFont="1" applyFill="1" applyBorder="1"/>
    <xf numFmtId="44" fontId="2" fillId="0" borderId="42" xfId="1" applyFont="1" applyFill="1" applyBorder="1"/>
    <xf numFmtId="44" fontId="3" fillId="0" borderId="67" xfId="1" applyFont="1" applyFill="1" applyBorder="1"/>
    <xf numFmtId="44" fontId="2" fillId="0" borderId="15" xfId="1" applyFont="1" applyFill="1" applyBorder="1"/>
    <xf numFmtId="44" fontId="3" fillId="16" borderId="0" xfId="1" applyFont="1" applyFill="1" applyAlignment="1">
      <alignment horizontal="center"/>
    </xf>
    <xf numFmtId="44" fontId="2" fillId="15" borderId="18" xfId="1" applyFont="1" applyFill="1" applyBorder="1"/>
    <xf numFmtId="164" fontId="43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164" fontId="43" fillId="0" borderId="56" xfId="0" applyNumberFormat="1" applyFont="1" applyFill="1" applyBorder="1" applyAlignment="1">
      <alignment horizontal="center"/>
    </xf>
    <xf numFmtId="1" fontId="40" fillId="0" borderId="56" xfId="0" applyNumberFormat="1" applyFont="1" applyFill="1" applyBorder="1" applyAlignment="1">
      <alignment horizontal="center"/>
    </xf>
    <xf numFmtId="1" fontId="58" fillId="0" borderId="25" xfId="0" applyNumberFormat="1" applyFont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44" fontId="21" fillId="0" borderId="25" xfId="1" applyFont="1" applyFill="1" applyBorder="1"/>
    <xf numFmtId="164" fontId="59" fillId="0" borderId="25" xfId="0" applyNumberFormat="1" applyFont="1" applyBorder="1"/>
    <xf numFmtId="44" fontId="59" fillId="0" borderId="25" xfId="1" applyFont="1" applyFill="1" applyBorder="1"/>
    <xf numFmtId="44" fontId="49" fillId="0" borderId="25" xfId="1" applyFont="1" applyFill="1" applyBorder="1"/>
    <xf numFmtId="164" fontId="55" fillId="0" borderId="25" xfId="0" applyNumberFormat="1" applyFont="1" applyBorder="1" applyAlignment="1">
      <alignment horizontal="center"/>
    </xf>
    <xf numFmtId="44" fontId="33" fillId="0" borderId="25" xfId="1" applyFont="1" applyFill="1" applyBorder="1"/>
    <xf numFmtId="16" fontId="11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66CC"/>
      <color rgb="FF0000FF"/>
      <color rgb="FF00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28"/>
      <c r="C1" s="430" t="s">
        <v>28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18" ht="16.5" thickBot="1" x14ac:dyDescent="0.3">
      <c r="B2" s="429"/>
      <c r="C2" s="2"/>
      <c r="H2" s="4"/>
      <c r="I2" s="5"/>
      <c r="J2" s="6"/>
      <c r="L2" s="7"/>
      <c r="M2" s="5"/>
      <c r="N2" s="8"/>
    </row>
    <row r="3" spans="1:18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8">
        <f>SUM(M5:M39)</f>
        <v>1527030</v>
      </c>
      <c r="N40" s="450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49"/>
      <c r="N41" s="451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50143.28</v>
      </c>
      <c r="L53" s="455"/>
      <c r="M53" s="456">
        <f>N40+M40</f>
        <v>1577043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-1419082.77</v>
      </c>
      <c r="I55" s="460" t="s">
        <v>15</v>
      </c>
      <c r="J55" s="461"/>
      <c r="K55" s="462">
        <f>F57+F58+F59</f>
        <v>296963.46999999997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64">
        <f>-C4</f>
        <v>-221059.7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41" t="s">
        <v>20</v>
      </c>
      <c r="E59" s="442"/>
      <c r="F59" s="129">
        <v>154314.51999999999</v>
      </c>
      <c r="I59" s="443" t="s">
        <v>168</v>
      </c>
      <c r="J59" s="444"/>
      <c r="K59" s="445">
        <f>K55+K57</f>
        <v>75903.76999999996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28"/>
      <c r="C1" s="430" t="s">
        <v>326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8">
        <f>SUM(M5:M39)</f>
        <v>2772689</v>
      </c>
      <c r="N40" s="450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49"/>
      <c r="N41" s="451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60691.69</v>
      </c>
      <c r="L53" s="455"/>
      <c r="M53" s="456">
        <f>N40+M40</f>
        <v>2880043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-2875380.48</v>
      </c>
      <c r="I55" s="460" t="s">
        <v>15</v>
      </c>
      <c r="J55" s="461"/>
      <c r="K55" s="462">
        <f>F57+F58+F59</f>
        <v>247554.74000000008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64">
        <f>-C4</f>
        <v>-149938.81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41" t="s">
        <v>20</v>
      </c>
      <c r="E59" s="442"/>
      <c r="F59" s="129">
        <v>232165.91</v>
      </c>
      <c r="I59" s="443" t="s">
        <v>168</v>
      </c>
      <c r="J59" s="444"/>
      <c r="K59" s="445">
        <f>K55+K57</f>
        <v>97615.93000000008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8"/>
      <c r="C1" s="430" t="s">
        <v>380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8">
        <f>SUM(M5:M39)</f>
        <v>2373103</v>
      </c>
      <c r="N40" s="450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9"/>
      <c r="N41" s="451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79649.720000000016</v>
      </c>
      <c r="L53" s="455"/>
      <c r="M53" s="456">
        <f>N40+M40</f>
        <v>2440411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-2471332.31</v>
      </c>
      <c r="I55" s="460" t="s">
        <v>15</v>
      </c>
      <c r="J55" s="461"/>
      <c r="K55" s="462">
        <f>F57+F58+F59</f>
        <v>214026.38999999972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64">
        <f>-C4</f>
        <v>-232165.91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41" t="s">
        <v>20</v>
      </c>
      <c r="E59" s="442"/>
      <c r="F59" s="129">
        <v>273736.42</v>
      </c>
      <c r="I59" s="443" t="s">
        <v>325</v>
      </c>
      <c r="J59" s="444"/>
      <c r="K59" s="445">
        <f>K55+K57</f>
        <v>-18139.520000000281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8"/>
      <c r="C1" s="430" t="s">
        <v>421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8">
        <f>SUM(M5:M39)</f>
        <v>2375259</v>
      </c>
      <c r="N40" s="450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9"/>
      <c r="N41" s="451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52857.25</v>
      </c>
      <c r="L53" s="455"/>
      <c r="M53" s="456">
        <f>N40+M40</f>
        <v>2436376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-2401197.5699999998</v>
      </c>
      <c r="I55" s="460" t="s">
        <v>15</v>
      </c>
      <c r="J55" s="461"/>
      <c r="K55" s="462">
        <f>F57+F58+F59</f>
        <v>259241.77000000016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64">
        <f>-C4</f>
        <v>-273736.42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41" t="s">
        <v>20</v>
      </c>
      <c r="E59" s="442"/>
      <c r="F59" s="129">
        <v>236400.59</v>
      </c>
      <c r="I59" s="467" t="s">
        <v>325</v>
      </c>
      <c r="J59" s="468"/>
      <c r="K59" s="469">
        <f>K55+K57</f>
        <v>-14494.64999999982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8"/>
      <c r="C1" s="430" t="s">
        <v>465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48">
        <f>SUM(M5:M39)</f>
        <v>3147309.5</v>
      </c>
      <c r="N40" s="450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49"/>
      <c r="N41" s="451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102873.87000000001</v>
      </c>
      <c r="L53" s="455"/>
      <c r="M53" s="456">
        <f>N40+M40</f>
        <v>3223878.5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-3171951.31</v>
      </c>
      <c r="I55" s="460" t="s">
        <v>15</v>
      </c>
      <c r="J55" s="461"/>
      <c r="K55" s="462">
        <f>F57+F58+F59</f>
        <v>265314.0299999998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64">
        <f>-C4</f>
        <v>-236400.59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41" t="s">
        <v>20</v>
      </c>
      <c r="E59" s="442"/>
      <c r="F59" s="129">
        <v>242354.21</v>
      </c>
      <c r="I59" s="467" t="s">
        <v>325</v>
      </c>
      <c r="J59" s="468"/>
      <c r="K59" s="469">
        <f>K55+K57</f>
        <v>28913.439999999799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8"/>
      <c r="C1" s="430" t="s">
        <v>512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8">
        <f>SUM(M5:M39)</f>
        <v>2563550</v>
      </c>
      <c r="N40" s="450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49"/>
      <c r="N41" s="451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152307.24</v>
      </c>
      <c r="L53" s="455"/>
      <c r="M53" s="456">
        <f>N40+M40</f>
        <v>2640785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-2793202.57</v>
      </c>
      <c r="I55" s="460" t="s">
        <v>15</v>
      </c>
      <c r="J55" s="461"/>
      <c r="K55" s="462">
        <f>F57+F58+F59</f>
        <v>149047.74999999977</v>
      </c>
      <c r="L55" s="463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64">
        <f>-C4</f>
        <v>-242354.21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41" t="s">
        <v>20</v>
      </c>
      <c r="E59" s="442"/>
      <c r="F59" s="129">
        <v>419424.76</v>
      </c>
      <c r="I59" s="467" t="s">
        <v>325</v>
      </c>
      <c r="J59" s="468"/>
      <c r="K59" s="469">
        <f>K55+K57</f>
        <v>-93306.460000000225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8" workbookViewId="0">
      <selection activeCell="K59" sqref="K59:L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28"/>
      <c r="C1" s="430" t="s">
        <v>550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44890</v>
      </c>
      <c r="K39" s="426" t="s">
        <v>547</v>
      </c>
      <c r="L39" s="73">
        <v>31059</v>
      </c>
      <c r="M39" s="30">
        <v>0</v>
      </c>
      <c r="N39" s="31">
        <v>0</v>
      </c>
      <c r="O39" s="314"/>
      <c r="P39" s="32">
        <f t="shared" si="1"/>
        <v>31059</v>
      </c>
      <c r="Q39" s="12">
        <f t="shared" si="0"/>
        <v>31059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8">
        <f>SUM(M5:M39)</f>
        <v>2972555</v>
      </c>
      <c r="N40" s="450">
        <f>SUM(N5:N39)</f>
        <v>108935</v>
      </c>
      <c r="P40" s="32">
        <f t="shared" si="1"/>
        <v>3081490</v>
      </c>
      <c r="Q40" s="284">
        <f>SUM(Q5:Q39)</f>
        <v>70450.210000000006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49"/>
      <c r="N41" s="451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111960.20999999999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115993.20999999999</v>
      </c>
      <c r="L53" s="455"/>
      <c r="M53" s="456">
        <f>N40+M40</f>
        <v>3081490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2955513.79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-2936244.87</v>
      </c>
      <c r="I55" s="460" t="s">
        <v>15</v>
      </c>
      <c r="J55" s="461"/>
      <c r="K55" s="462">
        <f>F57+F58+F59</f>
        <v>405993.46999999991</v>
      </c>
      <c r="L55" s="463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19268.919999999925</v>
      </c>
      <c r="H57" s="22"/>
      <c r="I57" s="124" t="s">
        <v>17</v>
      </c>
      <c r="J57" s="125"/>
      <c r="K57" s="464">
        <f>-C4</f>
        <v>-419424.76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41" t="s">
        <v>20</v>
      </c>
      <c r="E59" s="442"/>
      <c r="F59" s="129">
        <v>315698.55</v>
      </c>
      <c r="I59" s="467" t="s">
        <v>325</v>
      </c>
      <c r="J59" s="468"/>
      <c r="K59" s="469">
        <f>K55+K57</f>
        <v>-13431.290000000095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31" workbookViewId="0">
      <selection activeCell="E31" sqref="E31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>
        <v>44897</v>
      </c>
      <c r="E30" s="127">
        <v>160084.98000000001</v>
      </c>
      <c r="F30" s="188">
        <f t="shared" si="0"/>
        <v>-2.9103830456733704E-11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-2.9103830456733704E-11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-2.9103830456733704E-11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-2.9103830456733704E-11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-2.9103830456733704E-11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-2.9103830456733704E-11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-2.9103830456733704E-11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-2.9103830456733704E-11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-2.9103830456733704E-11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-2.9103830456733704E-11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-2.9103830456733704E-11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-2.9103830456733704E-11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-2.9103830456733704E-11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-2.9103830456733704E-11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-2.9103830456733704E-11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-2.9103830456733704E-11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-2.9103830456733704E-11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-2.9103830456733704E-11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-2.9103830456733704E-11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-2.9103830456733704E-11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-2.9103830456733704E-11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-2.9103830456733704E-11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-2.9103830456733704E-11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-2.9103830456733704E-11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-2.9103830456733704E-11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-2.9103830456733704E-11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-2.9103830456733704E-11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-2.9103830456733704E-11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-2.9103830456733704E-11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-2.9103830456733704E-11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-2.9103830456733704E-11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-2.9103830456733704E-11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-2.9103830456733704E-11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-2.9103830456733704E-11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-2.9103830456733704E-11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-2.9103830456733704E-11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-2.9103830456733704E-11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-2.9103830456733704E-11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-2.9103830456733704E-11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-2.9103830456733704E-11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-2.9103830456733704E-11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-2.9103830456733704E-11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-2.9103830456733704E-11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-2.9103830456733704E-11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-2.9103830456733704E-11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-2.9103830456733704E-11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-2.9103830456733704E-11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-2.9103830456733704E-11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-2.9103830456733704E-11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2936244.8699999996</v>
      </c>
      <c r="F79" s="171">
        <f>F78</f>
        <v>-2.9103830456733704E-11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90"/>
  <sheetViews>
    <sheetView tabSelected="1" workbookViewId="0">
      <pane xSplit="8" ySplit="4" topLeftCell="I56" activePane="bottomRight" state="frozen"/>
      <selection pane="topRight" activeCell="I1" sqref="I1"/>
      <selection pane="bottomLeft" activeCell="A5" sqref="A5"/>
      <selection pane="bottomRight" activeCell="F68" sqref="F6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28"/>
      <c r="C1" s="430" t="s">
        <v>589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48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9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594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590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595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596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590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597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>
        <v>91135</v>
      </c>
      <c r="G35" s="323"/>
      <c r="H35" s="324">
        <v>44923</v>
      </c>
      <c r="I35" s="29">
        <v>159</v>
      </c>
      <c r="J35" s="71"/>
      <c r="K35" s="351"/>
      <c r="L35" s="78"/>
      <c r="M35" s="30">
        <f>25000+56795</f>
        <v>81795</v>
      </c>
      <c r="N35" s="31">
        <v>9181</v>
      </c>
      <c r="O35" s="314"/>
      <c r="P35" s="32">
        <f t="shared" si="1"/>
        <v>91135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22536</v>
      </c>
      <c r="D36" s="407" t="s">
        <v>598</v>
      </c>
      <c r="E36" s="322">
        <v>44924</v>
      </c>
      <c r="F36" s="27">
        <v>117042</v>
      </c>
      <c r="G36" s="323"/>
      <c r="H36" s="324">
        <v>44924</v>
      </c>
      <c r="I36" s="29">
        <v>85</v>
      </c>
      <c r="J36" s="289"/>
      <c r="K36" s="356"/>
      <c r="L36" s="78"/>
      <c r="M36" s="30">
        <f>35000+48685</f>
        <v>83685</v>
      </c>
      <c r="N36" s="31">
        <v>10736</v>
      </c>
      <c r="O36" s="314"/>
      <c r="P36" s="32">
        <f t="shared" si="1"/>
        <v>117042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>
        <v>142688</v>
      </c>
      <c r="G37" s="323"/>
      <c r="H37" s="324">
        <v>44925</v>
      </c>
      <c r="I37" s="29">
        <v>198</v>
      </c>
      <c r="J37" s="71"/>
      <c r="K37" s="357"/>
      <c r="L37" s="78"/>
      <c r="M37" s="30">
        <f>76907+60000</f>
        <v>136907</v>
      </c>
      <c r="N37" s="31">
        <v>5583</v>
      </c>
      <c r="O37" s="314"/>
      <c r="P37" s="32">
        <f t="shared" si="1"/>
        <v>142688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3304</v>
      </c>
      <c r="D38" s="353" t="s">
        <v>599</v>
      </c>
      <c r="E38" s="322">
        <v>44926</v>
      </c>
      <c r="F38" s="27">
        <v>193000</v>
      </c>
      <c r="G38" s="323"/>
      <c r="H38" s="324">
        <v>44926</v>
      </c>
      <c r="I38" s="29">
        <v>131</v>
      </c>
      <c r="J38" s="71">
        <v>44926</v>
      </c>
      <c r="K38" s="329" t="s">
        <v>600</v>
      </c>
      <c r="L38" s="78">
        <v>11900</v>
      </c>
      <c r="M38" s="30">
        <f>62072+100000</f>
        <v>162072</v>
      </c>
      <c r="N38" s="31">
        <v>15593</v>
      </c>
      <c r="O38" s="314"/>
      <c r="P38" s="32">
        <f t="shared" si="1"/>
        <v>193000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13">
        <v>0</v>
      </c>
      <c r="D39" s="396"/>
      <c r="E39" s="397">
        <v>44927</v>
      </c>
      <c r="F39" s="398">
        <v>0</v>
      </c>
      <c r="G39" s="399"/>
      <c r="H39" s="400">
        <v>44927</v>
      </c>
      <c r="I39" s="401">
        <v>0</v>
      </c>
      <c r="J39" s="71"/>
      <c r="K39" s="358"/>
      <c r="L39" s="73"/>
      <c r="M39" s="405">
        <v>0</v>
      </c>
      <c r="N39" s="406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" thickBot="1" x14ac:dyDescent="0.35">
      <c r="A40" s="22"/>
      <c r="B40" s="320">
        <v>44928</v>
      </c>
      <c r="C40" s="24">
        <v>0</v>
      </c>
      <c r="D40" s="353"/>
      <c r="E40" s="322">
        <v>44928</v>
      </c>
      <c r="F40" s="83">
        <v>98421</v>
      </c>
      <c r="G40" s="323"/>
      <c r="H40" s="324">
        <v>44928</v>
      </c>
      <c r="I40" s="93">
        <v>185</v>
      </c>
      <c r="J40" s="71"/>
      <c r="K40" s="358"/>
      <c r="L40" s="73"/>
      <c r="M40" s="30">
        <f>53142+36000</f>
        <v>89142</v>
      </c>
      <c r="N40" s="31">
        <v>9094</v>
      </c>
      <c r="O40" s="314"/>
      <c r="P40" s="32">
        <f t="shared" si="1"/>
        <v>98421</v>
      </c>
      <c r="Q40" s="12">
        <f t="shared" si="0"/>
        <v>0</v>
      </c>
      <c r="R40" s="12">
        <v>0</v>
      </c>
      <c r="S40" s="369"/>
    </row>
    <row r="41" spans="1:19" ht="18" thickBot="1" x14ac:dyDescent="0.35">
      <c r="A41" s="22"/>
      <c r="B41" s="320">
        <v>44929</v>
      </c>
      <c r="C41" s="24">
        <v>3340</v>
      </c>
      <c r="D41" s="353" t="s">
        <v>47</v>
      </c>
      <c r="E41" s="322">
        <v>44929</v>
      </c>
      <c r="F41" s="83">
        <v>79048</v>
      </c>
      <c r="G41" s="323"/>
      <c r="H41" s="324">
        <v>44929</v>
      </c>
      <c r="I41" s="93">
        <v>94</v>
      </c>
      <c r="J41" s="71"/>
      <c r="K41" s="358"/>
      <c r="L41" s="73"/>
      <c r="M41" s="30">
        <f>52614+23000</f>
        <v>75614</v>
      </c>
      <c r="N41" s="31">
        <v>0</v>
      </c>
      <c r="O41" s="314"/>
      <c r="P41" s="32">
        <f t="shared" si="1"/>
        <v>79048</v>
      </c>
      <c r="Q41" s="12">
        <f t="shared" si="0"/>
        <v>0</v>
      </c>
      <c r="R41" s="12">
        <v>0</v>
      </c>
      <c r="S41" s="369"/>
    </row>
    <row r="42" spans="1:19" ht="18" thickBot="1" x14ac:dyDescent="0.35">
      <c r="A42" s="22"/>
      <c r="B42" s="320">
        <v>44930</v>
      </c>
      <c r="C42" s="24">
        <v>1500</v>
      </c>
      <c r="D42" s="353" t="s">
        <v>383</v>
      </c>
      <c r="E42" s="322">
        <v>44930</v>
      </c>
      <c r="F42" s="83">
        <v>66581</v>
      </c>
      <c r="G42" s="323"/>
      <c r="H42" s="324">
        <v>44930</v>
      </c>
      <c r="I42" s="93">
        <v>85</v>
      </c>
      <c r="J42" s="71"/>
      <c r="K42" s="358"/>
      <c r="L42" s="73"/>
      <c r="M42" s="30">
        <f>29000+35766</f>
        <v>64766</v>
      </c>
      <c r="N42" s="31">
        <v>230</v>
      </c>
      <c r="O42" s="314"/>
      <c r="P42" s="32">
        <f t="shared" si="1"/>
        <v>66581</v>
      </c>
      <c r="Q42" s="12">
        <f t="shared" si="0"/>
        <v>0</v>
      </c>
      <c r="R42" s="12">
        <v>0</v>
      </c>
      <c r="S42" s="369"/>
    </row>
    <row r="43" spans="1:19" ht="18" thickBot="1" x14ac:dyDescent="0.35">
      <c r="A43" s="22"/>
      <c r="B43" s="320">
        <v>44931</v>
      </c>
      <c r="C43" s="24">
        <v>0</v>
      </c>
      <c r="D43" s="353"/>
      <c r="E43" s="322">
        <v>44931</v>
      </c>
      <c r="F43" s="83">
        <v>103632</v>
      </c>
      <c r="G43" s="323"/>
      <c r="H43" s="324">
        <v>44931</v>
      </c>
      <c r="I43" s="93">
        <v>48</v>
      </c>
      <c r="J43" s="71"/>
      <c r="K43" s="358"/>
      <c r="L43" s="73"/>
      <c r="M43" s="30">
        <f>39000+64409</f>
        <v>103409</v>
      </c>
      <c r="N43" s="31">
        <v>176</v>
      </c>
      <c r="O43" s="314"/>
      <c r="P43" s="32">
        <f t="shared" si="1"/>
        <v>103633</v>
      </c>
      <c r="Q43" s="12">
        <f t="shared" si="0"/>
        <v>1</v>
      </c>
      <c r="R43" s="12">
        <v>0</v>
      </c>
      <c r="S43" s="369"/>
    </row>
    <row r="44" spans="1:19" ht="18" thickBot="1" x14ac:dyDescent="0.35">
      <c r="A44" s="22"/>
      <c r="B44" s="320">
        <v>44932</v>
      </c>
      <c r="C44" s="24">
        <v>18337</v>
      </c>
      <c r="D44" s="353" t="s">
        <v>590</v>
      </c>
      <c r="E44" s="322">
        <v>44932</v>
      </c>
      <c r="F44" s="83">
        <v>122830</v>
      </c>
      <c r="G44" s="323"/>
      <c r="H44" s="324">
        <v>44932</v>
      </c>
      <c r="I44" s="93">
        <v>67</v>
      </c>
      <c r="J44" s="71"/>
      <c r="K44" s="358"/>
      <c r="L44" s="73"/>
      <c r="M44" s="30">
        <f>26000+75846</f>
        <v>101846</v>
      </c>
      <c r="N44" s="31">
        <v>2580</v>
      </c>
      <c r="O44" s="314"/>
      <c r="P44" s="32">
        <f t="shared" si="1"/>
        <v>122830</v>
      </c>
      <c r="Q44" s="12">
        <f t="shared" si="0"/>
        <v>0</v>
      </c>
      <c r="R44" s="12">
        <v>0</v>
      </c>
      <c r="S44" s="369"/>
    </row>
    <row r="45" spans="1:19" ht="18" thickBot="1" x14ac:dyDescent="0.35">
      <c r="A45" s="22"/>
      <c r="B45" s="320">
        <v>44933</v>
      </c>
      <c r="C45" s="24">
        <v>0</v>
      </c>
      <c r="D45" s="353"/>
      <c r="E45" s="322">
        <v>44933</v>
      </c>
      <c r="F45" s="83">
        <v>79649</v>
      </c>
      <c r="G45" s="323"/>
      <c r="H45" s="324">
        <v>44933</v>
      </c>
      <c r="I45" s="93">
        <v>182</v>
      </c>
      <c r="J45" s="71">
        <v>44933</v>
      </c>
      <c r="K45" s="358" t="s">
        <v>602</v>
      </c>
      <c r="L45" s="73">
        <v>8900</v>
      </c>
      <c r="M45" s="30">
        <v>63427</v>
      </c>
      <c r="N45" s="31">
        <v>7140</v>
      </c>
      <c r="O45" s="314"/>
      <c r="P45" s="32">
        <f t="shared" si="1"/>
        <v>79649</v>
      </c>
      <c r="Q45" s="12">
        <f t="shared" si="0"/>
        <v>0</v>
      </c>
      <c r="R45" s="12">
        <v>0</v>
      </c>
      <c r="S45" s="369"/>
    </row>
    <row r="46" spans="1:19" ht="18" thickBot="1" x14ac:dyDescent="0.35">
      <c r="A46" s="22"/>
      <c r="B46" s="320">
        <v>44934</v>
      </c>
      <c r="C46" s="24">
        <v>0</v>
      </c>
      <c r="D46" s="353"/>
      <c r="E46" s="322">
        <v>44934</v>
      </c>
      <c r="F46" s="83">
        <v>99106</v>
      </c>
      <c r="G46" s="323"/>
      <c r="H46" s="324">
        <v>44934</v>
      </c>
      <c r="I46" s="93">
        <v>154</v>
      </c>
      <c r="J46" s="71"/>
      <c r="K46" s="358"/>
      <c r="L46" s="73"/>
      <c r="M46" s="30">
        <f>81000+15586</f>
        <v>96586</v>
      </c>
      <c r="N46" s="31">
        <v>2366</v>
      </c>
      <c r="O46" s="314"/>
      <c r="P46" s="32">
        <f t="shared" si="1"/>
        <v>99106</v>
      </c>
      <c r="Q46" s="12">
        <f t="shared" si="0"/>
        <v>0</v>
      </c>
      <c r="R46" s="12">
        <v>0</v>
      </c>
      <c r="S46" s="369"/>
    </row>
    <row r="47" spans="1:19" ht="18" thickBot="1" x14ac:dyDescent="0.35">
      <c r="A47" s="22"/>
      <c r="B47" s="320"/>
      <c r="C47" s="24"/>
      <c r="D47" s="353"/>
      <c r="E47" s="322"/>
      <c r="F47" s="83"/>
      <c r="G47" s="323"/>
      <c r="H47" s="324"/>
      <c r="I47" s="93"/>
      <c r="J47" s="71"/>
      <c r="K47" s="358"/>
      <c r="L47" s="73"/>
      <c r="M47" s="30">
        <v>0</v>
      </c>
      <c r="N47" s="31">
        <v>0</v>
      </c>
      <c r="O47" s="314"/>
      <c r="P47" s="32">
        <f t="shared" si="1"/>
        <v>0</v>
      </c>
      <c r="Q47" s="12">
        <f t="shared" si="0"/>
        <v>0</v>
      </c>
      <c r="R47" s="12">
        <v>0</v>
      </c>
      <c r="S47" s="369"/>
    </row>
    <row r="48" spans="1:19" ht="18" thickBot="1" x14ac:dyDescent="0.35">
      <c r="A48" s="22"/>
      <c r="B48" s="320"/>
      <c r="C48" s="24"/>
      <c r="D48" s="353"/>
      <c r="E48" s="322"/>
      <c r="F48" s="83"/>
      <c r="G48" s="323"/>
      <c r="H48" s="324"/>
      <c r="I48" s="93"/>
      <c r="J48" s="71">
        <v>44894</v>
      </c>
      <c r="K48" s="426" t="s">
        <v>204</v>
      </c>
      <c r="L48" s="73">
        <v>979.68</v>
      </c>
      <c r="M48" s="408">
        <v>0</v>
      </c>
      <c r="N48" s="409"/>
      <c r="O48" s="314"/>
      <c r="P48" s="32">
        <f t="shared" si="1"/>
        <v>979.68</v>
      </c>
      <c r="Q48" s="12">
        <f t="shared" si="0"/>
        <v>979.68</v>
      </c>
      <c r="R48" s="12">
        <v>0</v>
      </c>
      <c r="S48" s="369"/>
    </row>
    <row r="49" spans="1:18" ht="18.75" thickTop="1" thickBot="1" x14ac:dyDescent="0.35">
      <c r="A49" s="22"/>
      <c r="B49" s="320"/>
      <c r="C49" s="24"/>
      <c r="D49" s="355"/>
      <c r="E49" s="322"/>
      <c r="F49" s="359"/>
      <c r="G49" s="323"/>
      <c r="H49" s="324"/>
      <c r="I49" s="86"/>
      <c r="J49" s="71">
        <v>44902</v>
      </c>
      <c r="K49" s="360" t="s">
        <v>658</v>
      </c>
      <c r="L49" s="73">
        <v>1225.1199999999999</v>
      </c>
      <c r="M49" s="448">
        <f>SUM(M5:M39)</f>
        <v>3707372</v>
      </c>
      <c r="N49" s="450">
        <f>SUM(N5:N39)</f>
        <v>191908</v>
      </c>
      <c r="P49" s="411">
        <f t="shared" si="1"/>
        <v>3900505.12</v>
      </c>
      <c r="Q49" s="410">
        <f>SUM(Q5:Q39)</f>
        <v>71027</v>
      </c>
      <c r="R49" s="316">
        <f>SUM(R5:R39)</f>
        <v>71026</v>
      </c>
    </row>
    <row r="50" spans="1:18" ht="18" thickBot="1" x14ac:dyDescent="0.35">
      <c r="A50" s="22"/>
      <c r="B50" s="320"/>
      <c r="C50" s="84"/>
      <c r="D50" s="355"/>
      <c r="E50" s="322"/>
      <c r="F50" s="361"/>
      <c r="G50" s="323"/>
      <c r="H50" s="324"/>
      <c r="I50" s="86"/>
      <c r="J50" s="71">
        <v>44909</v>
      </c>
      <c r="K50" s="363" t="s">
        <v>656</v>
      </c>
      <c r="L50" s="73">
        <v>31059</v>
      </c>
      <c r="M50" s="449"/>
      <c r="N50" s="451"/>
      <c r="P50" s="32"/>
      <c r="Q50" s="8"/>
      <c r="R50" s="412" t="s">
        <v>601</v>
      </c>
    </row>
    <row r="51" spans="1:18" ht="17.25" customHeight="1" thickBot="1" x14ac:dyDescent="0.35">
      <c r="A51" s="22"/>
      <c r="B51" s="320"/>
      <c r="C51" s="84"/>
      <c r="D51" s="355"/>
      <c r="E51" s="322"/>
      <c r="F51" s="365"/>
      <c r="G51" s="366"/>
      <c r="H51" s="324"/>
      <c r="I51" s="93"/>
      <c r="J51" s="71">
        <v>44911</v>
      </c>
      <c r="K51" s="365" t="s">
        <v>318</v>
      </c>
      <c r="L51" s="73">
        <v>1392</v>
      </c>
      <c r="M51" s="94"/>
      <c r="N51" s="95"/>
      <c r="P51" s="32"/>
      <c r="Q51" s="8"/>
    </row>
    <row r="52" spans="1:18" ht="18" thickBot="1" x14ac:dyDescent="0.35">
      <c r="A52" s="22"/>
      <c r="B52" s="320"/>
      <c r="C52" s="84"/>
      <c r="D52" s="355"/>
      <c r="E52" s="322"/>
      <c r="F52" s="365"/>
      <c r="G52" s="366"/>
      <c r="H52" s="324"/>
      <c r="I52" s="93"/>
      <c r="J52" s="71">
        <v>44914</v>
      </c>
      <c r="K52" s="282" t="s">
        <v>464</v>
      </c>
      <c r="L52" s="78">
        <v>549</v>
      </c>
      <c r="M52" s="94"/>
      <c r="N52" s="95"/>
      <c r="P52" s="32"/>
      <c r="Q52" s="8"/>
    </row>
    <row r="53" spans="1:18" ht="18" thickBot="1" x14ac:dyDescent="0.35">
      <c r="A53" s="22"/>
      <c r="B53" s="320"/>
      <c r="C53" s="84"/>
      <c r="D53" s="355"/>
      <c r="E53" s="322"/>
      <c r="F53" s="365"/>
      <c r="G53" s="366"/>
      <c r="H53" s="324"/>
      <c r="I53" s="93"/>
      <c r="J53" s="71">
        <v>44918</v>
      </c>
      <c r="K53" s="427" t="s">
        <v>657</v>
      </c>
      <c r="L53" s="78">
        <v>212.25</v>
      </c>
      <c r="M53" s="94"/>
      <c r="N53" s="95"/>
      <c r="P53" s="32"/>
      <c r="Q53" s="8"/>
    </row>
    <row r="54" spans="1:18" ht="18" thickBot="1" x14ac:dyDescent="0.35">
      <c r="A54" s="22"/>
      <c r="B54" s="320"/>
      <c r="C54" s="84"/>
      <c r="D54" s="355"/>
      <c r="E54" s="322"/>
      <c r="F54" s="365"/>
      <c r="G54" s="366"/>
      <c r="H54" s="324"/>
      <c r="I54" s="93"/>
      <c r="J54" s="71">
        <v>44928</v>
      </c>
      <c r="K54" s="265" t="s">
        <v>190</v>
      </c>
      <c r="L54" s="78">
        <v>34199</v>
      </c>
      <c r="M54" s="94"/>
      <c r="N54" s="95"/>
      <c r="P54" s="32"/>
      <c r="Q54" s="8"/>
    </row>
    <row r="55" spans="1:18" ht="18" thickBot="1" x14ac:dyDescent="0.35">
      <c r="A55" s="22"/>
      <c r="B55" s="320"/>
      <c r="C55" s="88"/>
      <c r="D55" s="89"/>
      <c r="E55" s="322"/>
      <c r="F55" s="235"/>
      <c r="G55" s="251"/>
      <c r="H55" s="324"/>
      <c r="I55" s="93"/>
      <c r="J55" s="71">
        <v>44932</v>
      </c>
      <c r="K55" s="358" t="s">
        <v>378</v>
      </c>
      <c r="L55" s="78">
        <v>5964.12</v>
      </c>
      <c r="M55" s="94"/>
      <c r="N55" s="95"/>
      <c r="P55" s="32"/>
      <c r="Q55" s="8"/>
    </row>
    <row r="56" spans="1:18" ht="18" thickBot="1" x14ac:dyDescent="0.35">
      <c r="A56" s="22"/>
      <c r="B56" s="23"/>
      <c r="C56" s="88"/>
      <c r="D56" s="89"/>
      <c r="E56" s="281"/>
      <c r="F56" s="235"/>
      <c r="G56" s="251"/>
      <c r="H56" s="35"/>
      <c r="I56" s="93"/>
      <c r="J56" s="71"/>
      <c r="K56" s="74"/>
      <c r="L56" s="78"/>
      <c r="M56" s="94"/>
      <c r="N56" s="95"/>
      <c r="P56" s="32"/>
      <c r="Q56" s="8"/>
    </row>
    <row r="57" spans="1:18" ht="18" thickBot="1" x14ac:dyDescent="0.35">
      <c r="A57" s="22"/>
      <c r="B57" s="23"/>
      <c r="C57" s="88"/>
      <c r="D57" s="89"/>
      <c r="E57" s="281"/>
      <c r="F57" s="235"/>
      <c r="G57" s="251"/>
      <c r="H57" s="35"/>
      <c r="I57" s="93"/>
      <c r="J57" s="71"/>
      <c r="K57" s="74"/>
      <c r="L57" s="78"/>
      <c r="M57" s="94"/>
      <c r="N57" s="95"/>
      <c r="P57" s="32"/>
      <c r="Q57" s="8"/>
    </row>
    <row r="58" spans="1:18" ht="18" thickBot="1" x14ac:dyDescent="0.35">
      <c r="A58" s="22"/>
      <c r="B58" s="23"/>
      <c r="C58" s="88"/>
      <c r="D58" s="89"/>
      <c r="E58" s="281"/>
      <c r="F58" s="235"/>
      <c r="G58" s="251"/>
      <c r="H58" s="35"/>
      <c r="I58" s="93"/>
      <c r="J58" s="71"/>
      <c r="K58" s="74"/>
      <c r="L58" s="78"/>
      <c r="M58" s="94"/>
      <c r="N58" s="95"/>
      <c r="P58" s="32"/>
      <c r="Q58" s="8"/>
    </row>
    <row r="59" spans="1:18" ht="15.75" thickBot="1" x14ac:dyDescent="0.3">
      <c r="A59" s="22"/>
      <c r="B59" s="23"/>
      <c r="C59" s="24">
        <v>0</v>
      </c>
      <c r="D59" s="96"/>
      <c r="E59" s="90"/>
      <c r="F59" s="88"/>
      <c r="H59" s="97"/>
      <c r="I59" s="93"/>
      <c r="J59" s="98"/>
      <c r="K59" s="99"/>
      <c r="L59" s="8"/>
      <c r="M59" s="100"/>
      <c r="N59" s="31"/>
      <c r="P59" s="32"/>
      <c r="Q59" s="8"/>
    </row>
    <row r="60" spans="1:18" ht="16.5" thickBot="1" x14ac:dyDescent="0.3">
      <c r="B60" s="101" t="s">
        <v>9</v>
      </c>
      <c r="C60" s="102">
        <f>SUM(C5:C59)</f>
        <v>162647</v>
      </c>
      <c r="D60" s="103"/>
      <c r="E60" s="104" t="s">
        <v>9</v>
      </c>
      <c r="F60" s="105">
        <f>SUM(F5:F59)</f>
        <v>4688165</v>
      </c>
      <c r="G60" s="103"/>
      <c r="H60" s="106" t="s">
        <v>10</v>
      </c>
      <c r="I60" s="107">
        <f>SUM(I5:I59)</f>
        <v>5118</v>
      </c>
      <c r="J60" s="108"/>
      <c r="K60" s="109" t="s">
        <v>11</v>
      </c>
      <c r="L60" s="110">
        <f>SUM(L5:L59)</f>
        <v>151352.16999999998</v>
      </c>
      <c r="M60" s="111"/>
      <c r="N60" s="111"/>
      <c r="P60" s="32"/>
      <c r="Q60" s="8"/>
    </row>
    <row r="61" spans="1:18" ht="16.5" thickTop="1" thickBot="1" x14ac:dyDescent="0.3">
      <c r="C61" s="2" t="s">
        <v>8</v>
      </c>
      <c r="P61" s="32"/>
      <c r="Q61" s="8"/>
    </row>
    <row r="62" spans="1:18" ht="19.5" thickBot="1" x14ac:dyDescent="0.3">
      <c r="A62" s="33"/>
      <c r="B62" s="113"/>
      <c r="C62" s="1"/>
      <c r="H62" s="452" t="s">
        <v>12</v>
      </c>
      <c r="I62" s="453"/>
      <c r="J62" s="114"/>
      <c r="K62" s="454">
        <f>I60+L60</f>
        <v>156470.16999999998</v>
      </c>
      <c r="L62" s="455"/>
      <c r="M62" s="456">
        <f>N49+M49</f>
        <v>3899280</v>
      </c>
      <c r="N62" s="457"/>
      <c r="P62" s="32"/>
      <c r="Q62" s="8"/>
    </row>
    <row r="63" spans="1:18" ht="15.75" x14ac:dyDescent="0.25">
      <c r="D63" s="458" t="s">
        <v>13</v>
      </c>
      <c r="E63" s="458"/>
      <c r="F63" s="115">
        <f>F60-K62-C60</f>
        <v>4369047.83</v>
      </c>
      <c r="I63" s="116"/>
      <c r="J63" s="117"/>
      <c r="P63" s="32"/>
      <c r="Q63" s="8"/>
    </row>
    <row r="64" spans="1:18" ht="18.75" x14ac:dyDescent="0.3">
      <c r="D64" s="459" t="s">
        <v>14</v>
      </c>
      <c r="E64" s="459"/>
      <c r="F64" s="111">
        <v>-4409875.54</v>
      </c>
      <c r="I64" s="460" t="s">
        <v>15</v>
      </c>
      <c r="J64" s="461"/>
      <c r="K64" s="462">
        <f>F66+F67+F68</f>
        <v>386457.01</v>
      </c>
      <c r="L64" s="463"/>
      <c r="P64" s="32"/>
      <c r="Q64" s="8"/>
    </row>
    <row r="65" spans="2:14" ht="19.5" thickBot="1" x14ac:dyDescent="0.35">
      <c r="D65" s="118"/>
      <c r="E65" s="375"/>
      <c r="F65" s="119">
        <v>0</v>
      </c>
      <c r="I65" s="120"/>
      <c r="J65" s="121"/>
      <c r="K65" s="122"/>
      <c r="L65" s="123"/>
    </row>
    <row r="66" spans="2:14" ht="19.5" thickTop="1" x14ac:dyDescent="0.3">
      <c r="C66" s="3" t="s">
        <v>8</v>
      </c>
      <c r="E66" s="33" t="s">
        <v>16</v>
      </c>
      <c r="F66" s="111">
        <f>SUM(F63:F65)</f>
        <v>-40827.709999999963</v>
      </c>
      <c r="H66" s="22"/>
      <c r="I66" s="124" t="s">
        <v>17</v>
      </c>
      <c r="J66" s="125"/>
      <c r="K66" s="464">
        <f>-C4</f>
        <v>-315698.55</v>
      </c>
      <c r="L66" s="465"/>
    </row>
    <row r="67" spans="2:14" ht="16.5" thickBot="1" x14ac:dyDescent="0.3">
      <c r="D67" s="126" t="s">
        <v>18</v>
      </c>
      <c r="E67" s="33" t="s">
        <v>19</v>
      </c>
      <c r="F67" s="127">
        <v>53336</v>
      </c>
    </row>
    <row r="68" spans="2:14" ht="20.25" thickTop="1" thickBot="1" x14ac:dyDescent="0.35">
      <c r="C68" s="128">
        <v>44934</v>
      </c>
      <c r="D68" s="441" t="s">
        <v>20</v>
      </c>
      <c r="E68" s="442"/>
      <c r="F68" s="129">
        <v>373948.72</v>
      </c>
      <c r="I68" s="467" t="s">
        <v>168</v>
      </c>
      <c r="J68" s="468"/>
      <c r="K68" s="469">
        <f>K64+K66</f>
        <v>70758.460000000021</v>
      </c>
      <c r="L68" s="469"/>
    </row>
    <row r="69" spans="2:14" ht="17.25" x14ac:dyDescent="0.3">
      <c r="C69" s="130"/>
      <c r="D69" s="131"/>
      <c r="E69" s="132"/>
      <c r="F69" s="133"/>
      <c r="J69" s="134"/>
    </row>
    <row r="70" spans="2:14" ht="15" customHeight="1" x14ac:dyDescent="0.25">
      <c r="I70" s="135"/>
      <c r="J70" s="135"/>
      <c r="K70" s="136"/>
      <c r="L70" s="136"/>
    </row>
    <row r="71" spans="2:14" ht="16.5" customHeight="1" x14ac:dyDescent="0.25">
      <c r="B71" s="137"/>
      <c r="C71" s="138"/>
      <c r="D71" s="139"/>
      <c r="E71" s="32"/>
      <c r="I71" s="135"/>
      <c r="J71" s="135"/>
      <c r="K71" s="136"/>
      <c r="L71" s="136"/>
      <c r="M71" s="140"/>
      <c r="N71" s="33"/>
    </row>
    <row r="72" spans="2:14" ht="15.75" x14ac:dyDescent="0.25">
      <c r="B72" s="137"/>
      <c r="C72" s="141"/>
      <c r="E72" s="32"/>
      <c r="M72" s="140"/>
      <c r="N72" s="33"/>
    </row>
    <row r="73" spans="2:14" ht="15.75" x14ac:dyDescent="0.25">
      <c r="B73" s="137"/>
      <c r="C73" s="141"/>
      <c r="E73" s="32"/>
      <c r="F73" s="142"/>
      <c r="L73" s="143"/>
      <c r="M73" s="1"/>
    </row>
    <row r="74" spans="2:14" ht="15.75" x14ac:dyDescent="0.25">
      <c r="B74" s="137"/>
      <c r="C74" s="141"/>
      <c r="E74" s="32"/>
      <c r="M74" s="1"/>
    </row>
    <row r="75" spans="2:14" ht="15.75" x14ac:dyDescent="0.25">
      <c r="B75" s="137"/>
      <c r="C75" s="141"/>
      <c r="E75" s="32"/>
      <c r="F75" s="144"/>
      <c r="M75" s="1"/>
    </row>
    <row r="76" spans="2:14" x14ac:dyDescent="0.25">
      <c r="E76" s="145"/>
      <c r="F76" s="32"/>
      <c r="M76" s="1"/>
    </row>
    <row r="77" spans="2:14" x14ac:dyDescent="0.25">
      <c r="E77" s="145"/>
      <c r="F77" s="32"/>
      <c r="M77" s="1"/>
    </row>
    <row r="78" spans="2:14" x14ac:dyDescent="0.25">
      <c r="E78" s="145"/>
      <c r="F78" s="32"/>
      <c r="M78" s="1"/>
    </row>
    <row r="79" spans="2:14" x14ac:dyDescent="0.25">
      <c r="E79" s="145"/>
      <c r="F79" s="32"/>
      <c r="M79" s="1"/>
    </row>
    <row r="80" spans="2:14" x14ac:dyDescent="0.25">
      <c r="E80" s="145"/>
      <c r="F80" s="32"/>
      <c r="M80" s="1"/>
    </row>
    <row r="81" spans="5:13" x14ac:dyDescent="0.25">
      <c r="E81" s="145"/>
      <c r="F81" s="32"/>
      <c r="M81" s="1"/>
    </row>
    <row r="82" spans="5:13" x14ac:dyDescent="0.25">
      <c r="E82" s="145"/>
      <c r="F82" s="32"/>
      <c r="M82" s="1"/>
    </row>
    <row r="83" spans="5:13" x14ac:dyDescent="0.25">
      <c r="E83" s="145"/>
      <c r="F83" s="32"/>
      <c r="M83" s="1"/>
    </row>
    <row r="84" spans="5:13" x14ac:dyDescent="0.25">
      <c r="E84" s="145"/>
      <c r="F84" s="32"/>
      <c r="M84" s="1"/>
    </row>
    <row r="85" spans="5:13" x14ac:dyDescent="0.25">
      <c r="E85" s="145"/>
      <c r="F85" s="32"/>
      <c r="M85" s="1"/>
    </row>
    <row r="86" spans="5:13" x14ac:dyDescent="0.25">
      <c r="E86" s="145"/>
      <c r="F86" s="32"/>
      <c r="M86" s="1"/>
    </row>
    <row r="87" spans="5:13" x14ac:dyDescent="0.25">
      <c r="E87" s="145"/>
      <c r="F87" s="32"/>
    </row>
    <row r="88" spans="5:13" x14ac:dyDescent="0.25">
      <c r="F88" s="144"/>
    </row>
    <row r="89" spans="5:13" x14ac:dyDescent="0.25">
      <c r="F89" s="144"/>
    </row>
    <row r="90" spans="5:13" x14ac:dyDescent="0.25">
      <c r="F90" s="144"/>
    </row>
  </sheetData>
  <sortState ref="J48:L55">
    <sortCondition ref="J48:J55"/>
  </sortState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7" width="11.42578125" style="33"/>
    <col min="8" max="8" width="13.85546875" style="33" bestFit="1" customWidth="1"/>
    <col min="9" max="9" width="11.42578125" style="33"/>
    <col min="10" max="11" width="17.140625" style="33" customWidth="1"/>
    <col min="12" max="16384" width="11.42578125" style="33"/>
  </cols>
  <sheetData>
    <row r="1" spans="1:7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22.5" customHeight="1" x14ac:dyDescent="0.25">
      <c r="A3" s="377">
        <v>44893</v>
      </c>
      <c r="B3" s="378" t="s">
        <v>603</v>
      </c>
      <c r="C3" s="256">
        <v>138270.20000000001</v>
      </c>
      <c r="D3" s="391">
        <v>44897</v>
      </c>
      <c r="E3" s="256">
        <v>138270.20000000001</v>
      </c>
      <c r="F3" s="152">
        <f>C3-E3</f>
        <v>0</v>
      </c>
    </row>
    <row r="4" spans="1:7" ht="22.5" customHeight="1" x14ac:dyDescent="0.25">
      <c r="A4" s="379">
        <v>44894</v>
      </c>
      <c r="B4" s="380" t="s">
        <v>604</v>
      </c>
      <c r="C4" s="127">
        <v>41375</v>
      </c>
      <c r="D4" s="391">
        <v>44897</v>
      </c>
      <c r="E4" s="127">
        <v>41375</v>
      </c>
      <c r="F4" s="188">
        <f>C4-E4+F3</f>
        <v>0</v>
      </c>
    </row>
    <row r="5" spans="1:7" ht="21" customHeight="1" x14ac:dyDescent="0.25">
      <c r="A5" s="379">
        <v>44895</v>
      </c>
      <c r="B5" s="380" t="s">
        <v>605</v>
      </c>
      <c r="C5" s="127">
        <v>20963.2</v>
      </c>
      <c r="D5" s="391">
        <v>44897</v>
      </c>
      <c r="E5" s="127">
        <v>20963.2</v>
      </c>
      <c r="F5" s="188">
        <f t="shared" ref="F5:F68" si="0">C5-E5+F4</f>
        <v>0</v>
      </c>
    </row>
    <row r="6" spans="1:7" ht="21" customHeight="1" x14ac:dyDescent="0.3">
      <c r="A6" s="379">
        <v>44895</v>
      </c>
      <c r="B6" s="380" t="s">
        <v>606</v>
      </c>
      <c r="C6" s="127">
        <v>111624</v>
      </c>
      <c r="D6" s="391">
        <v>44897</v>
      </c>
      <c r="E6" s="127">
        <v>111624</v>
      </c>
      <c r="F6" s="188">
        <f t="shared" si="0"/>
        <v>0</v>
      </c>
      <c r="G6" s="156"/>
    </row>
    <row r="7" spans="1:7" ht="21" customHeight="1" x14ac:dyDescent="0.25">
      <c r="A7" s="379">
        <v>44895</v>
      </c>
      <c r="B7" s="380" t="s">
        <v>607</v>
      </c>
      <c r="C7" s="127">
        <v>25126</v>
      </c>
      <c r="D7" s="391">
        <v>44897</v>
      </c>
      <c r="E7" s="127">
        <v>25126</v>
      </c>
      <c r="F7" s="188">
        <f t="shared" si="0"/>
        <v>0</v>
      </c>
    </row>
    <row r="8" spans="1:7" ht="21" customHeight="1" x14ac:dyDescent="0.25">
      <c r="A8" s="379">
        <v>44896</v>
      </c>
      <c r="B8" s="380" t="s">
        <v>608</v>
      </c>
      <c r="C8" s="127">
        <v>157141.5</v>
      </c>
      <c r="D8" s="391">
        <v>44897</v>
      </c>
      <c r="E8" s="127">
        <v>157141.5</v>
      </c>
      <c r="F8" s="188">
        <f t="shared" si="0"/>
        <v>0</v>
      </c>
    </row>
    <row r="9" spans="1:7" ht="21" customHeight="1" x14ac:dyDescent="0.25">
      <c r="A9" s="379">
        <v>44897</v>
      </c>
      <c r="B9" s="380" t="s">
        <v>609</v>
      </c>
      <c r="C9" s="127">
        <v>102821.28</v>
      </c>
      <c r="D9" s="387">
        <v>44904</v>
      </c>
      <c r="E9" s="277">
        <v>102821.28</v>
      </c>
      <c r="F9" s="188">
        <f t="shared" si="0"/>
        <v>0</v>
      </c>
    </row>
    <row r="10" spans="1:7" ht="21" customHeight="1" x14ac:dyDescent="0.25">
      <c r="A10" s="379">
        <v>44898</v>
      </c>
      <c r="B10" s="380" t="s">
        <v>610</v>
      </c>
      <c r="C10" s="127">
        <v>111986.32</v>
      </c>
      <c r="D10" s="387">
        <v>44904</v>
      </c>
      <c r="E10" s="277">
        <v>111986.32</v>
      </c>
      <c r="F10" s="188">
        <f t="shared" si="0"/>
        <v>0</v>
      </c>
    </row>
    <row r="11" spans="1:7" ht="21" customHeight="1" x14ac:dyDescent="0.25">
      <c r="A11" s="379">
        <v>44898</v>
      </c>
      <c r="B11" s="380" t="s">
        <v>611</v>
      </c>
      <c r="C11" s="127">
        <v>25929.599999999999</v>
      </c>
      <c r="D11" s="387">
        <v>44904</v>
      </c>
      <c r="E11" s="277">
        <v>25929.599999999999</v>
      </c>
      <c r="F11" s="188">
        <f t="shared" si="0"/>
        <v>0</v>
      </c>
    </row>
    <row r="12" spans="1:7" ht="21" customHeight="1" x14ac:dyDescent="0.3">
      <c r="A12" s="379">
        <v>44900</v>
      </c>
      <c r="B12" s="380" t="s">
        <v>612</v>
      </c>
      <c r="C12" s="127">
        <v>139332.94</v>
      </c>
      <c r="D12" s="387">
        <v>44904</v>
      </c>
      <c r="E12" s="277">
        <v>139332.94</v>
      </c>
      <c r="F12" s="188">
        <f t="shared" si="0"/>
        <v>0</v>
      </c>
      <c r="G12" s="156"/>
    </row>
    <row r="13" spans="1:7" ht="21" customHeight="1" x14ac:dyDescent="0.25">
      <c r="A13" s="379">
        <v>44901</v>
      </c>
      <c r="B13" s="380" t="s">
        <v>613</v>
      </c>
      <c r="C13" s="127">
        <v>117086.39999999999</v>
      </c>
      <c r="D13" s="387">
        <v>44904</v>
      </c>
      <c r="E13" s="277">
        <v>117086.39999999999</v>
      </c>
      <c r="F13" s="188">
        <f t="shared" si="0"/>
        <v>0</v>
      </c>
    </row>
    <row r="14" spans="1:7" ht="21" customHeight="1" x14ac:dyDescent="0.25">
      <c r="A14" s="379">
        <v>44902</v>
      </c>
      <c r="B14" s="380" t="s">
        <v>614</v>
      </c>
      <c r="C14" s="127">
        <v>2602.5</v>
      </c>
      <c r="D14" s="387">
        <v>44904</v>
      </c>
      <c r="E14" s="277">
        <v>2602.5</v>
      </c>
      <c r="F14" s="188">
        <f t="shared" si="0"/>
        <v>0</v>
      </c>
    </row>
    <row r="15" spans="1:7" ht="21" customHeight="1" x14ac:dyDescent="0.25">
      <c r="A15" s="379">
        <v>44903</v>
      </c>
      <c r="B15" s="380" t="s">
        <v>615</v>
      </c>
      <c r="C15" s="127">
        <v>175569.59</v>
      </c>
      <c r="D15" s="387">
        <v>44904</v>
      </c>
      <c r="E15" s="277">
        <v>175569.59</v>
      </c>
      <c r="F15" s="188">
        <f t="shared" si="0"/>
        <v>0</v>
      </c>
    </row>
    <row r="16" spans="1:7" ht="21" customHeight="1" x14ac:dyDescent="0.25">
      <c r="A16" s="379">
        <v>44904</v>
      </c>
      <c r="B16" s="380" t="s">
        <v>616</v>
      </c>
      <c r="C16" s="127">
        <v>112431.52</v>
      </c>
      <c r="D16" s="387">
        <v>44904</v>
      </c>
      <c r="E16" s="277">
        <v>112431.52</v>
      </c>
      <c r="F16" s="188">
        <f t="shared" si="0"/>
        <v>0</v>
      </c>
    </row>
    <row r="17" spans="1:10" ht="21" customHeight="1" x14ac:dyDescent="0.25">
      <c r="A17" s="379">
        <v>44905</v>
      </c>
      <c r="B17" s="380" t="s">
        <v>617</v>
      </c>
      <c r="C17" s="127">
        <v>167636.82999999999</v>
      </c>
      <c r="D17" s="304">
        <v>44912</v>
      </c>
      <c r="E17" s="274">
        <v>167636.82999999999</v>
      </c>
      <c r="F17" s="188">
        <f t="shared" si="0"/>
        <v>0</v>
      </c>
    </row>
    <row r="18" spans="1:10" ht="21" customHeight="1" x14ac:dyDescent="0.25">
      <c r="A18" s="379">
        <v>44907</v>
      </c>
      <c r="B18" s="380" t="s">
        <v>618</v>
      </c>
      <c r="C18" s="127">
        <v>123571.9</v>
      </c>
      <c r="D18" s="304">
        <v>44912</v>
      </c>
      <c r="E18" s="274">
        <v>123571.9</v>
      </c>
      <c r="F18" s="188">
        <f t="shared" si="0"/>
        <v>0</v>
      </c>
    </row>
    <row r="19" spans="1:10" ht="21" customHeight="1" x14ac:dyDescent="0.25">
      <c r="A19" s="379">
        <v>44907</v>
      </c>
      <c r="B19" s="380" t="s">
        <v>619</v>
      </c>
      <c r="C19" s="127">
        <v>13133</v>
      </c>
      <c r="D19" s="304">
        <v>44912</v>
      </c>
      <c r="E19" s="274">
        <v>13133</v>
      </c>
      <c r="F19" s="188">
        <f t="shared" si="0"/>
        <v>0</v>
      </c>
    </row>
    <row r="20" spans="1:10" ht="21" customHeight="1" x14ac:dyDescent="0.25">
      <c r="A20" s="379">
        <v>44908</v>
      </c>
      <c r="B20" s="380" t="s">
        <v>620</v>
      </c>
      <c r="C20" s="127">
        <v>4620</v>
      </c>
      <c r="D20" s="304">
        <v>44912</v>
      </c>
      <c r="E20" s="274">
        <v>4620</v>
      </c>
      <c r="F20" s="188">
        <f t="shared" si="0"/>
        <v>0</v>
      </c>
    </row>
    <row r="21" spans="1:10" ht="24.75" customHeight="1" x14ac:dyDescent="0.25">
      <c r="A21" s="379">
        <v>44909</v>
      </c>
      <c r="B21" s="380" t="s">
        <v>621</v>
      </c>
      <c r="C21" s="127">
        <v>165919.81</v>
      </c>
      <c r="D21" s="304">
        <v>44912</v>
      </c>
      <c r="E21" s="274">
        <v>165919.81</v>
      </c>
      <c r="F21" s="188">
        <f t="shared" si="0"/>
        <v>0</v>
      </c>
    </row>
    <row r="22" spans="1:10" ht="21" customHeight="1" x14ac:dyDescent="0.25">
      <c r="A22" s="379">
        <v>44910</v>
      </c>
      <c r="B22" s="380" t="s">
        <v>622</v>
      </c>
      <c r="C22" s="127">
        <v>153670.39999999999</v>
      </c>
      <c r="D22" s="304">
        <v>44912</v>
      </c>
      <c r="E22" s="274">
        <v>153670.39999999999</v>
      </c>
      <c r="F22" s="188">
        <f t="shared" si="0"/>
        <v>0</v>
      </c>
    </row>
    <row r="23" spans="1:10" ht="21" customHeight="1" x14ac:dyDescent="0.25">
      <c r="A23" s="379">
        <v>44911</v>
      </c>
      <c r="B23" s="380" t="s">
        <v>623</v>
      </c>
      <c r="C23" s="127">
        <v>176215.71</v>
      </c>
      <c r="D23" s="300">
        <v>44918</v>
      </c>
      <c r="E23" s="301">
        <v>176215.71</v>
      </c>
      <c r="F23" s="188">
        <f t="shared" si="0"/>
        <v>0</v>
      </c>
      <c r="H23" s="127">
        <v>176215.71</v>
      </c>
    </row>
    <row r="24" spans="1:10" ht="21" customHeight="1" x14ac:dyDescent="0.3">
      <c r="A24" s="379">
        <v>44912</v>
      </c>
      <c r="B24" s="380" t="s">
        <v>624</v>
      </c>
      <c r="C24" s="127">
        <v>181971.56</v>
      </c>
      <c r="D24" s="300">
        <v>44918</v>
      </c>
      <c r="E24" s="301">
        <v>181971.56</v>
      </c>
      <c r="F24" s="188">
        <f t="shared" si="0"/>
        <v>0</v>
      </c>
      <c r="G24" s="156"/>
      <c r="H24" s="127">
        <v>181971.56</v>
      </c>
    </row>
    <row r="25" spans="1:10" ht="21" customHeight="1" x14ac:dyDescent="0.25">
      <c r="A25" s="379">
        <v>44912</v>
      </c>
      <c r="B25" s="380" t="s">
        <v>625</v>
      </c>
      <c r="C25" s="127">
        <v>67422.53</v>
      </c>
      <c r="D25" s="300">
        <v>44918</v>
      </c>
      <c r="E25" s="301">
        <v>67422.53</v>
      </c>
      <c r="F25" s="188">
        <f t="shared" si="0"/>
        <v>0</v>
      </c>
      <c r="H25" s="127">
        <v>67422.53</v>
      </c>
    </row>
    <row r="26" spans="1:10" ht="21" customHeight="1" x14ac:dyDescent="0.25">
      <c r="A26" s="379">
        <v>44913</v>
      </c>
      <c r="B26" s="380" t="s">
        <v>626</v>
      </c>
      <c r="C26" s="127">
        <v>2814.8</v>
      </c>
      <c r="D26" s="300">
        <v>44918</v>
      </c>
      <c r="E26" s="301">
        <v>2814.8</v>
      </c>
      <c r="F26" s="188">
        <f t="shared" si="0"/>
        <v>0</v>
      </c>
      <c r="H26" s="127">
        <v>2814.8</v>
      </c>
    </row>
    <row r="27" spans="1:10" ht="21" customHeight="1" x14ac:dyDescent="0.25">
      <c r="A27" s="379">
        <v>44914</v>
      </c>
      <c r="B27" s="380" t="s">
        <v>627</v>
      </c>
      <c r="C27" s="127">
        <v>104094.3</v>
      </c>
      <c r="D27" s="300">
        <v>44918</v>
      </c>
      <c r="E27" s="301">
        <v>104094.3</v>
      </c>
      <c r="F27" s="188">
        <f t="shared" si="0"/>
        <v>0</v>
      </c>
      <c r="H27" s="127">
        <v>104094.3</v>
      </c>
    </row>
    <row r="28" spans="1:10" ht="21" customHeight="1" x14ac:dyDescent="0.25">
      <c r="A28" s="379">
        <v>44915</v>
      </c>
      <c r="B28" s="380" t="s">
        <v>628</v>
      </c>
      <c r="C28" s="127">
        <v>187158.95</v>
      </c>
      <c r="D28" s="300">
        <v>44918</v>
      </c>
      <c r="E28" s="301">
        <v>187158.95</v>
      </c>
      <c r="F28" s="188">
        <f t="shared" si="0"/>
        <v>0</v>
      </c>
      <c r="H28" s="127">
        <v>187158.95</v>
      </c>
    </row>
    <row r="29" spans="1:10" ht="21" customHeight="1" x14ac:dyDescent="0.25">
      <c r="A29" s="379">
        <v>44916</v>
      </c>
      <c r="B29" s="380" t="s">
        <v>629</v>
      </c>
      <c r="C29" s="127">
        <v>221997.72</v>
      </c>
      <c r="D29" s="300">
        <v>44918</v>
      </c>
      <c r="E29" s="301">
        <v>221997.72</v>
      </c>
      <c r="F29" s="188">
        <f t="shared" si="0"/>
        <v>0</v>
      </c>
      <c r="H29" s="127">
        <v>221997.72</v>
      </c>
      <c r="J29" s="127">
        <v>941675.57</v>
      </c>
    </row>
    <row r="30" spans="1:10" ht="31.5" x14ac:dyDescent="0.25">
      <c r="A30" s="257">
        <v>44917</v>
      </c>
      <c r="B30" s="258" t="s">
        <v>630</v>
      </c>
      <c r="C30" s="127">
        <v>183875.16</v>
      </c>
      <c r="D30" s="390" t="s">
        <v>655</v>
      </c>
      <c r="E30" s="301">
        <f>123104.8+60770.36</f>
        <v>183875.16</v>
      </c>
      <c r="F30" s="188">
        <f t="shared" si="0"/>
        <v>0</v>
      </c>
      <c r="H30" s="33">
        <v>123104.8</v>
      </c>
      <c r="J30" s="420">
        <v>-1064780.3700000001</v>
      </c>
    </row>
    <row r="31" spans="1:10" ht="21" customHeight="1" x14ac:dyDescent="0.25">
      <c r="A31" s="257">
        <v>44918</v>
      </c>
      <c r="B31" s="258" t="s">
        <v>631</v>
      </c>
      <c r="C31" s="127">
        <v>23104.799999999999</v>
      </c>
      <c r="D31" s="421">
        <v>44925</v>
      </c>
      <c r="E31" s="422">
        <v>23104.799999999999</v>
      </c>
      <c r="F31" s="188">
        <f t="shared" si="0"/>
        <v>0</v>
      </c>
      <c r="H31" s="33">
        <v>0</v>
      </c>
      <c r="J31" s="127">
        <v>0</v>
      </c>
    </row>
    <row r="32" spans="1:10" ht="21" customHeight="1" x14ac:dyDescent="0.3">
      <c r="A32" s="257">
        <v>44918</v>
      </c>
      <c r="B32" s="258" t="s">
        <v>632</v>
      </c>
      <c r="C32" s="127">
        <v>182703</v>
      </c>
      <c r="D32" s="421">
        <v>44925</v>
      </c>
      <c r="E32" s="422">
        <v>182703</v>
      </c>
      <c r="F32" s="188">
        <f t="shared" si="0"/>
        <v>0</v>
      </c>
      <c r="G32" s="156"/>
      <c r="H32" s="267">
        <f>SUM(H23:H31)</f>
        <v>1064780.3700000001</v>
      </c>
      <c r="J32" s="127">
        <v>0</v>
      </c>
    </row>
    <row r="33" spans="1:10" ht="21" customHeight="1" x14ac:dyDescent="0.25">
      <c r="A33" s="257">
        <v>44919</v>
      </c>
      <c r="B33" s="258" t="s">
        <v>633</v>
      </c>
      <c r="C33" s="127">
        <v>12531.92</v>
      </c>
      <c r="D33" s="421">
        <v>44925</v>
      </c>
      <c r="E33" s="422">
        <v>12531.92</v>
      </c>
      <c r="F33" s="188">
        <f t="shared" si="0"/>
        <v>0</v>
      </c>
      <c r="J33" s="127">
        <v>0</v>
      </c>
    </row>
    <row r="34" spans="1:10" ht="21" customHeight="1" x14ac:dyDescent="0.25">
      <c r="A34" s="257">
        <v>44921</v>
      </c>
      <c r="B34" s="258" t="s">
        <v>634</v>
      </c>
      <c r="C34" s="127">
        <v>23313.599999999999</v>
      </c>
      <c r="D34" s="421">
        <v>44925</v>
      </c>
      <c r="E34" s="422">
        <v>23313.599999999999</v>
      </c>
      <c r="F34" s="188">
        <f t="shared" si="0"/>
        <v>0</v>
      </c>
      <c r="J34" s="127">
        <v>0</v>
      </c>
    </row>
    <row r="35" spans="1:10" ht="18.75" customHeight="1" x14ac:dyDescent="0.25">
      <c r="A35" s="257">
        <v>44922</v>
      </c>
      <c r="B35" s="258" t="s">
        <v>635</v>
      </c>
      <c r="C35" s="127">
        <v>62474.92</v>
      </c>
      <c r="D35" s="421">
        <v>44925</v>
      </c>
      <c r="E35" s="422">
        <v>62474.92</v>
      </c>
      <c r="F35" s="188">
        <f t="shared" si="0"/>
        <v>0</v>
      </c>
      <c r="J35" s="127">
        <v>0</v>
      </c>
    </row>
    <row r="36" spans="1:10" ht="18.75" customHeight="1" x14ac:dyDescent="0.25">
      <c r="A36" s="257">
        <v>44923</v>
      </c>
      <c r="B36" s="258" t="s">
        <v>636</v>
      </c>
      <c r="C36" s="127">
        <v>2645.1</v>
      </c>
      <c r="D36" s="421">
        <v>44925</v>
      </c>
      <c r="E36" s="422">
        <v>2645.1</v>
      </c>
      <c r="F36" s="188">
        <f t="shared" si="0"/>
        <v>0</v>
      </c>
      <c r="J36" s="33">
        <v>0</v>
      </c>
    </row>
    <row r="37" spans="1:10" ht="18.75" customHeight="1" x14ac:dyDescent="0.25">
      <c r="A37" s="257">
        <v>44923</v>
      </c>
      <c r="B37" s="258" t="s">
        <v>637</v>
      </c>
      <c r="C37" s="127">
        <v>72492.899999999994</v>
      </c>
      <c r="D37" s="421">
        <v>44925</v>
      </c>
      <c r="E37" s="422">
        <v>72492.899999999994</v>
      </c>
      <c r="F37" s="188">
        <f t="shared" si="0"/>
        <v>0</v>
      </c>
      <c r="J37" s="267">
        <f>SUM(J29:J36)</f>
        <v>-123104.80000000016</v>
      </c>
    </row>
    <row r="38" spans="1:10" ht="18.75" customHeight="1" x14ac:dyDescent="0.25">
      <c r="A38" s="257">
        <v>44924</v>
      </c>
      <c r="B38" s="258" t="s">
        <v>638</v>
      </c>
      <c r="C38" s="127">
        <v>109519.12</v>
      </c>
      <c r="D38" s="421">
        <v>44925</v>
      </c>
      <c r="E38" s="422">
        <v>109519.12</v>
      </c>
      <c r="F38" s="188">
        <f t="shared" si="0"/>
        <v>0</v>
      </c>
    </row>
    <row r="39" spans="1:10" ht="18.75" customHeight="1" x14ac:dyDescent="0.25">
      <c r="A39" s="257">
        <v>44924</v>
      </c>
      <c r="B39" s="258" t="s">
        <v>639</v>
      </c>
      <c r="C39" s="127">
        <v>98516.93</v>
      </c>
      <c r="D39" s="421">
        <v>44925</v>
      </c>
      <c r="E39" s="422">
        <v>98516.93</v>
      </c>
      <c r="F39" s="188">
        <f t="shared" si="0"/>
        <v>0</v>
      </c>
    </row>
    <row r="40" spans="1:10" ht="18.75" customHeight="1" x14ac:dyDescent="0.25">
      <c r="A40" s="257">
        <v>44924</v>
      </c>
      <c r="B40" s="258" t="s">
        <v>641</v>
      </c>
      <c r="C40" s="127">
        <v>5321</v>
      </c>
      <c r="D40" s="421">
        <v>44925</v>
      </c>
      <c r="E40" s="422">
        <v>5321</v>
      </c>
      <c r="F40" s="188">
        <f t="shared" si="0"/>
        <v>0</v>
      </c>
    </row>
    <row r="41" spans="1:10" ht="18.75" customHeight="1" x14ac:dyDescent="0.25">
      <c r="A41" s="257">
        <v>44925</v>
      </c>
      <c r="B41" s="258" t="s">
        <v>640</v>
      </c>
      <c r="C41" s="127">
        <v>6213.16</v>
      </c>
      <c r="D41" s="297">
        <v>44933</v>
      </c>
      <c r="E41" s="296">
        <v>6213.16</v>
      </c>
      <c r="F41" s="188">
        <f t="shared" si="0"/>
        <v>0</v>
      </c>
    </row>
    <row r="42" spans="1:10" ht="18.75" customHeight="1" x14ac:dyDescent="0.25">
      <c r="A42" s="259">
        <v>44925</v>
      </c>
      <c r="B42" s="260" t="s">
        <v>642</v>
      </c>
      <c r="C42" s="84">
        <v>172226.85</v>
      </c>
      <c r="D42" s="297">
        <v>44933</v>
      </c>
      <c r="E42" s="423">
        <v>172226.85</v>
      </c>
      <c r="F42" s="188">
        <f t="shared" si="0"/>
        <v>0</v>
      </c>
    </row>
    <row r="43" spans="1:10" x14ac:dyDescent="0.25">
      <c r="A43" s="157">
        <v>44926</v>
      </c>
      <c r="B43" s="418" t="s">
        <v>643</v>
      </c>
      <c r="C43" s="84">
        <v>8444.4</v>
      </c>
      <c r="D43" s="297">
        <v>44933</v>
      </c>
      <c r="E43" s="423">
        <v>8444.4</v>
      </c>
      <c r="F43" s="188">
        <f t="shared" si="0"/>
        <v>0</v>
      </c>
    </row>
    <row r="44" spans="1:10" ht="15" customHeight="1" x14ac:dyDescent="0.25">
      <c r="A44" s="414">
        <v>44926</v>
      </c>
      <c r="B44" s="419" t="s">
        <v>644</v>
      </c>
      <c r="C44" s="84">
        <v>36150.199999999997</v>
      </c>
      <c r="D44" s="297">
        <v>44933</v>
      </c>
      <c r="E44" s="423">
        <v>36150.199999999997</v>
      </c>
      <c r="F44" s="188">
        <f t="shared" si="0"/>
        <v>0</v>
      </c>
    </row>
    <row r="45" spans="1:10" x14ac:dyDescent="0.25">
      <c r="A45" s="414">
        <v>44929</v>
      </c>
      <c r="B45" s="419" t="s">
        <v>645</v>
      </c>
      <c r="C45" s="84">
        <v>98848.12</v>
      </c>
      <c r="D45" s="297">
        <v>44933</v>
      </c>
      <c r="E45" s="423">
        <v>98848.12</v>
      </c>
      <c r="F45" s="188">
        <f t="shared" si="0"/>
        <v>0</v>
      </c>
    </row>
    <row r="46" spans="1:10" x14ac:dyDescent="0.25">
      <c r="A46" s="414">
        <v>44930</v>
      </c>
      <c r="B46" s="419" t="s">
        <v>646</v>
      </c>
      <c r="C46" s="84">
        <v>31240.68</v>
      </c>
      <c r="D46" s="297">
        <v>44933</v>
      </c>
      <c r="E46" s="423">
        <v>31240.68</v>
      </c>
      <c r="F46" s="188">
        <f t="shared" si="0"/>
        <v>0</v>
      </c>
    </row>
    <row r="47" spans="1:10" x14ac:dyDescent="0.25">
      <c r="A47" s="414">
        <v>44931</v>
      </c>
      <c r="B47" s="419" t="s">
        <v>647</v>
      </c>
      <c r="C47" s="84">
        <v>108063.4</v>
      </c>
      <c r="D47" s="297">
        <v>44933</v>
      </c>
      <c r="E47" s="423">
        <v>108063.4</v>
      </c>
      <c r="F47" s="188">
        <f t="shared" si="0"/>
        <v>0</v>
      </c>
    </row>
    <row r="48" spans="1:10" x14ac:dyDescent="0.25">
      <c r="A48" s="414">
        <v>44931</v>
      </c>
      <c r="B48" s="419" t="s">
        <v>648</v>
      </c>
      <c r="C48" s="84">
        <v>44993</v>
      </c>
      <c r="D48" s="297">
        <v>44933</v>
      </c>
      <c r="E48" s="423">
        <v>44993</v>
      </c>
      <c r="F48" s="188">
        <f t="shared" si="0"/>
        <v>0</v>
      </c>
    </row>
    <row r="49" spans="1:6" x14ac:dyDescent="0.25">
      <c r="A49" s="414">
        <v>44932</v>
      </c>
      <c r="B49" s="419" t="s">
        <v>649</v>
      </c>
      <c r="C49" s="84">
        <v>72016</v>
      </c>
      <c r="D49" s="297">
        <v>44933</v>
      </c>
      <c r="E49" s="423">
        <v>72016</v>
      </c>
      <c r="F49" s="188">
        <f t="shared" si="0"/>
        <v>0</v>
      </c>
    </row>
    <row r="50" spans="1:6" x14ac:dyDescent="0.25">
      <c r="A50" s="414">
        <v>44933</v>
      </c>
      <c r="B50" s="419" t="s">
        <v>650</v>
      </c>
      <c r="C50" s="84">
        <v>588</v>
      </c>
      <c r="D50" s="424">
        <v>44940</v>
      </c>
      <c r="E50" s="425">
        <v>588</v>
      </c>
      <c r="F50" s="188">
        <f t="shared" si="0"/>
        <v>0</v>
      </c>
    </row>
    <row r="51" spans="1:6" x14ac:dyDescent="0.25">
      <c r="A51" s="414">
        <v>44933</v>
      </c>
      <c r="B51" s="419" t="s">
        <v>651</v>
      </c>
      <c r="C51" s="84">
        <v>1764</v>
      </c>
      <c r="D51" s="424">
        <v>44940</v>
      </c>
      <c r="E51" s="425">
        <v>1764</v>
      </c>
      <c r="F51" s="188">
        <f t="shared" si="0"/>
        <v>0</v>
      </c>
    </row>
    <row r="52" spans="1:6" x14ac:dyDescent="0.25">
      <c r="A52" s="414">
        <v>44933</v>
      </c>
      <c r="B52" s="419" t="s">
        <v>652</v>
      </c>
      <c r="C52" s="84">
        <v>141725.72</v>
      </c>
      <c r="D52" s="424">
        <v>44940</v>
      </c>
      <c r="E52" s="425">
        <v>141725.72</v>
      </c>
      <c r="F52" s="188">
        <f t="shared" si="0"/>
        <v>0</v>
      </c>
    </row>
    <row r="53" spans="1:6" x14ac:dyDescent="0.25">
      <c r="A53" s="414">
        <v>44933</v>
      </c>
      <c r="B53" s="419" t="s">
        <v>653</v>
      </c>
      <c r="C53" s="84">
        <v>53295</v>
      </c>
      <c r="D53" s="424">
        <v>44940</v>
      </c>
      <c r="E53" s="425">
        <v>53295</v>
      </c>
      <c r="F53" s="188">
        <f t="shared" si="0"/>
        <v>0</v>
      </c>
    </row>
    <row r="54" spans="1:6" x14ac:dyDescent="0.25">
      <c r="A54" s="414">
        <v>44933</v>
      </c>
      <c r="B54" s="419" t="s">
        <v>654</v>
      </c>
      <c r="C54" s="84">
        <v>5321</v>
      </c>
      <c r="D54" s="424">
        <v>44940</v>
      </c>
      <c r="E54" s="425">
        <v>5321</v>
      </c>
      <c r="F54" s="188">
        <f t="shared" si="0"/>
        <v>0</v>
      </c>
    </row>
    <row r="55" spans="1:6" x14ac:dyDescent="0.25">
      <c r="A55" s="414"/>
      <c r="B55" s="419"/>
      <c r="C55" s="84"/>
      <c r="D55" s="388"/>
      <c r="E55" s="84"/>
      <c r="F55" s="188">
        <f t="shared" si="0"/>
        <v>0</v>
      </c>
    </row>
    <row r="56" spans="1:6" x14ac:dyDescent="0.25">
      <c r="A56" s="414"/>
      <c r="B56" s="419"/>
      <c r="C56" s="84"/>
      <c r="D56" s="388"/>
      <c r="E56" s="84"/>
      <c r="F56" s="188">
        <f t="shared" si="0"/>
        <v>0</v>
      </c>
    </row>
    <row r="57" spans="1:6" hidden="1" x14ac:dyDescent="0.25">
      <c r="A57" s="414"/>
      <c r="B57" s="419"/>
      <c r="C57" s="84"/>
      <c r="D57" s="388"/>
      <c r="E57" s="84"/>
      <c r="F57" s="188">
        <f t="shared" si="0"/>
        <v>0</v>
      </c>
    </row>
    <row r="58" spans="1:6" hidden="1" x14ac:dyDescent="0.25">
      <c r="A58" s="414"/>
      <c r="B58" s="419"/>
      <c r="C58" s="84"/>
      <c r="D58" s="388"/>
      <c r="E58" s="84"/>
      <c r="F58" s="188">
        <f t="shared" si="0"/>
        <v>0</v>
      </c>
    </row>
    <row r="59" spans="1:6" hidden="1" x14ac:dyDescent="0.25">
      <c r="A59" s="414"/>
      <c r="B59" s="419"/>
      <c r="C59" s="84"/>
      <c r="D59" s="388"/>
      <c r="E59" s="84"/>
      <c r="F59" s="188">
        <f t="shared" si="0"/>
        <v>0</v>
      </c>
    </row>
    <row r="60" spans="1:6" hidden="1" x14ac:dyDescent="0.25">
      <c r="A60" s="414"/>
      <c r="B60" s="419"/>
      <c r="C60" s="84"/>
      <c r="D60" s="388"/>
      <c r="E60" s="84"/>
      <c r="F60" s="188">
        <f t="shared" si="0"/>
        <v>0</v>
      </c>
    </row>
    <row r="61" spans="1:6" hidden="1" x14ac:dyDescent="0.25">
      <c r="A61" s="414"/>
      <c r="B61" s="419"/>
      <c r="C61" s="84"/>
      <c r="D61" s="388"/>
      <c r="E61" s="84"/>
      <c r="F61" s="188">
        <f t="shared" si="0"/>
        <v>0</v>
      </c>
    </row>
    <row r="62" spans="1:6" hidden="1" x14ac:dyDescent="0.25">
      <c r="A62" s="416"/>
      <c r="B62" s="417"/>
      <c r="C62" s="32"/>
      <c r="D62" s="389"/>
      <c r="E62" s="32"/>
      <c r="F62" s="188">
        <f t="shared" si="0"/>
        <v>0</v>
      </c>
    </row>
    <row r="63" spans="1:6" hidden="1" x14ac:dyDescent="0.25">
      <c r="A63" s="416"/>
      <c r="B63" s="417"/>
      <c r="C63" s="32"/>
      <c r="D63" s="389"/>
      <c r="E63" s="32"/>
      <c r="F63" s="188">
        <f t="shared" si="0"/>
        <v>0</v>
      </c>
    </row>
    <row r="64" spans="1:6" hidden="1" x14ac:dyDescent="0.25">
      <c r="A64" s="416"/>
      <c r="B64" s="417"/>
      <c r="C64" s="32"/>
      <c r="D64" s="389"/>
      <c r="E64" s="32"/>
      <c r="F64" s="188">
        <f t="shared" si="0"/>
        <v>0</v>
      </c>
    </row>
    <row r="65" spans="1:6" hidden="1" x14ac:dyDescent="0.25">
      <c r="A65" s="416"/>
      <c r="B65" s="417"/>
      <c r="C65" s="32"/>
      <c r="D65" s="389"/>
      <c r="E65" s="32"/>
      <c r="F65" s="188">
        <f t="shared" si="0"/>
        <v>0</v>
      </c>
    </row>
    <row r="66" spans="1:6" hidden="1" x14ac:dyDescent="0.25">
      <c r="A66" s="416"/>
      <c r="B66" s="417"/>
      <c r="C66" s="32"/>
      <c r="D66" s="389"/>
      <c r="E66" s="32"/>
      <c r="F66" s="188">
        <f t="shared" si="0"/>
        <v>0</v>
      </c>
    </row>
    <row r="67" spans="1:6" hidden="1" x14ac:dyDescent="0.25">
      <c r="A67" s="416"/>
      <c r="B67" s="417"/>
      <c r="C67" s="32"/>
      <c r="D67" s="389"/>
      <c r="E67" s="32"/>
      <c r="F67" s="188">
        <f t="shared" si="0"/>
        <v>0</v>
      </c>
    </row>
    <row r="68" spans="1:6" hidden="1" x14ac:dyDescent="0.25">
      <c r="A68" s="414"/>
      <c r="B68" s="415"/>
      <c r="C68" s="84"/>
      <c r="D68" s="388"/>
      <c r="E68" s="84"/>
      <c r="F68" s="188">
        <f t="shared" si="0"/>
        <v>0</v>
      </c>
    </row>
    <row r="69" spans="1:6" hidden="1" x14ac:dyDescent="0.25">
      <c r="A69" s="414"/>
      <c r="B69" s="415"/>
      <c r="C69" s="84"/>
      <c r="D69" s="388"/>
      <c r="E69" s="84"/>
      <c r="F69" s="188">
        <f t="shared" ref="F69:F78" si="1">C69-E69+F68</f>
        <v>0</v>
      </c>
    </row>
    <row r="70" spans="1:6" hidden="1" x14ac:dyDescent="0.25">
      <c r="A70" s="414"/>
      <c r="B70" s="415"/>
      <c r="C70" s="84"/>
      <c r="D70" s="388"/>
      <c r="E70" s="84"/>
      <c r="F70" s="188">
        <f t="shared" si="1"/>
        <v>0</v>
      </c>
    </row>
    <row r="71" spans="1:6" hidden="1" x14ac:dyDescent="0.25">
      <c r="A71" s="414"/>
      <c r="B71" s="415"/>
      <c r="C71" s="84"/>
      <c r="D71" s="388"/>
      <c r="E71" s="84"/>
      <c r="F71" s="188">
        <f t="shared" si="1"/>
        <v>0</v>
      </c>
    </row>
    <row r="72" spans="1:6" hidden="1" x14ac:dyDescent="0.25">
      <c r="A72" s="414"/>
      <c r="B72" s="415"/>
      <c r="C72" s="84"/>
      <c r="D72" s="388"/>
      <c r="E72" s="84"/>
      <c r="F72" s="188">
        <f t="shared" si="1"/>
        <v>0</v>
      </c>
    </row>
    <row r="73" spans="1:6" hidden="1" x14ac:dyDescent="0.25">
      <c r="A73" s="414"/>
      <c r="B73" s="415"/>
      <c r="C73" s="84"/>
      <c r="D73" s="388"/>
      <c r="E73" s="84"/>
      <c r="F73" s="188">
        <f t="shared" si="1"/>
        <v>0</v>
      </c>
    </row>
    <row r="74" spans="1:6" hidden="1" x14ac:dyDescent="0.25">
      <c r="A74" s="414"/>
      <c r="B74" s="415"/>
      <c r="C74" s="84"/>
      <c r="D74" s="388"/>
      <c r="E74" s="84"/>
      <c r="F74" s="188">
        <f t="shared" si="1"/>
        <v>0</v>
      </c>
    </row>
    <row r="75" spans="1:6" hidden="1" x14ac:dyDescent="0.25">
      <c r="A75" s="414"/>
      <c r="B75" s="415"/>
      <c r="C75" s="84"/>
      <c r="D75" s="388"/>
      <c r="E75" s="84"/>
      <c r="F75" s="188">
        <f t="shared" si="1"/>
        <v>0</v>
      </c>
    </row>
    <row r="76" spans="1:6" hidden="1" x14ac:dyDescent="0.25">
      <c r="A76" s="414"/>
      <c r="B76" s="415"/>
      <c r="C76" s="84"/>
      <c r="D76" s="388"/>
      <c r="E76" s="84"/>
      <c r="F76" s="188">
        <f t="shared" si="1"/>
        <v>0</v>
      </c>
    </row>
    <row r="77" spans="1:6" hidden="1" x14ac:dyDescent="0.25">
      <c r="A77" s="414"/>
      <c r="B77" s="415"/>
      <c r="C77" s="84"/>
      <c r="D77" s="388"/>
      <c r="E77" s="84"/>
      <c r="F77" s="188">
        <f t="shared" si="1"/>
        <v>0</v>
      </c>
    </row>
    <row r="78" spans="1:6" ht="16.5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4409875.54</v>
      </c>
      <c r="D79" s="191"/>
      <c r="E79" s="170">
        <f>SUM(E3:E78)</f>
        <v>4409875.54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8"/>
      <c r="C1" s="430" t="s">
        <v>125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66">
        <f>SUM(M5:M39)</f>
        <v>1636108</v>
      </c>
      <c r="N40" s="450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49"/>
      <c r="N41" s="451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45634.280000000006</v>
      </c>
      <c r="L53" s="455"/>
      <c r="M53" s="456">
        <f>N40+M40</f>
        <v>1691783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-1631962.77</v>
      </c>
      <c r="I55" s="460" t="s">
        <v>15</v>
      </c>
      <c r="J55" s="461"/>
      <c r="K55" s="462">
        <f>F57+F58+F59</f>
        <v>238822.13999999996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64">
        <f>-C4</f>
        <v>-154314.51999999999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41" t="s">
        <v>20</v>
      </c>
      <c r="E59" s="442"/>
      <c r="F59" s="129">
        <v>184342.19</v>
      </c>
      <c r="I59" s="443" t="s">
        <v>168</v>
      </c>
      <c r="J59" s="444"/>
      <c r="K59" s="445">
        <f>K55+K57</f>
        <v>84507.619999999966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8"/>
      <c r="C1" s="430" t="s">
        <v>135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8">
        <f>SUM(M5:M39)</f>
        <v>1793435</v>
      </c>
      <c r="N40" s="450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49"/>
      <c r="N41" s="451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52" t="s">
        <v>12</v>
      </c>
      <c r="I49" s="453"/>
      <c r="J49" s="114"/>
      <c r="K49" s="454">
        <f>I47+L47</f>
        <v>90434.03</v>
      </c>
      <c r="L49" s="455"/>
      <c r="M49" s="456">
        <f>N40+M40</f>
        <v>1857430</v>
      </c>
      <c r="N49" s="457"/>
      <c r="P49" s="32"/>
      <c r="Q49" s="8"/>
    </row>
    <row r="50" spans="1:17" ht="15.75" x14ac:dyDescent="0.25">
      <c r="D50" s="458" t="s">
        <v>13</v>
      </c>
      <c r="E50" s="458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59" t="s">
        <v>14</v>
      </c>
      <c r="E51" s="459"/>
      <c r="F51" s="111">
        <v>-1848136.64</v>
      </c>
      <c r="I51" s="460" t="s">
        <v>15</v>
      </c>
      <c r="J51" s="461"/>
      <c r="K51" s="462">
        <f>F53+F54+F55</f>
        <v>195541.70000000007</v>
      </c>
      <c r="L51" s="463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64">
        <f>-C4</f>
        <v>-184342.19</v>
      </c>
      <c r="L53" s="465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41" t="s">
        <v>20</v>
      </c>
      <c r="E55" s="442"/>
      <c r="F55" s="129">
        <v>219417.37</v>
      </c>
      <c r="I55" s="443" t="s">
        <v>226</v>
      </c>
      <c r="J55" s="444"/>
      <c r="K55" s="445">
        <f>K51+K53</f>
        <v>11199.510000000068</v>
      </c>
      <c r="L55" s="445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8"/>
      <c r="C1" s="430" t="s">
        <v>225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48">
        <f>SUM(M5:M39)</f>
        <v>2146671</v>
      </c>
      <c r="N40" s="450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49"/>
      <c r="N41" s="451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91272.77</v>
      </c>
      <c r="L53" s="455"/>
      <c r="M53" s="456">
        <f>N40+M40</f>
        <v>2215261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-2227493.48</v>
      </c>
      <c r="I55" s="460" t="s">
        <v>15</v>
      </c>
      <c r="J55" s="461"/>
      <c r="K55" s="462">
        <f>F57+F58+F59</f>
        <v>261521.34000000003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64">
        <f>-C4</f>
        <v>-219417.37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41" t="s">
        <v>20</v>
      </c>
      <c r="E59" s="442"/>
      <c r="F59" s="129">
        <v>297874.59000000003</v>
      </c>
      <c r="I59" s="443" t="s">
        <v>168</v>
      </c>
      <c r="J59" s="444"/>
      <c r="K59" s="445">
        <f>K55+K57</f>
        <v>42103.97000000003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8"/>
      <c r="C1" s="430" t="s">
        <v>277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</row>
    <row r="2" spans="1:21" ht="16.5" thickBot="1" x14ac:dyDescent="0.3">
      <c r="B2" s="42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2" t="s">
        <v>0</v>
      </c>
      <c r="C3" s="433"/>
      <c r="D3" s="9"/>
      <c r="E3" s="10"/>
      <c r="F3" s="10"/>
      <c r="H3" s="434" t="s">
        <v>1</v>
      </c>
      <c r="I3" s="434"/>
      <c r="K3" s="12"/>
      <c r="L3" s="12"/>
      <c r="M3" s="4"/>
      <c r="R3" s="439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35" t="s">
        <v>3</v>
      </c>
      <c r="F4" s="436"/>
      <c r="H4" s="437" t="s">
        <v>4</v>
      </c>
      <c r="I4" s="438"/>
      <c r="J4" s="17"/>
      <c r="K4" s="18"/>
      <c r="L4" s="19"/>
      <c r="M4" s="20" t="s">
        <v>5</v>
      </c>
      <c r="N4" s="21" t="s">
        <v>6</v>
      </c>
      <c r="P4" s="446" t="s">
        <v>7</v>
      </c>
      <c r="Q4" s="447"/>
      <c r="R4" s="440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8">
        <f>SUM(M5:M39)</f>
        <v>2144215</v>
      </c>
      <c r="N40" s="450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9"/>
      <c r="N41" s="451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2" t="s">
        <v>12</v>
      </c>
      <c r="I53" s="453"/>
      <c r="J53" s="114"/>
      <c r="K53" s="454">
        <f>I51+L51</f>
        <v>51231.42</v>
      </c>
      <c r="L53" s="455"/>
      <c r="M53" s="456">
        <f>N40+M40</f>
        <v>2206740</v>
      </c>
      <c r="N53" s="457"/>
      <c r="P53" s="32"/>
      <c r="Q53" s="8"/>
    </row>
    <row r="54" spans="1:17" ht="15.75" x14ac:dyDescent="0.25">
      <c r="D54" s="458" t="s">
        <v>13</v>
      </c>
      <c r="E54" s="458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59" t="s">
        <v>14</v>
      </c>
      <c r="E55" s="459"/>
      <c r="F55" s="111">
        <v>-2251924.65</v>
      </c>
      <c r="I55" s="460" t="s">
        <v>15</v>
      </c>
      <c r="J55" s="461"/>
      <c r="K55" s="462">
        <f>F57+F58+F59</f>
        <v>112552.74000000017</v>
      </c>
      <c r="L55" s="463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64">
        <f>-C4</f>
        <v>-297874.59000000003</v>
      </c>
      <c r="L57" s="465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41" t="s">
        <v>20</v>
      </c>
      <c r="E59" s="442"/>
      <c r="F59" s="129">
        <v>149938.81</v>
      </c>
      <c r="I59" s="443" t="s">
        <v>325</v>
      </c>
      <c r="J59" s="444"/>
      <c r="K59" s="445">
        <f>K55+K57</f>
        <v>-185321.84999999986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2023-02-10T18:12:17Z</dcterms:modified>
</cp:coreProperties>
</file>