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7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Q36" i="23"/>
  <c r="P33" i="23"/>
  <c r="Q33" i="23" s="1"/>
  <c r="P32" i="23"/>
  <c r="Q32" i="23" s="1"/>
  <c r="P31" i="23"/>
  <c r="Q31" i="23" s="1"/>
  <c r="Q30" i="23"/>
  <c r="Q29" i="23"/>
  <c r="Q28" i="23"/>
  <c r="Q27" i="23"/>
  <c r="Q26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<sst xmlns="http://schemas.openxmlformats.org/spreadsheetml/2006/main" count="1956" uniqueCount="1057">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</sst>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FF"/>
      <color rgb="FF00FF99"/>
      <color rgb="FF0000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14"/>
      <c r="C1" s="716" t="s">
        <v>25</v>
      </c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19" ht="16.5" thickBot="1" x14ac:dyDescent="0.3">
      <c r="B2" s="715"/>
      <c r="C2" s="3"/>
      <c r="H2" s="5"/>
      <c r="I2" s="6"/>
      <c r="J2" s="7"/>
      <c r="L2" s="8"/>
      <c r="M2" s="6"/>
      <c r="N2" s="9"/>
    </row>
    <row r="3" spans="1:19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695" t="s">
        <v>6</v>
      </c>
      <c r="Q4" s="69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7">
        <f>SUM(M5:M38)</f>
        <v>247061</v>
      </c>
      <c r="N39" s="69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98"/>
      <c r="N40" s="70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01" t="s">
        <v>11</v>
      </c>
      <c r="I52" s="702"/>
      <c r="J52" s="100"/>
      <c r="K52" s="703">
        <f>I50+L50</f>
        <v>53873.49</v>
      </c>
      <c r="L52" s="704"/>
      <c r="M52" s="705">
        <f>N39+M39</f>
        <v>419924</v>
      </c>
      <c r="N52" s="706"/>
      <c r="P52" s="34"/>
      <c r="Q52" s="9"/>
    </row>
    <row r="53" spans="1:17" ht="15.75" x14ac:dyDescent="0.25">
      <c r="D53" s="707" t="s">
        <v>12</v>
      </c>
      <c r="E53" s="70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07" t="s">
        <v>95</v>
      </c>
      <c r="E54" s="707"/>
      <c r="F54" s="96">
        <v>-549976.4</v>
      </c>
      <c r="I54" s="708" t="s">
        <v>13</v>
      </c>
      <c r="J54" s="709"/>
      <c r="K54" s="710">
        <f>F56+F57+F58</f>
        <v>-24577.400000000023</v>
      </c>
      <c r="L54" s="71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12">
        <f>-C4</f>
        <v>0</v>
      </c>
      <c r="L56" s="71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90" t="s">
        <v>18</v>
      </c>
      <c r="E58" s="691"/>
      <c r="F58" s="113">
        <v>567389.35</v>
      </c>
      <c r="I58" s="692" t="s">
        <v>97</v>
      </c>
      <c r="J58" s="693"/>
      <c r="K58" s="694">
        <f>K54+K56</f>
        <v>-24577.400000000023</v>
      </c>
      <c r="L58" s="69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6" t="s">
        <v>597</v>
      </c>
      <c r="J76" s="78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8"/>
      <c r="J77" s="78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5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53"/>
      <c r="K81" s="1"/>
      <c r="L81" s="97"/>
      <c r="M81" s="3"/>
      <c r="N81" s="1"/>
    </row>
    <row r="82" spans="1:14" ht="18.75" x14ac:dyDescent="0.3">
      <c r="A82" s="435"/>
      <c r="B82" s="785" t="s">
        <v>595</v>
      </c>
      <c r="C82" s="78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56" t="s">
        <v>451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745"/>
      <c r="Q4" s="322" t="s">
        <v>217</v>
      </c>
      <c r="R4" s="755"/>
      <c r="W4" s="727" t="s">
        <v>124</v>
      </c>
      <c r="X4" s="72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7"/>
      <c r="X5" s="72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3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3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33"/>
      <c r="X21" s="73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34"/>
      <c r="X23" s="73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34"/>
      <c r="X24" s="73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5"/>
      <c r="X25" s="73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5"/>
      <c r="X26" s="73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8"/>
      <c r="X27" s="729"/>
      <c r="Y27" s="73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9"/>
      <c r="X28" s="729"/>
      <c r="Y28" s="73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6">
        <f>SUM(M5:M35)</f>
        <v>2220612.02</v>
      </c>
      <c r="N36" s="748">
        <f>SUM(N5:N35)</f>
        <v>833865</v>
      </c>
      <c r="O36" s="276"/>
      <c r="P36" s="277">
        <v>0</v>
      </c>
      <c r="Q36" s="78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47"/>
      <c r="N37" s="749"/>
      <c r="O37" s="276"/>
      <c r="P37" s="277">
        <v>0</v>
      </c>
      <c r="Q37" s="782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83">
        <f>M36+N36</f>
        <v>3054477.02</v>
      </c>
      <c r="N39" s="78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01" t="s">
        <v>11</v>
      </c>
      <c r="I68" s="702"/>
      <c r="J68" s="100"/>
      <c r="K68" s="703">
        <f>I66+L66</f>
        <v>314868.39999999997</v>
      </c>
      <c r="L68" s="736"/>
      <c r="M68" s="272"/>
      <c r="N68" s="272"/>
      <c r="P68" s="34"/>
      <c r="Q68" s="13"/>
    </row>
    <row r="69" spans="1:17" x14ac:dyDescent="0.25">
      <c r="D69" s="707" t="s">
        <v>12</v>
      </c>
      <c r="E69" s="707"/>
      <c r="F69" s="312">
        <f>F66-K68-C66</f>
        <v>1594593.8500000003</v>
      </c>
      <c r="I69" s="102"/>
      <c r="J69" s="103"/>
    </row>
    <row r="70" spans="1:17" ht="18.75" x14ac:dyDescent="0.3">
      <c r="D70" s="737" t="s">
        <v>95</v>
      </c>
      <c r="E70" s="737"/>
      <c r="F70" s="111">
        <v>-1360260.32</v>
      </c>
      <c r="I70" s="708" t="s">
        <v>13</v>
      </c>
      <c r="J70" s="709"/>
      <c r="K70" s="710">
        <f>F72+F73+F74</f>
        <v>1938640.11</v>
      </c>
      <c r="L70" s="71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12">
        <f>-C4</f>
        <v>-1266568.45</v>
      </c>
      <c r="L72" s="71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90" t="s">
        <v>18</v>
      </c>
      <c r="E74" s="691"/>
      <c r="F74" s="113">
        <v>1792817.68</v>
      </c>
      <c r="I74" s="692" t="s">
        <v>198</v>
      </c>
      <c r="J74" s="693"/>
      <c r="K74" s="694">
        <f>K70+K72</f>
        <v>672071.66000000015</v>
      </c>
      <c r="L74" s="69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5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5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90" t="s">
        <v>594</v>
      </c>
      <c r="J83" s="791"/>
    </row>
    <row r="84" spans="1:14" ht="19.5" thickBot="1" x14ac:dyDescent="0.35">
      <c r="A84" s="514" t="s">
        <v>598</v>
      </c>
      <c r="B84" s="515"/>
      <c r="C84" s="516"/>
      <c r="D84" s="491"/>
      <c r="I84" s="792"/>
      <c r="J84" s="79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56" t="s">
        <v>620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745"/>
      <c r="Q4" s="322" t="s">
        <v>217</v>
      </c>
      <c r="R4" s="755"/>
      <c r="W4" s="727" t="s">
        <v>124</v>
      </c>
      <c r="X4" s="72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7"/>
      <c r="X5" s="72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3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3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33"/>
      <c r="X21" s="73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34"/>
      <c r="X23" s="73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34"/>
      <c r="X24" s="73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5"/>
      <c r="X25" s="73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5"/>
      <c r="X26" s="73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8"/>
      <c r="X27" s="729"/>
      <c r="Y27" s="73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9"/>
      <c r="X28" s="729"/>
      <c r="Y28" s="73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6">
        <f>SUM(M5:M40)</f>
        <v>2479367.6100000003</v>
      </c>
      <c r="N41" s="746">
        <f>SUM(N5:N40)</f>
        <v>1195667</v>
      </c>
      <c r="P41" s="506">
        <f>SUM(P5:P40)</f>
        <v>4355326.74</v>
      </c>
      <c r="Q41" s="794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47"/>
      <c r="N42" s="747"/>
      <c r="P42" s="34"/>
      <c r="Q42" s="795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6">
        <f>M41+N41</f>
        <v>3675034.6100000003</v>
      </c>
      <c r="N45" s="797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01" t="s">
        <v>11</v>
      </c>
      <c r="I70" s="702"/>
      <c r="J70" s="100"/>
      <c r="K70" s="703">
        <f>I68+L68</f>
        <v>428155.54000000004</v>
      </c>
      <c r="L70" s="736"/>
      <c r="M70" s="272"/>
      <c r="N70" s="272"/>
      <c r="P70" s="34"/>
      <c r="Q70" s="13"/>
    </row>
    <row r="71" spans="1:17" x14ac:dyDescent="0.25">
      <c r="D71" s="707" t="s">
        <v>12</v>
      </c>
      <c r="E71" s="707"/>
      <c r="F71" s="312">
        <f>F68-K70-C68</f>
        <v>1631087.67</v>
      </c>
      <c r="I71" s="102"/>
      <c r="J71" s="103"/>
      <c r="P71" s="34"/>
    </row>
    <row r="72" spans="1:17" ht="18.75" x14ac:dyDescent="0.3">
      <c r="D72" s="737" t="s">
        <v>95</v>
      </c>
      <c r="E72" s="737"/>
      <c r="F72" s="111">
        <v>-1884975.46</v>
      </c>
      <c r="I72" s="708" t="s">
        <v>13</v>
      </c>
      <c r="J72" s="709"/>
      <c r="K72" s="710">
        <f>F74+F75+F76</f>
        <v>1777829.89</v>
      </c>
      <c r="L72" s="71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12">
        <f>-C4</f>
        <v>-1792817.68</v>
      </c>
      <c r="L74" s="71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90" t="s">
        <v>18</v>
      </c>
      <c r="E76" s="691"/>
      <c r="F76" s="113">
        <v>2112071.92</v>
      </c>
      <c r="I76" s="692" t="s">
        <v>854</v>
      </c>
      <c r="J76" s="693"/>
      <c r="K76" s="694">
        <f>K72+K74</f>
        <v>-14987.790000000037</v>
      </c>
      <c r="L76" s="69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52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53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90" t="s">
        <v>594</v>
      </c>
      <c r="J93" s="791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92"/>
      <c r="J94" s="79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8">
        <f>SUM(D106:D129)</f>
        <v>759581.99999999988</v>
      </c>
      <c r="D130" s="799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4" t="s">
        <v>752</v>
      </c>
      <c r="G2" s="805"/>
      <c r="H2" s="806"/>
    </row>
    <row r="3" spans="2:8" ht="27.75" customHeight="1" thickBot="1" x14ac:dyDescent="0.3">
      <c r="B3" s="801" t="s">
        <v>748</v>
      </c>
      <c r="C3" s="802"/>
      <c r="D3" s="803"/>
      <c r="F3" s="807"/>
      <c r="G3" s="808"/>
      <c r="H3" s="809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10">
        <f>SUM(H5:H10)</f>
        <v>334337</v>
      </c>
      <c r="H11" s="811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4" t="s">
        <v>750</v>
      </c>
      <c r="D15" s="812">
        <f>D11-D13</f>
        <v>-69877</v>
      </c>
    </row>
    <row r="16" spans="2:8" ht="18.75" customHeight="1" thickBot="1" x14ac:dyDescent="0.3">
      <c r="C16" s="815"/>
      <c r="D16" s="813"/>
    </row>
    <row r="17" spans="3:4" ht="18.75" x14ac:dyDescent="0.3">
      <c r="C17" s="800" t="s">
        <v>753</v>
      </c>
      <c r="D17" s="800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56" t="s">
        <v>754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556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21" t="s">
        <v>2</v>
      </c>
      <c r="F4" s="722"/>
      <c r="H4" s="723" t="s">
        <v>3</v>
      </c>
      <c r="I4" s="724"/>
      <c r="J4" s="559"/>
      <c r="K4" s="565"/>
      <c r="L4" s="566"/>
      <c r="M4" s="21" t="s">
        <v>4</v>
      </c>
      <c r="N4" s="22" t="s">
        <v>5</v>
      </c>
      <c r="P4" s="745"/>
      <c r="Q4" s="322" t="s">
        <v>217</v>
      </c>
      <c r="R4" s="755"/>
      <c r="U4" s="34"/>
      <c r="V4" s="128"/>
      <c r="W4" s="822"/>
      <c r="X4" s="82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22"/>
      <c r="X5" s="82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23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2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33"/>
      <c r="X21" s="73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34"/>
      <c r="X23" s="73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34"/>
      <c r="X24" s="73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5"/>
      <c r="X25" s="73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5"/>
      <c r="X26" s="73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8"/>
      <c r="X27" s="729"/>
      <c r="Y27" s="73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9"/>
      <c r="X28" s="729"/>
      <c r="Y28" s="73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6">
        <f>SUM(M5:M40)</f>
        <v>1509924.1</v>
      </c>
      <c r="N41" s="746">
        <f>SUM(N5:N40)</f>
        <v>1012291</v>
      </c>
      <c r="P41" s="506">
        <f>SUM(P5:P40)</f>
        <v>4043205.8900000006</v>
      </c>
      <c r="Q41" s="794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47"/>
      <c r="N42" s="747"/>
      <c r="P42" s="34"/>
      <c r="Q42" s="795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6">
        <f>M41+N41</f>
        <v>2522215.1</v>
      </c>
      <c r="N45" s="797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01" t="s">
        <v>11</v>
      </c>
      <c r="I63" s="702"/>
      <c r="J63" s="562"/>
      <c r="K63" s="819">
        <f>I61+L61</f>
        <v>340912.75</v>
      </c>
      <c r="L63" s="820"/>
      <c r="M63" s="272"/>
      <c r="N63" s="272"/>
      <c r="P63" s="34"/>
      <c r="Q63" s="13"/>
    </row>
    <row r="64" spans="1:17" x14ac:dyDescent="0.25">
      <c r="D64" s="707" t="s">
        <v>12</v>
      </c>
      <c r="E64" s="707"/>
      <c r="F64" s="312">
        <f>F61-K63-C61</f>
        <v>1458827.53</v>
      </c>
      <c r="I64" s="102"/>
      <c r="J64" s="563"/>
    </row>
    <row r="65" spans="2:17" ht="18.75" x14ac:dyDescent="0.3">
      <c r="D65" s="737" t="s">
        <v>95</v>
      </c>
      <c r="E65" s="737"/>
      <c r="F65" s="111">
        <v>-1572197.3</v>
      </c>
      <c r="I65" s="708" t="s">
        <v>13</v>
      </c>
      <c r="J65" s="709"/>
      <c r="K65" s="710">
        <f>F67+F68+F69</f>
        <v>2392765.5300000003</v>
      </c>
      <c r="L65" s="710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21">
        <f>-C4</f>
        <v>-2112071.92</v>
      </c>
      <c r="L67" s="71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90" t="s">
        <v>18</v>
      </c>
      <c r="E69" s="691"/>
      <c r="F69" s="113">
        <v>2546982.16</v>
      </c>
      <c r="I69" s="816" t="s">
        <v>198</v>
      </c>
      <c r="J69" s="817"/>
      <c r="K69" s="818">
        <f>K65+K67</f>
        <v>280693.61000000034</v>
      </c>
      <c r="L69" s="81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2" workbookViewId="0">
      <selection activeCell="E37" sqref="E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7">
        <v>44760</v>
      </c>
      <c r="E17" s="688">
        <v>49325.599999999999</v>
      </c>
      <c r="F17" s="547">
        <f t="shared" si="0"/>
        <v>0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7">
        <v>44760</v>
      </c>
      <c r="E18" s="688">
        <v>3087.2</v>
      </c>
      <c r="F18" s="547">
        <f t="shared" si="0"/>
        <v>0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7">
        <v>44760</v>
      </c>
      <c r="E19" s="688">
        <v>1128</v>
      </c>
      <c r="F19" s="547">
        <f t="shared" si="0"/>
        <v>0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7">
        <v>44760</v>
      </c>
      <c r="E20" s="688">
        <v>73300.850000000006</v>
      </c>
      <c r="F20" s="547">
        <f t="shared" si="0"/>
        <v>0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7">
        <v>44760</v>
      </c>
      <c r="E21" s="688">
        <v>77730.7</v>
      </c>
      <c r="F21" s="547">
        <f t="shared" si="0"/>
        <v>0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7">
        <v>44760</v>
      </c>
      <c r="E22" s="688">
        <v>13778.94</v>
      </c>
      <c r="F22" s="547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7">
        <v>44760</v>
      </c>
      <c r="E23" s="688">
        <v>768</v>
      </c>
      <c r="F23" s="547">
        <f t="shared" si="0"/>
        <v>0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7">
        <v>44760</v>
      </c>
      <c r="E24" s="688">
        <v>85663.7</v>
      </c>
      <c r="F24" s="547">
        <f t="shared" si="0"/>
        <v>0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7">
        <v>44760</v>
      </c>
      <c r="E31" s="688">
        <v>2520</v>
      </c>
      <c r="F31" s="547">
        <f t="shared" si="0"/>
        <v>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7">
        <v>44760</v>
      </c>
      <c r="E32" s="688">
        <v>8158.8</v>
      </c>
      <c r="F32" s="547">
        <f t="shared" si="0"/>
        <v>0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7">
        <v>44760</v>
      </c>
      <c r="E33" s="688">
        <v>9299</v>
      </c>
      <c r="F33" s="547">
        <f t="shared" si="0"/>
        <v>0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7">
        <v>44760</v>
      </c>
      <c r="E34" s="688">
        <v>10924.4</v>
      </c>
      <c r="F34" s="547">
        <f t="shared" si="0"/>
        <v>0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7">
        <v>44760</v>
      </c>
      <c r="E35" s="688">
        <v>48105.599999999999</v>
      </c>
      <c r="F35" s="547">
        <f t="shared" si="0"/>
        <v>0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7">
        <v>44760</v>
      </c>
      <c r="E36" s="688">
        <v>8408.4</v>
      </c>
      <c r="F36" s="547">
        <f t="shared" si="0"/>
        <v>0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52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53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90" t="s">
        <v>594</v>
      </c>
      <c r="J74" s="791"/>
    </row>
    <row r="75" spans="1:14" ht="19.5" thickBot="1" x14ac:dyDescent="0.35">
      <c r="A75" s="456"/>
      <c r="B75" s="653"/>
      <c r="C75" s="233"/>
      <c r="D75" s="654"/>
      <c r="E75" s="520"/>
      <c r="F75" s="111"/>
      <c r="I75" s="792"/>
      <c r="J75" s="793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6" t="s">
        <v>806</v>
      </c>
      <c r="B89" s="827"/>
      <c r="C89" s="827"/>
      <c r="E89"/>
      <c r="F89" s="111"/>
      <c r="I89"/>
      <c r="J89" s="194"/>
      <c r="M89"/>
      <c r="N89"/>
    </row>
    <row r="90" spans="1:14" ht="18.75" x14ac:dyDescent="0.3">
      <c r="A90" s="454"/>
      <c r="B90" s="828" t="s">
        <v>807</v>
      </c>
      <c r="C90" s="82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4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5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F1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4"/>
      <c r="C1" s="756" t="s">
        <v>884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18" ht="16.5" thickBot="1" x14ac:dyDescent="0.3">
      <c r="B2" s="715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8" t="s">
        <v>0</v>
      </c>
      <c r="C3" s="719"/>
      <c r="D3" s="10"/>
      <c r="E3" s="556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21" t="s">
        <v>2</v>
      </c>
      <c r="F4" s="722"/>
      <c r="H4" s="723" t="s">
        <v>3</v>
      </c>
      <c r="I4" s="724"/>
      <c r="J4" s="559"/>
      <c r="K4" s="565"/>
      <c r="L4" s="566"/>
      <c r="M4" s="21" t="s">
        <v>4</v>
      </c>
      <c r="N4" s="22" t="s">
        <v>5</v>
      </c>
      <c r="P4" s="745"/>
      <c r="Q4" s="322" t="s">
        <v>217</v>
      </c>
      <c r="R4" s="75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6">
        <f>SUM(M5:M40)</f>
        <v>1737024</v>
      </c>
      <c r="N41" s="746">
        <f>SUM(N5:N40)</f>
        <v>1314313</v>
      </c>
      <c r="P41" s="506">
        <f>SUM(P5:P40)</f>
        <v>3810957.55</v>
      </c>
      <c r="Q41" s="79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47"/>
      <c r="N42" s="747"/>
      <c r="P42" s="34"/>
      <c r="Q42" s="79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6">
        <f>M41+N41</f>
        <v>3051337</v>
      </c>
      <c r="N45" s="79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1" t="s">
        <v>11</v>
      </c>
      <c r="I69" s="702"/>
      <c r="J69" s="562"/>
      <c r="K69" s="819">
        <f>I67+L67</f>
        <v>534683.29</v>
      </c>
      <c r="L69" s="820"/>
      <c r="M69" s="272"/>
      <c r="N69" s="272"/>
      <c r="P69" s="34"/>
      <c r="Q69" s="13"/>
    </row>
    <row r="70" spans="1:17" x14ac:dyDescent="0.25">
      <c r="D70" s="707" t="s">
        <v>12</v>
      </c>
      <c r="E70" s="707"/>
      <c r="F70" s="312">
        <f>F67-K69-C67</f>
        <v>1683028.8699999999</v>
      </c>
      <c r="I70" s="102"/>
      <c r="J70" s="563"/>
    </row>
    <row r="71" spans="1:17" ht="18.75" x14ac:dyDescent="0.3">
      <c r="D71" s="737" t="s">
        <v>95</v>
      </c>
      <c r="E71" s="737"/>
      <c r="F71" s="111">
        <v>-2122394.9</v>
      </c>
      <c r="I71" s="708" t="s">
        <v>13</v>
      </c>
      <c r="J71" s="709"/>
      <c r="K71" s="710">
        <f>F73+F74+F75</f>
        <v>2167293.46</v>
      </c>
      <c r="L71" s="710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21">
        <f>-C4</f>
        <v>-2546982.16</v>
      </c>
      <c r="L73" s="71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90" t="s">
        <v>18</v>
      </c>
      <c r="E75" s="691"/>
      <c r="F75" s="113">
        <v>2355426.54</v>
      </c>
      <c r="I75" s="692" t="s">
        <v>97</v>
      </c>
      <c r="J75" s="693"/>
      <c r="K75" s="694">
        <f>K71+K73</f>
        <v>-379688.70000000019</v>
      </c>
      <c r="L75" s="69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10" workbookViewId="0">
      <selection activeCell="E19" sqref="E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7">
        <v>44760</v>
      </c>
      <c r="E3" s="688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7">
        <v>44760</v>
      </c>
      <c r="E4" s="688">
        <v>111611.08</v>
      </c>
      <c r="F4" s="547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7">
        <v>44760</v>
      </c>
      <c r="E5" s="688">
        <v>5816.4</v>
      </c>
      <c r="F5" s="547">
        <f t="shared" si="0"/>
        <v>0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7">
        <v>44760</v>
      </c>
      <c r="E6" s="688">
        <v>308.72000000000003</v>
      </c>
      <c r="F6" s="547">
        <f t="shared" si="0"/>
        <v>0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7">
        <v>44760</v>
      </c>
      <c r="E7" s="688">
        <v>8698.7000000000007</v>
      </c>
      <c r="F7" s="547">
        <f t="shared" si="0"/>
        <v>0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7">
        <v>44760</v>
      </c>
      <c r="E8" s="688">
        <v>32020.98</v>
      </c>
      <c r="F8" s="547">
        <f t="shared" si="0"/>
        <v>0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7">
        <v>44760</v>
      </c>
      <c r="E9" s="688">
        <v>61048.800000000003</v>
      </c>
      <c r="F9" s="547">
        <f t="shared" si="0"/>
        <v>0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7">
        <v>44760</v>
      </c>
      <c r="E10" s="688">
        <v>100170.2</v>
      </c>
      <c r="F10" s="547">
        <f t="shared" si="0"/>
        <v>0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7">
        <v>44760</v>
      </c>
      <c r="E11" s="688">
        <v>49503.49</v>
      </c>
      <c r="F11" s="547">
        <f t="shared" si="0"/>
        <v>0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7">
        <v>44760</v>
      </c>
      <c r="E12" s="688">
        <v>47878.06</v>
      </c>
      <c r="F12" s="547">
        <f t="shared" si="0"/>
        <v>0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7">
        <v>44760</v>
      </c>
      <c r="E13" s="688">
        <v>15201.66</v>
      </c>
      <c r="F13" s="547">
        <f t="shared" si="0"/>
        <v>0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7">
        <v>44760</v>
      </c>
      <c r="E14" s="688">
        <v>1710</v>
      </c>
      <c r="F14" s="547">
        <f t="shared" si="0"/>
        <v>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7">
        <v>44760</v>
      </c>
      <c r="E15" s="688">
        <v>45293.1</v>
      </c>
      <c r="F15" s="547">
        <f t="shared" si="0"/>
        <v>0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7">
        <v>44760</v>
      </c>
      <c r="E16" s="688">
        <v>45940.800000000003</v>
      </c>
      <c r="F16" s="547">
        <f t="shared" si="0"/>
        <v>0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7">
        <v>44760</v>
      </c>
      <c r="E17" s="688">
        <v>69162.899999999994</v>
      </c>
      <c r="F17" s="547">
        <f t="shared" si="0"/>
        <v>0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7">
        <v>44760</v>
      </c>
      <c r="E18" s="688">
        <v>157826.47</v>
      </c>
      <c r="F18" s="547">
        <f t="shared" si="0"/>
        <v>0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818494.5</v>
      </c>
      <c r="F67" s="153">
        <f>SUM(F3:F66)</f>
        <v>1303900.4000000001</v>
      </c>
      <c r="H67" s="790" t="s">
        <v>594</v>
      </c>
      <c r="I67" s="791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2" t="s">
        <v>207</v>
      </c>
      <c r="H68" s="792"/>
      <c r="I68" s="793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3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topLeftCell="E11" workbookViewId="0">
      <selection activeCell="P37" sqref="P37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4"/>
      <c r="C1" s="756" t="s">
        <v>1027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18" ht="16.5" thickBot="1" x14ac:dyDescent="0.3">
      <c r="B2" s="715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8" t="s">
        <v>0</v>
      </c>
      <c r="C3" s="719"/>
      <c r="D3" s="10"/>
      <c r="E3" s="556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21" t="s">
        <v>2</v>
      </c>
      <c r="F4" s="722"/>
      <c r="H4" s="723" t="s">
        <v>3</v>
      </c>
      <c r="I4" s="724"/>
      <c r="J4" s="559"/>
      <c r="K4" s="565"/>
      <c r="L4" s="566"/>
      <c r="M4" s="21" t="s">
        <v>4</v>
      </c>
      <c r="N4" s="22" t="s">
        <v>5</v>
      </c>
      <c r="P4" s="745"/>
      <c r="Q4" s="322" t="s">
        <v>217</v>
      </c>
      <c r="R4" s="75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536">
        <v>62065.5</v>
      </c>
      <c r="N5" s="33">
        <v>40005</v>
      </c>
      <c r="O5" s="686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5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4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5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4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5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5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5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4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5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4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5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80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5"/>
      <c r="H18" s="29">
        <v>44759</v>
      </c>
      <c r="I18" s="30">
        <v>1634</v>
      </c>
      <c r="J18" s="37"/>
      <c r="K18" s="567"/>
      <c r="L18" s="39"/>
      <c r="M18" s="32">
        <v>83166</v>
      </c>
      <c r="N18" s="33">
        <v>29065</v>
      </c>
      <c r="O18" s="580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8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5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80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8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5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61" t="s">
        <v>1051</v>
      </c>
      <c r="P20" s="39">
        <f t="shared" si="1"/>
        <v>139701</v>
      </c>
      <c r="Q20" s="689">
        <f t="shared" si="0"/>
        <v>39223</v>
      </c>
      <c r="R20" s="319">
        <v>0</v>
      </c>
    </row>
    <row r="21" spans="1:18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5"/>
      <c r="H21" s="29">
        <v>44762</v>
      </c>
      <c r="I21" s="30">
        <v>1707</v>
      </c>
      <c r="J21" s="37"/>
      <c r="K21" s="568"/>
      <c r="L21" s="45"/>
      <c r="M21" s="32">
        <f>14700+14714</f>
        <v>29414</v>
      </c>
      <c r="N21" s="33">
        <v>31157</v>
      </c>
      <c r="O21" s="661" t="s">
        <v>915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8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5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4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8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5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4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5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4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O25" s="664"/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>
        <v>44758</v>
      </c>
      <c r="K35" s="571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>
        <v>44765</v>
      </c>
      <c r="K36" s="572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6">
        <f>SUM(M5:M40)</f>
        <v>1100755</v>
      </c>
      <c r="N41" s="746">
        <f>SUM(N5:N40)</f>
        <v>743412</v>
      </c>
      <c r="P41" s="506">
        <f>SUM(P5:P40)</f>
        <v>2310865</v>
      </c>
      <c r="Q41" s="794">
        <f>SUM(Q5:Q40)</f>
        <v>12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47"/>
      <c r="N42" s="747"/>
      <c r="P42" s="34"/>
      <c r="Q42" s="795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6">
        <f>M41+N41</f>
        <v>1844167</v>
      </c>
      <c r="N45" s="797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341198</v>
      </c>
      <c r="D67" s="88"/>
      <c r="E67" s="91" t="s">
        <v>8</v>
      </c>
      <c r="F67" s="90">
        <f>SUM(F5:F60)</f>
        <v>2245276</v>
      </c>
      <c r="G67" s="576"/>
      <c r="H67" s="91" t="s">
        <v>9</v>
      </c>
      <c r="I67" s="92">
        <f>SUM(I5:I60)</f>
        <v>67260</v>
      </c>
      <c r="J67" s="93"/>
      <c r="K67" s="94" t="s">
        <v>10</v>
      </c>
      <c r="L67" s="95">
        <f>SUM(L5:L65)</f>
        <v>116420.97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1" t="s">
        <v>11</v>
      </c>
      <c r="I69" s="702"/>
      <c r="J69" s="562"/>
      <c r="K69" s="819">
        <f>I67+L67</f>
        <v>183680.97</v>
      </c>
      <c r="L69" s="820"/>
      <c r="M69" s="272"/>
      <c r="N69" s="272"/>
      <c r="P69" s="34"/>
      <c r="Q69" s="13"/>
    </row>
    <row r="70" spans="1:17" x14ac:dyDescent="0.25">
      <c r="D70" s="707" t="s">
        <v>12</v>
      </c>
      <c r="E70" s="707"/>
      <c r="F70" s="312">
        <f>F67-K69-C67</f>
        <v>1720397.03</v>
      </c>
      <c r="I70" s="102"/>
      <c r="J70" s="563"/>
    </row>
    <row r="71" spans="1:17" ht="18.75" x14ac:dyDescent="0.3">
      <c r="D71" s="737" t="s">
        <v>95</v>
      </c>
      <c r="E71" s="737"/>
      <c r="F71" s="111">
        <v>0</v>
      </c>
      <c r="I71" s="708" t="s">
        <v>13</v>
      </c>
      <c r="J71" s="709"/>
      <c r="K71" s="710">
        <f>F73+F74+F75</f>
        <v>4075823.5700000003</v>
      </c>
      <c r="L71" s="710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1720397.03</v>
      </c>
      <c r="H73" s="558"/>
      <c r="I73" s="108" t="s">
        <v>15</v>
      </c>
      <c r="J73" s="109"/>
      <c r="K73" s="821">
        <f>-C4</f>
        <v>-2355426.54</v>
      </c>
      <c r="L73" s="710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90" t="s">
        <v>18</v>
      </c>
      <c r="E75" s="691"/>
      <c r="F75" s="113">
        <v>2355426.54</v>
      </c>
      <c r="I75" s="692" t="s">
        <v>97</v>
      </c>
      <c r="J75" s="693"/>
      <c r="K75" s="694">
        <f>K71+K73</f>
        <v>1720397.0300000003</v>
      </c>
      <c r="L75" s="69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90" t="s">
        <v>594</v>
      </c>
      <c r="I67" s="791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2" t="s">
        <v>207</v>
      </c>
      <c r="H68" s="792"/>
      <c r="I68" s="793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3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16" t="s">
        <v>208</v>
      </c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  <c r="P3" s="74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745"/>
      <c r="Q4" s="286" t="s">
        <v>209</v>
      </c>
      <c r="W4" s="727" t="s">
        <v>124</v>
      </c>
      <c r="X4" s="72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7"/>
      <c r="X5" s="72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3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3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33"/>
      <c r="X21" s="73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34"/>
      <c r="X23" s="73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34"/>
      <c r="X24" s="73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5"/>
      <c r="X25" s="73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5"/>
      <c r="X26" s="73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8"/>
      <c r="X27" s="729"/>
      <c r="Y27" s="73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9"/>
      <c r="X28" s="729"/>
      <c r="Y28" s="73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6">
        <f>SUM(M5:M35)</f>
        <v>321168.83</v>
      </c>
      <c r="N36" s="748">
        <f>SUM(N5:N35)</f>
        <v>467016</v>
      </c>
      <c r="O36" s="276"/>
      <c r="P36" s="277">
        <v>0</v>
      </c>
      <c r="Q36" s="75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47"/>
      <c r="N37" s="749"/>
      <c r="O37" s="276"/>
      <c r="P37" s="277">
        <v>0</v>
      </c>
      <c r="Q37" s="75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1" t="s">
        <v>11</v>
      </c>
      <c r="I52" s="702"/>
      <c r="J52" s="100"/>
      <c r="K52" s="703">
        <f>I50+L50</f>
        <v>71911.59</v>
      </c>
      <c r="L52" s="736"/>
      <c r="M52" s="272"/>
      <c r="N52" s="272"/>
      <c r="P52" s="34"/>
      <c r="Q52" s="13"/>
    </row>
    <row r="53" spans="1:17" ht="16.5" thickBot="1" x14ac:dyDescent="0.3">
      <c r="D53" s="707" t="s">
        <v>12</v>
      </c>
      <c r="E53" s="707"/>
      <c r="F53" s="312">
        <f>F50-K52-C50</f>
        <v>-25952.549999999814</v>
      </c>
      <c r="I53" s="102"/>
      <c r="J53" s="103"/>
    </row>
    <row r="54" spans="1:17" ht="18.75" x14ac:dyDescent="0.3">
      <c r="D54" s="737" t="s">
        <v>95</v>
      </c>
      <c r="E54" s="737"/>
      <c r="F54" s="111">
        <v>-706888.38</v>
      </c>
      <c r="I54" s="708" t="s">
        <v>13</v>
      </c>
      <c r="J54" s="709"/>
      <c r="K54" s="710">
        <f>F56+F57+F58</f>
        <v>1308778.3500000003</v>
      </c>
      <c r="L54" s="710"/>
      <c r="M54" s="738" t="s">
        <v>211</v>
      </c>
      <c r="N54" s="739"/>
      <c r="O54" s="739"/>
      <c r="P54" s="739"/>
      <c r="Q54" s="74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41"/>
      <c r="N55" s="742"/>
      <c r="O55" s="742"/>
      <c r="P55" s="742"/>
      <c r="Q55" s="74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12">
        <f>-C4</f>
        <v>-567389.35</v>
      </c>
      <c r="L56" s="71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90" t="s">
        <v>18</v>
      </c>
      <c r="E58" s="691"/>
      <c r="F58" s="113">
        <v>2142307.62</v>
      </c>
      <c r="I58" s="692" t="s">
        <v>198</v>
      </c>
      <c r="J58" s="693"/>
      <c r="K58" s="694">
        <f>K54+K56</f>
        <v>741389.00000000035</v>
      </c>
      <c r="L58" s="6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5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5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16" t="s">
        <v>208</v>
      </c>
      <c r="D1" s="717"/>
      <c r="E1" s="717"/>
      <c r="F1" s="717"/>
      <c r="G1" s="717"/>
      <c r="H1" s="717"/>
      <c r="I1" s="717"/>
      <c r="J1" s="717"/>
      <c r="K1" s="717"/>
      <c r="L1" s="717"/>
      <c r="M1" s="71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745"/>
      <c r="Q4" s="322" t="s">
        <v>217</v>
      </c>
      <c r="R4" s="755"/>
      <c r="W4" s="727" t="s">
        <v>124</v>
      </c>
      <c r="X4" s="72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7"/>
      <c r="X5" s="72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3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3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33"/>
      <c r="X21" s="73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34"/>
      <c r="X23" s="73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34"/>
      <c r="X24" s="73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5"/>
      <c r="X25" s="73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5"/>
      <c r="X26" s="73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8"/>
      <c r="X27" s="729"/>
      <c r="Y27" s="73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9"/>
      <c r="X28" s="729"/>
      <c r="Y28" s="73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6">
        <f>SUM(M5:M35)</f>
        <v>1077791.3</v>
      </c>
      <c r="N36" s="748">
        <f>SUM(N5:N35)</f>
        <v>936398</v>
      </c>
      <c r="O36" s="276"/>
      <c r="P36" s="277">
        <v>0</v>
      </c>
      <c r="Q36" s="75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47"/>
      <c r="N37" s="749"/>
      <c r="O37" s="276"/>
      <c r="P37" s="277">
        <v>0</v>
      </c>
      <c r="Q37" s="75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1" t="s">
        <v>11</v>
      </c>
      <c r="I52" s="702"/>
      <c r="J52" s="100"/>
      <c r="K52" s="703">
        <f>I50+L50</f>
        <v>90750.75</v>
      </c>
      <c r="L52" s="736"/>
      <c r="M52" s="272"/>
      <c r="N52" s="272"/>
      <c r="P52" s="34"/>
      <c r="Q52" s="13"/>
    </row>
    <row r="53" spans="1:17" ht="16.5" thickBot="1" x14ac:dyDescent="0.3">
      <c r="D53" s="707" t="s">
        <v>12</v>
      </c>
      <c r="E53" s="707"/>
      <c r="F53" s="312">
        <f>F50-K52-C50</f>
        <v>1739855.03</v>
      </c>
      <c r="I53" s="102"/>
      <c r="J53" s="103"/>
    </row>
    <row r="54" spans="1:17" ht="18.75" x14ac:dyDescent="0.3">
      <c r="D54" s="737" t="s">
        <v>95</v>
      </c>
      <c r="E54" s="737"/>
      <c r="F54" s="111">
        <v>-1567070.66</v>
      </c>
      <c r="I54" s="708" t="s">
        <v>13</v>
      </c>
      <c r="J54" s="709"/>
      <c r="K54" s="710">
        <f>F56+F57+F58</f>
        <v>703192.8600000001</v>
      </c>
      <c r="L54" s="710"/>
      <c r="M54" s="738" t="s">
        <v>211</v>
      </c>
      <c r="N54" s="739"/>
      <c r="O54" s="739"/>
      <c r="P54" s="739"/>
      <c r="Q54" s="74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41"/>
      <c r="N55" s="742"/>
      <c r="O55" s="742"/>
      <c r="P55" s="742"/>
      <c r="Q55" s="74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12">
        <f>-C4</f>
        <v>-567389.35</v>
      </c>
      <c r="L56" s="71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90" t="s">
        <v>18</v>
      </c>
      <c r="E58" s="691"/>
      <c r="F58" s="113">
        <v>754143.23</v>
      </c>
      <c r="I58" s="692" t="s">
        <v>198</v>
      </c>
      <c r="J58" s="693"/>
      <c r="K58" s="694">
        <f>K54+K56</f>
        <v>135803.51000000013</v>
      </c>
      <c r="L58" s="6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5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5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56" t="s">
        <v>316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745"/>
      <c r="Q4" s="322" t="s">
        <v>217</v>
      </c>
      <c r="R4" s="755"/>
      <c r="W4" s="727" t="s">
        <v>124</v>
      </c>
      <c r="X4" s="72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7"/>
      <c r="X5" s="72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3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3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33"/>
      <c r="X21" s="73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34"/>
      <c r="X23" s="73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34"/>
      <c r="X24" s="73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5"/>
      <c r="X25" s="73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5"/>
      <c r="X26" s="73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8"/>
      <c r="X27" s="729"/>
      <c r="Y27" s="73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9"/>
      <c r="X28" s="729"/>
      <c r="Y28" s="73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6">
        <f>SUM(M5:M35)</f>
        <v>1818445.73</v>
      </c>
      <c r="N36" s="748">
        <f>SUM(N5:N35)</f>
        <v>739014</v>
      </c>
      <c r="O36" s="276"/>
      <c r="P36" s="277">
        <v>0</v>
      </c>
      <c r="Q36" s="75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47"/>
      <c r="N37" s="749"/>
      <c r="O37" s="276"/>
      <c r="P37" s="277">
        <v>0</v>
      </c>
      <c r="Q37" s="75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1" t="s">
        <v>11</v>
      </c>
      <c r="I52" s="702"/>
      <c r="J52" s="100"/>
      <c r="K52" s="703">
        <f>I50+L50</f>
        <v>158798.12</v>
      </c>
      <c r="L52" s="736"/>
      <c r="M52" s="272"/>
      <c r="N52" s="272"/>
      <c r="P52" s="34"/>
      <c r="Q52" s="13"/>
    </row>
    <row r="53" spans="1:17" x14ac:dyDescent="0.25">
      <c r="D53" s="707" t="s">
        <v>12</v>
      </c>
      <c r="E53" s="707"/>
      <c r="F53" s="312">
        <f>F50-K52-C50</f>
        <v>2078470.75</v>
      </c>
      <c r="I53" s="102"/>
      <c r="J53" s="103"/>
    </row>
    <row r="54" spans="1:17" ht="18.75" x14ac:dyDescent="0.3">
      <c r="D54" s="737" t="s">
        <v>95</v>
      </c>
      <c r="E54" s="737"/>
      <c r="F54" s="111">
        <v>-1448401.2</v>
      </c>
      <c r="I54" s="708" t="s">
        <v>13</v>
      </c>
      <c r="J54" s="709"/>
      <c r="K54" s="710">
        <f>F56+F57+F58</f>
        <v>1025960.7</v>
      </c>
      <c r="L54" s="71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12">
        <f>-C4</f>
        <v>-754143.23</v>
      </c>
      <c r="L56" s="71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90" t="s">
        <v>18</v>
      </c>
      <c r="E58" s="691"/>
      <c r="F58" s="113">
        <v>1149740.4099999999</v>
      </c>
      <c r="I58" s="692" t="s">
        <v>198</v>
      </c>
      <c r="J58" s="693"/>
      <c r="K58" s="694">
        <f>K54+K56</f>
        <v>271817.46999999997</v>
      </c>
      <c r="L58" s="6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8" t="s">
        <v>413</v>
      </c>
      <c r="C43" s="759"/>
      <c r="D43" s="759"/>
      <c r="E43" s="76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61"/>
      <c r="C44" s="762"/>
      <c r="D44" s="762"/>
      <c r="E44" s="76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4"/>
      <c r="C45" s="765"/>
      <c r="D45" s="765"/>
      <c r="E45" s="76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73" t="s">
        <v>593</v>
      </c>
      <c r="C47" s="77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5"/>
      <c r="C48" s="776"/>
      <c r="D48" s="253"/>
      <c r="E48" s="69"/>
      <c r="F48" s="137">
        <f t="shared" si="2"/>
        <v>0</v>
      </c>
      <c r="I48" s="348"/>
      <c r="J48" s="767" t="s">
        <v>414</v>
      </c>
      <c r="K48" s="768"/>
      <c r="L48" s="76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70"/>
      <c r="K49" s="771"/>
      <c r="L49" s="77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7" t="s">
        <v>594</v>
      </c>
      <c r="J50" s="77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7"/>
      <c r="J51" s="77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7"/>
      <c r="J52" s="77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7"/>
      <c r="J53" s="77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7"/>
      <c r="J54" s="77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7"/>
      <c r="J55" s="77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7"/>
      <c r="J56" s="77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7"/>
      <c r="J57" s="77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7"/>
      <c r="J58" s="77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7"/>
      <c r="J59" s="77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7"/>
      <c r="J60" s="77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7"/>
      <c r="J61" s="77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7"/>
      <c r="J62" s="77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7"/>
      <c r="J63" s="77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7"/>
      <c r="J64" s="77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7"/>
      <c r="J65" s="77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7"/>
      <c r="J66" s="77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7"/>
      <c r="J67" s="77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7"/>
      <c r="J68" s="77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7"/>
      <c r="J69" s="77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7"/>
      <c r="J70" s="77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7"/>
      <c r="J71" s="77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7"/>
      <c r="J72" s="77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7"/>
      <c r="J73" s="77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7"/>
      <c r="J74" s="77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7"/>
      <c r="J75" s="77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7"/>
      <c r="J76" s="77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7"/>
      <c r="J77" s="77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9"/>
      <c r="J78" s="78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5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5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4"/>
      <c r="C1" s="756" t="s">
        <v>646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1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8" t="s">
        <v>0</v>
      </c>
      <c r="C3" s="719"/>
      <c r="D3" s="10"/>
      <c r="E3" s="11"/>
      <c r="F3" s="11"/>
      <c r="H3" s="720" t="s">
        <v>26</v>
      </c>
      <c r="I3" s="720"/>
      <c r="K3" s="165"/>
      <c r="L3" s="13"/>
      <c r="M3" s="14"/>
      <c r="P3" s="744" t="s">
        <v>6</v>
      </c>
      <c r="R3" s="75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21" t="s">
        <v>2</v>
      </c>
      <c r="F4" s="722"/>
      <c r="H4" s="723" t="s">
        <v>3</v>
      </c>
      <c r="I4" s="724"/>
      <c r="J4" s="19"/>
      <c r="K4" s="166"/>
      <c r="L4" s="20"/>
      <c r="M4" s="21" t="s">
        <v>4</v>
      </c>
      <c r="N4" s="22" t="s">
        <v>5</v>
      </c>
      <c r="P4" s="745"/>
      <c r="Q4" s="322" t="s">
        <v>217</v>
      </c>
      <c r="R4" s="755"/>
      <c r="W4" s="727" t="s">
        <v>124</v>
      </c>
      <c r="X4" s="72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7"/>
      <c r="X5" s="72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3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3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33"/>
      <c r="X21" s="73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34"/>
      <c r="X23" s="73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34"/>
      <c r="X24" s="73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5"/>
      <c r="X25" s="73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5"/>
      <c r="X26" s="73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8"/>
      <c r="X27" s="729"/>
      <c r="Y27" s="73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9"/>
      <c r="X28" s="729"/>
      <c r="Y28" s="73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6">
        <f>SUM(M5:M35)</f>
        <v>2143864.4900000002</v>
      </c>
      <c r="N36" s="748">
        <f>SUM(N5:N35)</f>
        <v>791108</v>
      </c>
      <c r="O36" s="276"/>
      <c r="P36" s="277">
        <v>0</v>
      </c>
      <c r="Q36" s="78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47"/>
      <c r="N37" s="749"/>
      <c r="O37" s="276"/>
      <c r="P37" s="277">
        <v>0</v>
      </c>
      <c r="Q37" s="78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83">
        <f>M36+N36</f>
        <v>2934972.49</v>
      </c>
      <c r="N39" s="78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1" t="s">
        <v>11</v>
      </c>
      <c r="I52" s="702"/>
      <c r="J52" s="100"/>
      <c r="K52" s="703">
        <f>I50+L50</f>
        <v>197471.8</v>
      </c>
      <c r="L52" s="736"/>
      <c r="M52" s="272"/>
      <c r="N52" s="272"/>
      <c r="P52" s="34"/>
      <c r="Q52" s="13"/>
    </row>
    <row r="53" spans="1:17" x14ac:dyDescent="0.25">
      <c r="D53" s="707" t="s">
        <v>12</v>
      </c>
      <c r="E53" s="707"/>
      <c r="F53" s="312">
        <f>F50-K52-C50</f>
        <v>2057786.11</v>
      </c>
      <c r="I53" s="102"/>
      <c r="J53" s="103"/>
    </row>
    <row r="54" spans="1:17" ht="18.75" x14ac:dyDescent="0.3">
      <c r="D54" s="737" t="s">
        <v>95</v>
      </c>
      <c r="E54" s="737"/>
      <c r="F54" s="111">
        <v>-1702928.14</v>
      </c>
      <c r="I54" s="708" t="s">
        <v>13</v>
      </c>
      <c r="J54" s="709"/>
      <c r="K54" s="710">
        <f>F56+F57+F58</f>
        <v>1147965.3400000003</v>
      </c>
      <c r="L54" s="71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12">
        <f>-C4</f>
        <v>-1149740.4099999999</v>
      </c>
      <c r="L56" s="71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90" t="s">
        <v>18</v>
      </c>
      <c r="E58" s="691"/>
      <c r="F58" s="113">
        <v>1266568.45</v>
      </c>
      <c r="I58" s="692" t="s">
        <v>97</v>
      </c>
      <c r="J58" s="693"/>
      <c r="K58" s="694">
        <f>K54+K56</f>
        <v>-1775.0699999995995</v>
      </c>
      <c r="L58" s="6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2022-08-03T20:53:59Z</dcterms:modified>
</cp:coreProperties>
</file>