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0715" windowHeight="11730" activeTab="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8" l="1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53" i="1"/>
  <c r="K59" i="8" l="1"/>
  <c r="L53" i="8"/>
  <c r="I53" i="8"/>
  <c r="F53" i="8"/>
  <c r="C53" i="8"/>
  <c r="N49" i="8"/>
  <c r="M49" i="8"/>
  <c r="Q48" i="8"/>
  <c r="P48" i="8"/>
  <c r="P47" i="8"/>
  <c r="Q47" i="8" s="1"/>
  <c r="P46" i="8"/>
  <c r="Q46" i="8" s="1"/>
  <c r="P45" i="8"/>
  <c r="Q45" i="8" s="1"/>
  <c r="P44" i="8"/>
  <c r="Q44" i="8" s="1"/>
  <c r="P43" i="8"/>
  <c r="Q43" i="8" s="1"/>
  <c r="Q42" i="8"/>
  <c r="P42" i="8"/>
  <c r="P41" i="8"/>
  <c r="Q41" i="8" s="1"/>
  <c r="P40" i="8"/>
  <c r="Q40" i="8" s="1"/>
  <c r="P39" i="8"/>
  <c r="Q39" i="8" s="1"/>
  <c r="P38" i="8"/>
  <c r="Q38" i="8" s="1"/>
  <c r="P37" i="8"/>
  <c r="Q37" i="8" s="1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9" i="8" l="1"/>
  <c r="K55" i="8"/>
  <c r="F56" i="8" s="1"/>
  <c r="F59" i="8" s="1"/>
  <c r="K57" i="8" s="1"/>
  <c r="K61" i="8" s="1"/>
  <c r="Q49" i="8"/>
  <c r="M55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<sst xmlns="http://schemas.openxmlformats.org/spreadsheetml/2006/main" count="197" uniqueCount="116">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</sst>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0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44" fontId="3" fillId="9" borderId="0" xfId="1" applyFont="1" applyFill="1"/>
    <xf numFmtId="0" fontId="2" fillId="10" borderId="24" xfId="0" applyFont="1" applyFill="1" applyBorder="1" applyAlignment="1">
      <alignment horizontal="center" wrapText="1"/>
    </xf>
    <xf numFmtId="0" fontId="2" fillId="11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4" fontId="3" fillId="13" borderId="24" xfId="0" applyNumberFormat="1" applyFont="1" applyFill="1" applyBorder="1"/>
    <xf numFmtId="44" fontId="3" fillId="13" borderId="24" xfId="1" applyFont="1" applyFill="1" applyBorder="1"/>
    <xf numFmtId="44" fontId="47" fillId="0" borderId="0" xfId="1" applyFont="1" applyFill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9" borderId="24" xfId="0" applyNumberFormat="1" applyFont="1" applyFill="1" applyBorder="1" applyAlignment="1">
      <alignment horizontal="left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  <xf numFmtId="164" fontId="2" fillId="4" borderId="16" xfId="0" applyNumberFormat="1" applyFont="1" applyFill="1" applyBorder="1" applyAlignment="1">
      <alignment horizontal="center"/>
    </xf>
    <xf numFmtId="44" fontId="2" fillId="4" borderId="17" xfId="1" applyFont="1" applyFill="1" applyBorder="1"/>
    <xf numFmtId="166" fontId="20" fillId="4" borderId="10" xfId="0" applyNumberFormat="1" applyFont="1" applyFill="1" applyBorder="1"/>
    <xf numFmtId="15" fontId="2" fillId="4" borderId="18" xfId="0" applyNumberFormat="1" applyFont="1" applyFill="1" applyBorder="1"/>
    <xf numFmtId="44" fontId="2" fillId="4" borderId="19" xfId="1" applyFont="1" applyFill="1" applyBorder="1"/>
    <xf numFmtId="0" fontId="0" fillId="4" borderId="0" xfId="0" applyFill="1"/>
    <xf numFmtId="15" fontId="2" fillId="4" borderId="20" xfId="0" applyNumberFormat="1" applyFont="1" applyFill="1" applyBorder="1"/>
    <xf numFmtId="44" fontId="2" fillId="4" borderId="21" xfId="1" applyFont="1" applyFill="1" applyBorder="1"/>
    <xf numFmtId="165" fontId="2" fillId="4" borderId="0" xfId="1" applyNumberFormat="1" applyFont="1" applyFill="1" applyAlignment="1">
      <alignment horizontal="center"/>
    </xf>
    <xf numFmtId="44" fontId="19" fillId="4" borderId="22" xfId="1" applyFont="1" applyFill="1" applyBorder="1"/>
    <xf numFmtId="44" fontId="2" fillId="4" borderId="23" xfId="1" applyFont="1" applyFill="1" applyBorder="1"/>
    <xf numFmtId="44" fontId="2" fillId="4" borderId="25" xfId="1" applyFont="1" applyFill="1" applyBorder="1" applyAlignment="1">
      <alignment horizontal="right"/>
    </xf>
    <xf numFmtId="166" fontId="22" fillId="4" borderId="10" xfId="0" applyNumberFormat="1" applyFont="1" applyFill="1" applyBorder="1"/>
    <xf numFmtId="165" fontId="2" fillId="4" borderId="29" xfId="1" applyNumberFormat="1" applyFont="1" applyFill="1" applyBorder="1" applyAlignment="1">
      <alignment horizontal="center"/>
    </xf>
    <xf numFmtId="0" fontId="2" fillId="4" borderId="26" xfId="0" applyFont="1" applyFill="1" applyBorder="1" applyAlignment="1">
      <alignment horizontal="left"/>
    </xf>
    <xf numFmtId="166" fontId="18" fillId="4" borderId="10" xfId="0" applyNumberFormat="1" applyFont="1" applyFill="1" applyBorder="1"/>
    <xf numFmtId="165" fontId="2" fillId="4" borderId="7" xfId="0" applyNumberFormat="1" applyFont="1" applyFill="1" applyBorder="1" applyAlignment="1">
      <alignment horizontal="center"/>
    </xf>
    <xf numFmtId="0" fontId="21" fillId="4" borderId="26" xfId="0" applyFont="1" applyFill="1" applyBorder="1" applyAlignment="1">
      <alignment horizontal="left"/>
    </xf>
    <xf numFmtId="44" fontId="2" fillId="4" borderId="30" xfId="1" applyFont="1" applyFill="1" applyBorder="1" applyAlignment="1">
      <alignment horizontal="right"/>
    </xf>
    <xf numFmtId="165" fontId="21" fillId="4" borderId="29" xfId="1" applyNumberFormat="1" applyFont="1" applyFill="1" applyBorder="1" applyAlignment="1">
      <alignment horizontal="left"/>
    </xf>
    <xf numFmtId="0" fontId="25" fillId="4" borderId="24" xfId="0" applyFont="1" applyFill="1" applyBorder="1" applyAlignment="1">
      <alignment horizontal="left"/>
    </xf>
    <xf numFmtId="44" fontId="2" fillId="4" borderId="24" xfId="1" applyFont="1" applyFill="1" applyBorder="1" applyAlignment="1">
      <alignment horizontal="right"/>
    </xf>
    <xf numFmtId="165" fontId="2" fillId="4" borderId="24" xfId="1" applyNumberFormat="1" applyFont="1" applyFill="1" applyBorder="1" applyAlignment="1">
      <alignment horizontal="left"/>
    </xf>
    <xf numFmtId="0" fontId="21" fillId="4" borderId="24" xfId="0" applyFont="1" applyFill="1" applyBorder="1" applyAlignment="1">
      <alignment horizontal="left"/>
    </xf>
    <xf numFmtId="165" fontId="2" fillId="4" borderId="24" xfId="1" applyNumberFormat="1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166" fontId="18" fillId="4" borderId="31" xfId="0" applyNumberFormat="1" applyFont="1" applyFill="1" applyBorder="1"/>
    <xf numFmtId="16" fontId="2" fillId="4" borderId="27" xfId="0" applyNumberFormat="1" applyFont="1" applyFill="1" applyBorder="1" applyAlignment="1">
      <alignment horizontal="left"/>
    </xf>
    <xf numFmtId="165" fontId="5" fillId="4" borderId="24" xfId="1" applyNumberFormat="1" applyFont="1" applyFill="1" applyBorder="1" applyAlignment="1">
      <alignment horizontal="center"/>
    </xf>
    <xf numFmtId="0" fontId="5" fillId="4" borderId="24" xfId="0" applyFont="1" applyFill="1" applyBorder="1"/>
    <xf numFmtId="44" fontId="5" fillId="4" borderId="25" xfId="1" applyFont="1" applyFill="1" applyBorder="1"/>
    <xf numFmtId="166" fontId="22" fillId="4" borderId="24" xfId="0" applyNumberFormat="1" applyFont="1" applyFill="1" applyBorder="1"/>
    <xf numFmtId="0" fontId="5" fillId="4" borderId="24" xfId="0" applyFont="1" applyFill="1" applyBorder="1" applyAlignment="1">
      <alignment horizontal="left"/>
    </xf>
    <xf numFmtId="44" fontId="5" fillId="4" borderId="24" xfId="1" applyFont="1" applyFill="1" applyBorder="1" applyAlignment="1">
      <alignment horizontal="right"/>
    </xf>
    <xf numFmtId="166" fontId="18" fillId="4" borderId="24" xfId="0" applyNumberFormat="1" applyFont="1" applyFill="1" applyBorder="1"/>
    <xf numFmtId="166" fontId="5" fillId="4" borderId="24" xfId="0" applyNumberFormat="1" applyFont="1" applyFill="1" applyBorder="1"/>
    <xf numFmtId="44" fontId="5" fillId="4" borderId="24" xfId="1" applyFont="1" applyFill="1" applyBorder="1"/>
    <xf numFmtId="0" fontId="13" fillId="4" borderId="0" xfId="0" applyFont="1" applyFill="1" applyAlignment="1">
      <alignment horizontal="left" wrapText="1"/>
    </xf>
    <xf numFmtId="44" fontId="5" fillId="4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  <color rgb="FFCCFF33"/>
      <color rgb="FF00FF00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30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16.5" thickBot="1" x14ac:dyDescent="0.3">
      <c r="B2" s="25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6" t="s">
        <v>0</v>
      </c>
      <c r="C3" s="257"/>
      <c r="D3" s="10"/>
      <c r="E3" s="11"/>
      <c r="F3" s="11"/>
      <c r="H3" s="258" t="s">
        <v>1</v>
      </c>
      <c r="I3" s="258"/>
      <c r="K3" s="13"/>
      <c r="L3" s="13"/>
      <c r="M3" s="6"/>
      <c r="R3" s="261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63" t="s">
        <v>4</v>
      </c>
      <c r="F4" s="264"/>
      <c r="H4" s="265" t="s">
        <v>5</v>
      </c>
      <c r="I4" s="266"/>
      <c r="J4" s="18"/>
      <c r="K4" s="19"/>
      <c r="L4" s="20"/>
      <c r="M4" s="21" t="s">
        <v>6</v>
      </c>
      <c r="N4" s="22" t="s">
        <v>7</v>
      </c>
      <c r="P4" s="267" t="s">
        <v>8</v>
      </c>
      <c r="Q4" s="268"/>
      <c r="R4" s="262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6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6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6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6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7" t="s">
        <v>72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68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8" t="s">
        <v>73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74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70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68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75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76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77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7" t="s">
        <v>109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6" t="s">
        <v>110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112</v>
      </c>
      <c r="L49" s="76">
        <v>549</v>
      </c>
      <c r="M49" s="259">
        <f>SUM(M5:M39)</f>
        <v>1666347.5</v>
      </c>
      <c r="N49" s="270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8" t="s">
        <v>113</v>
      </c>
      <c r="L50" s="76">
        <v>2591.1799999999998</v>
      </c>
      <c r="M50" s="260"/>
      <c r="N50" s="27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3"/>
      <c r="C52" s="25">
        <v>0</v>
      </c>
      <c r="D52" s="117"/>
      <c r="E52" s="118"/>
      <c r="F52" s="108"/>
      <c r="H52" s="119"/>
      <c r="I52" s="91"/>
      <c r="J52" s="120"/>
      <c r="K52" s="121"/>
      <c r="L52" s="9"/>
      <c r="M52" s="122"/>
      <c r="N52" s="34"/>
      <c r="P52" s="36"/>
      <c r="Q52" s="9"/>
    </row>
    <row r="53" spans="1:18" ht="16.5" thickBot="1" x14ac:dyDescent="0.3">
      <c r="B53" s="123" t="s">
        <v>11</v>
      </c>
      <c r="C53" s="124">
        <f>SUM(C5:C52)</f>
        <v>63892</v>
      </c>
      <c r="D53" s="125"/>
      <c r="E53" s="126" t="s">
        <v>11</v>
      </c>
      <c r="F53" s="127">
        <f>SUM(F5:F52)</f>
        <v>1784265</v>
      </c>
      <c r="G53" s="125"/>
      <c r="H53" s="128" t="s">
        <v>12</v>
      </c>
      <c r="I53" s="129">
        <f>SUM(I5:I52)</f>
        <v>6463.5</v>
      </c>
      <c r="J53" s="130"/>
      <c r="K53" s="131" t="s">
        <v>13</v>
      </c>
      <c r="L53" s="132">
        <f>SUM(L5:L52)</f>
        <v>57011.86</v>
      </c>
      <c r="M53" s="133"/>
      <c r="N53" s="133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5"/>
      <c r="B55" s="136"/>
      <c r="C55" s="1"/>
      <c r="H55" s="272" t="s">
        <v>14</v>
      </c>
      <c r="I55" s="273"/>
      <c r="J55" s="137"/>
      <c r="K55" s="274">
        <f>I53+L53</f>
        <v>63475.360000000001</v>
      </c>
      <c r="L55" s="275"/>
      <c r="M55" s="276">
        <f>N49+M49</f>
        <v>1715746.5</v>
      </c>
      <c r="N55" s="277"/>
      <c r="P55" s="36"/>
      <c r="Q55" s="9"/>
    </row>
    <row r="56" spans="1:18" ht="15.75" x14ac:dyDescent="0.25">
      <c r="D56" s="269" t="s">
        <v>15</v>
      </c>
      <c r="E56" s="269"/>
      <c r="F56" s="138">
        <f>F53-K55-C53</f>
        <v>1656897.64</v>
      </c>
      <c r="I56" s="139"/>
      <c r="J56" s="140"/>
      <c r="P56" s="36"/>
      <c r="Q56" s="9"/>
    </row>
    <row r="57" spans="1:18" ht="18.75" x14ac:dyDescent="0.3">
      <c r="D57" s="240" t="s">
        <v>16</v>
      </c>
      <c r="E57" s="240"/>
      <c r="F57" s="133">
        <v>-1524395.48</v>
      </c>
      <c r="I57" s="241" t="s">
        <v>17</v>
      </c>
      <c r="J57" s="242"/>
      <c r="K57" s="243">
        <f>F59+F60+F61</f>
        <v>393764.05999999994</v>
      </c>
      <c r="L57" s="244"/>
      <c r="P57" s="36"/>
      <c r="Q57" s="9"/>
    </row>
    <row r="58" spans="1:18" ht="19.5" thickBot="1" x14ac:dyDescent="0.35">
      <c r="D58" s="141"/>
      <c r="E58" s="142"/>
      <c r="F58" s="143">
        <v>0</v>
      </c>
      <c r="I58" s="144"/>
      <c r="J58" s="145"/>
      <c r="K58" s="146"/>
      <c r="L58" s="147"/>
    </row>
    <row r="59" spans="1:18" ht="19.5" thickTop="1" x14ac:dyDescent="0.3">
      <c r="C59" s="5" t="s">
        <v>9</v>
      </c>
      <c r="E59" s="135" t="s">
        <v>18</v>
      </c>
      <c r="F59" s="133">
        <f>SUM(F56:F58)</f>
        <v>132502.15999999992</v>
      </c>
      <c r="H59" s="23"/>
      <c r="I59" s="148" t="s">
        <v>19</v>
      </c>
      <c r="J59" s="149"/>
      <c r="K59" s="245">
        <f>-C4</f>
        <v>-373948.72</v>
      </c>
      <c r="L59" s="246"/>
    </row>
    <row r="60" spans="1:18" ht="16.5" thickBot="1" x14ac:dyDescent="0.3">
      <c r="D60" s="150" t="s">
        <v>20</v>
      </c>
      <c r="E60" s="135" t="s">
        <v>21</v>
      </c>
      <c r="F60" s="151">
        <v>37733</v>
      </c>
    </row>
    <row r="61" spans="1:18" ht="20.25" thickTop="1" thickBot="1" x14ac:dyDescent="0.35">
      <c r="C61" s="152">
        <v>44955</v>
      </c>
      <c r="D61" s="247" t="s">
        <v>22</v>
      </c>
      <c r="E61" s="248"/>
      <c r="F61" s="153">
        <v>223528.9</v>
      </c>
      <c r="I61" s="249" t="s">
        <v>23</v>
      </c>
      <c r="J61" s="250"/>
      <c r="K61" s="251">
        <f>K57+K59</f>
        <v>19815.339999999967</v>
      </c>
      <c r="L61" s="251"/>
    </row>
    <row r="62" spans="1:18" ht="17.25" x14ac:dyDescent="0.3">
      <c r="C62" s="154"/>
      <c r="D62" s="155"/>
      <c r="E62" s="156"/>
      <c r="F62" s="157"/>
      <c r="J62" s="158"/>
    </row>
    <row r="63" spans="1:18" ht="15" customHeight="1" x14ac:dyDescent="0.25">
      <c r="I63" s="159"/>
      <c r="J63" s="159"/>
      <c r="K63" s="160"/>
      <c r="L63" s="160"/>
    </row>
    <row r="64" spans="1:18" ht="16.5" customHeight="1" x14ac:dyDescent="0.25">
      <c r="B64" s="161"/>
      <c r="C64" s="162"/>
      <c r="D64" s="163"/>
      <c r="E64" s="36"/>
      <c r="I64" s="159"/>
      <c r="J64" s="159"/>
      <c r="K64" s="160"/>
      <c r="L64" s="160"/>
      <c r="M64" s="164"/>
      <c r="N64" s="135"/>
    </row>
    <row r="65" spans="2:14" ht="15.75" x14ac:dyDescent="0.25">
      <c r="B65" s="161"/>
      <c r="C65" s="165"/>
      <c r="E65" s="36"/>
      <c r="M65" s="164"/>
      <c r="N65" s="135"/>
    </row>
    <row r="66" spans="2:14" ht="15.75" x14ac:dyDescent="0.25">
      <c r="B66" s="161"/>
      <c r="C66" s="165"/>
      <c r="E66" s="36"/>
      <c r="F66" s="166"/>
      <c r="L66" s="167"/>
      <c r="M66" s="1"/>
    </row>
    <row r="67" spans="2:14" ht="15.75" x14ac:dyDescent="0.25">
      <c r="B67" s="161"/>
      <c r="C67" s="165"/>
      <c r="E67" s="36"/>
      <c r="M67" s="1"/>
    </row>
    <row r="68" spans="2:14" ht="15.75" x14ac:dyDescent="0.25">
      <c r="B68" s="161"/>
      <c r="C68" s="165"/>
      <c r="E68" s="36"/>
      <c r="F68" s="168"/>
      <c r="M68" s="1"/>
    </row>
    <row r="69" spans="2:14" x14ac:dyDescent="0.25">
      <c r="E69" s="169"/>
      <c r="F69" s="36"/>
      <c r="M69" s="1"/>
    </row>
    <row r="70" spans="2:14" x14ac:dyDescent="0.25">
      <c r="E70" s="169"/>
      <c r="F70" s="36"/>
      <c r="M70" s="1"/>
    </row>
    <row r="71" spans="2:14" x14ac:dyDescent="0.25">
      <c r="E71" s="169"/>
      <c r="F71" s="36"/>
      <c r="M71" s="1"/>
    </row>
    <row r="72" spans="2:14" x14ac:dyDescent="0.25">
      <c r="E72" s="169"/>
      <c r="F72" s="36"/>
      <c r="M72" s="1"/>
    </row>
    <row r="73" spans="2:14" x14ac:dyDescent="0.25">
      <c r="E73" s="169"/>
      <c r="F73" s="36"/>
      <c r="M73" s="1"/>
    </row>
    <row r="74" spans="2:14" x14ac:dyDescent="0.25">
      <c r="E74" s="169"/>
      <c r="F74" s="36"/>
      <c r="M74" s="1"/>
    </row>
    <row r="75" spans="2:14" x14ac:dyDescent="0.25">
      <c r="E75" s="169"/>
      <c r="F75" s="36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</row>
    <row r="81" spans="6:6" x14ac:dyDescent="0.25">
      <c r="F81" s="168"/>
    </row>
    <row r="82" spans="6:6" x14ac:dyDescent="0.25">
      <c r="F82" s="168"/>
    </row>
    <row r="83" spans="6:6" x14ac:dyDescent="0.25">
      <c r="F83" s="168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4">
        <v>44940</v>
      </c>
      <c r="E3" s="215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4">
        <v>44940</v>
      </c>
      <c r="E4" s="216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4">
        <v>44940</v>
      </c>
      <c r="E5" s="216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4">
        <v>44940</v>
      </c>
      <c r="E6" s="216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4">
        <v>44940</v>
      </c>
      <c r="E7" s="216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7">
        <v>44946</v>
      </c>
      <c r="E8" s="218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7">
        <v>44946</v>
      </c>
      <c r="E9" s="218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7">
        <v>44946</v>
      </c>
      <c r="E10" s="218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7">
        <v>44946</v>
      </c>
      <c r="E11" s="218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7">
        <v>44946</v>
      </c>
      <c r="E12" s="218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7">
        <v>44946</v>
      </c>
      <c r="E13" s="218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7">
        <v>44946</v>
      </c>
      <c r="E14" s="218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7">
        <v>44946</v>
      </c>
      <c r="E15" s="218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19">
        <v>44953</v>
      </c>
      <c r="E16" s="220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19">
        <v>44953</v>
      </c>
      <c r="E17" s="220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19">
        <v>44953</v>
      </c>
      <c r="E18" s="220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19">
        <v>44953</v>
      </c>
      <c r="E19" s="220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19">
        <v>44953</v>
      </c>
      <c r="E20" s="220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19">
        <v>44953</v>
      </c>
      <c r="E21" s="220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19">
        <v>44953</v>
      </c>
      <c r="E22" s="220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19">
        <v>44953</v>
      </c>
      <c r="E23" s="220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1">
        <v>44960</v>
      </c>
      <c r="E24" s="222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1">
        <v>44960</v>
      </c>
      <c r="E25" s="222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1">
        <v>44960</v>
      </c>
      <c r="E26" s="222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8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8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8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8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8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8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8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8"/>
      <c r="C37" s="151"/>
      <c r="D37" s="187"/>
      <c r="E37" s="151"/>
      <c r="F37" s="185">
        <f t="shared" si="0"/>
        <v>0</v>
      </c>
      <c r="J37" s="189">
        <f>SUM(J29:J36)</f>
        <v>0</v>
      </c>
    </row>
    <row r="38" spans="1:10" ht="18.75" hidden="1" customHeight="1" x14ac:dyDescent="0.25">
      <c r="A38" s="187"/>
      <c r="B38" s="188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8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8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8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0"/>
      <c r="B42" s="191"/>
      <c r="C42" s="100"/>
      <c r="D42" s="187"/>
      <c r="E42" s="100"/>
      <c r="F42" s="185">
        <f t="shared" si="0"/>
        <v>0</v>
      </c>
    </row>
    <row r="43" spans="1:10" hidden="1" x14ac:dyDescent="0.25">
      <c r="A43" s="192"/>
      <c r="B43" s="193"/>
      <c r="C43" s="100"/>
      <c r="D43" s="194"/>
      <c r="E43" s="100"/>
      <c r="F43" s="185">
        <f t="shared" si="0"/>
        <v>0</v>
      </c>
    </row>
    <row r="44" spans="1:10" ht="15" hidden="1" customHeight="1" x14ac:dyDescent="0.25">
      <c r="A44" s="195"/>
      <c r="B44" s="196"/>
      <c r="C44" s="100"/>
      <c r="D44" s="194"/>
      <c r="E44" s="100"/>
      <c r="F44" s="185">
        <f t="shared" si="0"/>
        <v>0</v>
      </c>
    </row>
    <row r="45" spans="1:10" hidden="1" x14ac:dyDescent="0.25">
      <c r="A45" s="195"/>
      <c r="B45" s="196"/>
      <c r="C45" s="100"/>
      <c r="D45" s="194"/>
      <c r="E45" s="100"/>
      <c r="F45" s="185">
        <f t="shared" si="0"/>
        <v>0</v>
      </c>
    </row>
    <row r="46" spans="1:10" hidden="1" x14ac:dyDescent="0.25">
      <c r="A46" s="195"/>
      <c r="B46" s="196"/>
      <c r="C46" s="100"/>
      <c r="D46" s="194"/>
      <c r="E46" s="100"/>
      <c r="F46" s="185">
        <f t="shared" si="0"/>
        <v>0</v>
      </c>
    </row>
    <row r="47" spans="1:10" hidden="1" x14ac:dyDescent="0.25">
      <c r="A47" s="195"/>
      <c r="B47" s="196"/>
      <c r="C47" s="100"/>
      <c r="D47" s="194"/>
      <c r="E47" s="100"/>
      <c r="F47" s="185">
        <f t="shared" si="0"/>
        <v>0</v>
      </c>
    </row>
    <row r="48" spans="1:10" hidden="1" x14ac:dyDescent="0.25">
      <c r="A48" s="195"/>
      <c r="B48" s="196"/>
      <c r="C48" s="100"/>
      <c r="D48" s="194"/>
      <c r="E48" s="100"/>
      <c r="F48" s="185">
        <f t="shared" si="0"/>
        <v>0</v>
      </c>
    </row>
    <row r="49" spans="1:6" hidden="1" x14ac:dyDescent="0.25">
      <c r="A49" s="195"/>
      <c r="B49" s="196"/>
      <c r="C49" s="100"/>
      <c r="D49" s="194"/>
      <c r="E49" s="100"/>
      <c r="F49" s="185">
        <f t="shared" si="0"/>
        <v>0</v>
      </c>
    </row>
    <row r="50" spans="1:6" hidden="1" x14ac:dyDescent="0.25">
      <c r="A50" s="195"/>
      <c r="B50" s="196"/>
      <c r="C50" s="100"/>
      <c r="D50" s="194"/>
      <c r="E50" s="100"/>
      <c r="F50" s="185">
        <f t="shared" si="0"/>
        <v>0</v>
      </c>
    </row>
    <row r="51" spans="1:6" hidden="1" x14ac:dyDescent="0.25">
      <c r="A51" s="195"/>
      <c r="B51" s="196"/>
      <c r="C51" s="100"/>
      <c r="D51" s="194"/>
      <c r="E51" s="100"/>
      <c r="F51" s="185">
        <f t="shared" si="0"/>
        <v>0</v>
      </c>
    </row>
    <row r="52" spans="1:6" hidden="1" x14ac:dyDescent="0.25">
      <c r="A52" s="195"/>
      <c r="B52" s="196"/>
      <c r="C52" s="100"/>
      <c r="D52" s="194"/>
      <c r="E52" s="100"/>
      <c r="F52" s="185">
        <f t="shared" si="0"/>
        <v>0</v>
      </c>
    </row>
    <row r="53" spans="1:6" hidden="1" x14ac:dyDescent="0.25">
      <c r="A53" s="195"/>
      <c r="B53" s="196"/>
      <c r="C53" s="100"/>
      <c r="D53" s="194"/>
      <c r="E53" s="100"/>
      <c r="F53" s="185">
        <f t="shared" si="0"/>
        <v>0</v>
      </c>
    </row>
    <row r="54" spans="1:6" hidden="1" x14ac:dyDescent="0.25">
      <c r="A54" s="195"/>
      <c r="B54" s="196"/>
      <c r="C54" s="100"/>
      <c r="D54" s="194"/>
      <c r="E54" s="100"/>
      <c r="F54" s="185">
        <f t="shared" si="0"/>
        <v>0</v>
      </c>
    </row>
    <row r="55" spans="1:6" hidden="1" x14ac:dyDescent="0.25">
      <c r="A55" s="195"/>
      <c r="B55" s="196"/>
      <c r="C55" s="100"/>
      <c r="D55" s="194"/>
      <c r="E55" s="100"/>
      <c r="F55" s="185">
        <f t="shared" si="0"/>
        <v>0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0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0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0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0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0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0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0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0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0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0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0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0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0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0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0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0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0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0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0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0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0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0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0</v>
      </c>
    </row>
    <row r="79" spans="1:6" ht="19.5" thickBot="1" x14ac:dyDescent="0.35">
      <c r="A79" s="203"/>
      <c r="B79" s="204"/>
      <c r="C79" s="205">
        <f>SUM(C3:C78)</f>
        <v>1524395.48</v>
      </c>
      <c r="D79" s="177"/>
      <c r="E79" s="206">
        <f>SUM(E3:E78)</f>
        <v>1524395.48</v>
      </c>
      <c r="F79" s="207">
        <f>F78</f>
        <v>0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3"/>
  <sheetViews>
    <sheetView tabSelected="1" topLeftCell="A9" workbookViewId="0">
      <selection activeCell="N22" sqref="N22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62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16.5" thickBot="1" x14ac:dyDescent="0.3">
      <c r="B2" s="25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6" t="s">
        <v>0</v>
      </c>
      <c r="C3" s="257"/>
      <c r="D3" s="10"/>
      <c r="E3" s="11"/>
      <c r="F3" s="11"/>
      <c r="H3" s="258" t="s">
        <v>1</v>
      </c>
      <c r="I3" s="258"/>
      <c r="K3" s="13"/>
      <c r="L3" s="13"/>
      <c r="M3" s="6"/>
      <c r="R3" s="261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63" t="s">
        <v>4</v>
      </c>
      <c r="F4" s="264"/>
      <c r="H4" s="265" t="s">
        <v>5</v>
      </c>
      <c r="I4" s="266"/>
      <c r="J4" s="18"/>
      <c r="K4" s="19"/>
      <c r="L4" s="20"/>
      <c r="M4" s="21" t="s">
        <v>6</v>
      </c>
      <c r="N4" s="22" t="s">
        <v>7</v>
      </c>
      <c r="P4" s="267" t="s">
        <v>8</v>
      </c>
      <c r="Q4" s="268"/>
      <c r="R4" s="262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36">
        <f>N5+M5+L5+I5+C5</f>
        <v>65454</v>
      </c>
      <c r="Q5" s="13">
        <v>0</v>
      </c>
      <c r="R5" s="226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36">
        <f>N6+M6+L6+I6+C6</f>
        <v>65983</v>
      </c>
      <c r="Q6" s="13">
        <v>0</v>
      </c>
      <c r="R6" s="226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101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36">
        <f>N7+M7+L7+I7+C7</f>
        <v>50236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102</v>
      </c>
      <c r="L8" s="41">
        <v>3200</v>
      </c>
      <c r="M8" s="33">
        <f>15000+57433</f>
        <v>72433</v>
      </c>
      <c r="N8" s="34">
        <v>3872</v>
      </c>
      <c r="O8" s="35"/>
      <c r="P8" s="36">
        <f t="shared" ref="P8:P49" si="1">N8+M8+L8+I8+C8</f>
        <v>79623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70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36">
        <f t="shared" si="1"/>
        <v>85123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103</v>
      </c>
      <c r="L10" s="49">
        <v>9000</v>
      </c>
      <c r="M10" s="33">
        <v>43000</v>
      </c>
      <c r="N10" s="34">
        <v>7921</v>
      </c>
      <c r="O10" s="35"/>
      <c r="P10" s="36">
        <f>N10+M10+L10+I10+C10</f>
        <v>60464</v>
      </c>
      <c r="Q10" s="13">
        <f t="shared" si="0"/>
        <v>3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104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36">
        <f>N11+M11+L11+I11+C11</f>
        <v>93030</v>
      </c>
      <c r="Q11" s="13">
        <v>0</v>
      </c>
      <c r="R11" s="226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36">
        <f t="shared" si="1"/>
        <v>111609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36">
        <f t="shared" si="1"/>
        <v>58468.5</v>
      </c>
      <c r="Q13" s="235">
        <f t="shared" si="0"/>
        <v>-5.5</v>
      </c>
      <c r="R13" s="13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36">
        <f t="shared" si="1"/>
        <v>68468.5</v>
      </c>
      <c r="Q14" s="235">
        <f t="shared" si="0"/>
        <v>-0.5</v>
      </c>
      <c r="R14" s="13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36">
        <f t="shared" si="1"/>
        <v>109720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70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36">
        <f t="shared" si="1"/>
        <v>68417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105</v>
      </c>
      <c r="L17" s="49">
        <v>9657</v>
      </c>
      <c r="M17" s="33">
        <f>33400+37466</f>
        <v>70866</v>
      </c>
      <c r="N17" s="34">
        <v>5124</v>
      </c>
      <c r="O17" s="35"/>
      <c r="P17" s="36">
        <f t="shared" si="1"/>
        <v>86318</v>
      </c>
      <c r="Q17" s="13">
        <f t="shared" si="0"/>
        <v>70</v>
      </c>
      <c r="R17" s="13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104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36">
        <f t="shared" si="1"/>
        <v>112260.5</v>
      </c>
      <c r="Q18" s="13">
        <f t="shared" si="0"/>
        <v>3.5</v>
      </c>
      <c r="R18" s="13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36">
        <f t="shared" si="1"/>
        <v>136132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36">
        <f t="shared" si="1"/>
        <v>60594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36">
        <f t="shared" si="1"/>
        <v>46506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70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36">
        <f t="shared" si="1"/>
        <v>64392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81">
        <v>44974</v>
      </c>
      <c r="C23" s="282">
        <v>0</v>
      </c>
      <c r="D23" s="293"/>
      <c r="E23" s="284">
        <v>44974</v>
      </c>
      <c r="F23" s="285">
        <v>85305</v>
      </c>
      <c r="G23" s="286"/>
      <c r="H23" s="287">
        <v>44974</v>
      </c>
      <c r="I23" s="288">
        <v>570</v>
      </c>
      <c r="J23" s="294"/>
      <c r="K23" s="295"/>
      <c r="L23" s="292"/>
      <c r="M23" s="290">
        <f>36500+45330</f>
        <v>81830</v>
      </c>
      <c r="N23" s="291">
        <v>2905</v>
      </c>
      <c r="O23" s="35"/>
      <c r="P23" s="36">
        <f t="shared" si="1"/>
        <v>85305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81">
        <v>44975</v>
      </c>
      <c r="C24" s="282">
        <v>568</v>
      </c>
      <c r="D24" s="296" t="s">
        <v>106</v>
      </c>
      <c r="E24" s="284">
        <v>44975</v>
      </c>
      <c r="F24" s="285">
        <v>68722</v>
      </c>
      <c r="G24" s="286"/>
      <c r="H24" s="287">
        <v>44975</v>
      </c>
      <c r="I24" s="288">
        <v>539</v>
      </c>
      <c r="J24" s="297">
        <v>44975</v>
      </c>
      <c r="K24" s="298" t="s">
        <v>107</v>
      </c>
      <c r="L24" s="299">
        <v>8316.67</v>
      </c>
      <c r="M24" s="290">
        <f>38114+15000</f>
        <v>53114</v>
      </c>
      <c r="N24" s="291">
        <v>6184</v>
      </c>
      <c r="O24" s="35"/>
      <c r="P24" s="36">
        <f t="shared" si="1"/>
        <v>68721.67</v>
      </c>
      <c r="Q24" s="13">
        <f t="shared" si="0"/>
        <v>-0.33000000000174623</v>
      </c>
      <c r="R24" s="13">
        <v>0</v>
      </c>
      <c r="S24" s="37"/>
    </row>
    <row r="25" spans="1:20" ht="18" thickBot="1" x14ac:dyDescent="0.35">
      <c r="A25" s="23"/>
      <c r="B25" s="281">
        <v>44976</v>
      </c>
      <c r="C25" s="282">
        <v>0</v>
      </c>
      <c r="D25" s="283"/>
      <c r="E25" s="284">
        <v>44976</v>
      </c>
      <c r="F25" s="285">
        <v>104132</v>
      </c>
      <c r="G25" s="286"/>
      <c r="H25" s="287">
        <v>44976</v>
      </c>
      <c r="I25" s="288">
        <v>500</v>
      </c>
      <c r="J25" s="300"/>
      <c r="K25" s="301"/>
      <c r="L25" s="302"/>
      <c r="M25" s="290">
        <f>88000+13246</f>
        <v>101246</v>
      </c>
      <c r="N25" s="291">
        <v>2386</v>
      </c>
      <c r="O25" s="35"/>
      <c r="P25" s="36">
        <f t="shared" si="1"/>
        <v>104132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81">
        <v>44977</v>
      </c>
      <c r="C26" s="282">
        <v>4120</v>
      </c>
      <c r="D26" s="283" t="s">
        <v>104</v>
      </c>
      <c r="E26" s="284">
        <v>44977</v>
      </c>
      <c r="F26" s="285">
        <v>143460</v>
      </c>
      <c r="G26" s="286"/>
      <c r="H26" s="287">
        <v>44977</v>
      </c>
      <c r="I26" s="288">
        <v>633</v>
      </c>
      <c r="J26" s="289"/>
      <c r="K26" s="298"/>
      <c r="L26" s="292"/>
      <c r="M26" s="290">
        <f>5000+133707</f>
        <v>138707</v>
      </c>
      <c r="N26" s="291">
        <v>0</v>
      </c>
      <c r="O26" s="35"/>
      <c r="P26" s="36">
        <f t="shared" si="1"/>
        <v>143460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81">
        <v>44978</v>
      </c>
      <c r="C27" s="282">
        <v>0</v>
      </c>
      <c r="D27" s="296"/>
      <c r="E27" s="284">
        <v>44978</v>
      </c>
      <c r="F27" s="285">
        <v>58359</v>
      </c>
      <c r="G27" s="286"/>
      <c r="H27" s="287">
        <v>44978</v>
      </c>
      <c r="I27" s="288">
        <v>565</v>
      </c>
      <c r="J27" s="303"/>
      <c r="K27" s="304"/>
      <c r="L27" s="302"/>
      <c r="M27" s="290">
        <f>15000+42694</f>
        <v>57694</v>
      </c>
      <c r="N27" s="291">
        <v>100</v>
      </c>
      <c r="O27" s="35"/>
      <c r="P27" s="36">
        <f t="shared" si="1"/>
        <v>58359</v>
      </c>
      <c r="Q27" s="13">
        <f t="shared" si="0"/>
        <v>0</v>
      </c>
      <c r="R27" s="13">
        <v>0</v>
      </c>
      <c r="S27" s="37"/>
    </row>
    <row r="28" spans="1:20" ht="18" thickBot="1" x14ac:dyDescent="0.35">
      <c r="A28" s="23"/>
      <c r="B28" s="281">
        <v>44979</v>
      </c>
      <c r="C28" s="282">
        <v>0</v>
      </c>
      <c r="D28" s="296"/>
      <c r="E28" s="284">
        <v>44979</v>
      </c>
      <c r="F28" s="285">
        <v>42871</v>
      </c>
      <c r="G28" s="286"/>
      <c r="H28" s="287">
        <v>44979</v>
      </c>
      <c r="I28" s="288">
        <v>563</v>
      </c>
      <c r="J28" s="305"/>
      <c r="K28" s="306"/>
      <c r="L28" s="302"/>
      <c r="M28" s="290">
        <v>40533</v>
      </c>
      <c r="N28" s="291">
        <v>1775</v>
      </c>
      <c r="O28" s="35"/>
      <c r="P28" s="36">
        <f t="shared" si="1"/>
        <v>42871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81">
        <v>44980</v>
      </c>
      <c r="C29" s="282">
        <v>0</v>
      </c>
      <c r="D29" s="307"/>
      <c r="E29" s="284">
        <v>44980</v>
      </c>
      <c r="F29" s="285">
        <v>68524</v>
      </c>
      <c r="G29" s="286"/>
      <c r="H29" s="287">
        <v>44980</v>
      </c>
      <c r="I29" s="288">
        <v>72</v>
      </c>
      <c r="J29" s="303"/>
      <c r="K29" s="308"/>
      <c r="L29" s="302"/>
      <c r="M29" s="290">
        <f>54452+14000</f>
        <v>68452</v>
      </c>
      <c r="N29" s="291">
        <v>0</v>
      </c>
      <c r="O29" s="35"/>
      <c r="P29" s="36">
        <f t="shared" si="1"/>
        <v>68524</v>
      </c>
      <c r="Q29" s="13">
        <f t="shared" si="0"/>
        <v>0</v>
      </c>
      <c r="R29" s="13">
        <v>0</v>
      </c>
      <c r="S29" s="37"/>
      <c r="T29" s="9"/>
    </row>
    <row r="30" spans="1:20" ht="18" thickBot="1" x14ac:dyDescent="0.35">
      <c r="A30" s="23"/>
      <c r="B30" s="281">
        <v>44981</v>
      </c>
      <c r="C30" s="282">
        <v>27141</v>
      </c>
      <c r="D30" s="307" t="s">
        <v>70</v>
      </c>
      <c r="E30" s="284">
        <v>44981</v>
      </c>
      <c r="F30" s="285">
        <v>79698</v>
      </c>
      <c r="G30" s="286"/>
      <c r="H30" s="287">
        <v>44981</v>
      </c>
      <c r="I30" s="288">
        <v>124</v>
      </c>
      <c r="J30" s="309"/>
      <c r="K30" s="310"/>
      <c r="L30" s="311"/>
      <c r="M30" s="290">
        <f>11476+35000</f>
        <v>46476</v>
      </c>
      <c r="N30" s="291">
        <v>5957</v>
      </c>
      <c r="O30" s="35"/>
      <c r="P30" s="36">
        <f t="shared" si="1"/>
        <v>79698</v>
      </c>
      <c r="Q30" s="13">
        <f t="shared" si="0"/>
        <v>0</v>
      </c>
      <c r="R30" s="13">
        <v>0</v>
      </c>
      <c r="S30" s="37"/>
    </row>
    <row r="31" spans="1:20" ht="18" thickBot="1" x14ac:dyDescent="0.35">
      <c r="A31" s="23"/>
      <c r="B31" s="281">
        <v>44982</v>
      </c>
      <c r="C31" s="282">
        <v>0</v>
      </c>
      <c r="D31" s="312"/>
      <c r="E31" s="284">
        <v>44982</v>
      </c>
      <c r="F31" s="285">
        <v>99687</v>
      </c>
      <c r="G31" s="286"/>
      <c r="H31" s="287">
        <v>44982</v>
      </c>
      <c r="I31" s="288">
        <v>150</v>
      </c>
      <c r="J31" s="309">
        <v>44982</v>
      </c>
      <c r="K31" s="313" t="s">
        <v>108</v>
      </c>
      <c r="L31" s="314">
        <v>9657</v>
      </c>
      <c r="M31" s="290">
        <f>42916+26000</f>
        <v>68916</v>
      </c>
      <c r="N31" s="291">
        <v>20964</v>
      </c>
      <c r="O31" s="35"/>
      <c r="P31" s="36">
        <f t="shared" si="1"/>
        <v>99687</v>
      </c>
      <c r="Q31" s="13">
        <f t="shared" si="0"/>
        <v>0</v>
      </c>
      <c r="R31" s="13">
        <v>0</v>
      </c>
      <c r="S31" s="37"/>
    </row>
    <row r="32" spans="1:20" ht="18" thickBot="1" x14ac:dyDescent="0.35">
      <c r="A32" s="23"/>
      <c r="B32" s="281">
        <v>44983</v>
      </c>
      <c r="C32" s="282">
        <v>0</v>
      </c>
      <c r="D32" s="315"/>
      <c r="E32" s="284">
        <v>44983</v>
      </c>
      <c r="F32" s="285">
        <v>110573</v>
      </c>
      <c r="G32" s="286"/>
      <c r="H32" s="287">
        <v>44983</v>
      </c>
      <c r="I32" s="288">
        <v>0</v>
      </c>
      <c r="J32" s="309"/>
      <c r="K32" s="310"/>
      <c r="L32" s="311"/>
      <c r="M32" s="290">
        <f>8305+101000</f>
        <v>109305</v>
      </c>
      <c r="N32" s="291">
        <v>1268</v>
      </c>
      <c r="O32" s="35"/>
      <c r="P32" s="36">
        <f t="shared" si="1"/>
        <v>110573</v>
      </c>
      <c r="Q32" s="13">
        <f t="shared" si="0"/>
        <v>0</v>
      </c>
      <c r="R32" s="13">
        <v>0</v>
      </c>
      <c r="S32" s="37"/>
    </row>
    <row r="33" spans="1:19" ht="18" thickBot="1" x14ac:dyDescent="0.35">
      <c r="A33" s="23"/>
      <c r="B33" s="281">
        <v>44984</v>
      </c>
      <c r="C33" s="282">
        <v>0</v>
      </c>
      <c r="D33" s="316"/>
      <c r="E33" s="284">
        <v>44984</v>
      </c>
      <c r="F33" s="285">
        <v>144123</v>
      </c>
      <c r="G33" s="286"/>
      <c r="H33" s="287">
        <v>44984</v>
      </c>
      <c r="I33" s="288">
        <v>28</v>
      </c>
      <c r="J33" s="309"/>
      <c r="K33" s="313"/>
      <c r="L33" s="317"/>
      <c r="M33" s="290">
        <f>11500+75000+57539</f>
        <v>144039</v>
      </c>
      <c r="N33" s="291">
        <v>56</v>
      </c>
      <c r="O33" s="35"/>
      <c r="P33" s="36">
        <f t="shared" si="1"/>
        <v>144123</v>
      </c>
      <c r="Q33" s="13">
        <f t="shared" si="0"/>
        <v>0</v>
      </c>
      <c r="R33" s="13">
        <v>0</v>
      </c>
      <c r="S33" s="37"/>
    </row>
    <row r="34" spans="1:19" ht="18" thickBot="1" x14ac:dyDescent="0.35">
      <c r="A34" s="23"/>
      <c r="B34" s="281">
        <v>44985</v>
      </c>
      <c r="C34" s="282">
        <v>0</v>
      </c>
      <c r="D34" s="315"/>
      <c r="E34" s="284">
        <v>44985</v>
      </c>
      <c r="F34" s="285">
        <v>76623</v>
      </c>
      <c r="G34" s="286"/>
      <c r="H34" s="287">
        <v>44985</v>
      </c>
      <c r="I34" s="288">
        <v>589</v>
      </c>
      <c r="J34" s="309"/>
      <c r="K34" s="318"/>
      <c r="L34" s="319"/>
      <c r="M34" s="290">
        <f>17771+30000+27000</f>
        <v>74771</v>
      </c>
      <c r="N34" s="291">
        <v>1253</v>
      </c>
      <c r="O34" s="35"/>
      <c r="P34" s="36">
        <f t="shared" si="1"/>
        <v>76613</v>
      </c>
      <c r="Q34" s="13">
        <f t="shared" si="0"/>
        <v>-10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114</v>
      </c>
      <c r="L37" s="81">
        <v>1392</v>
      </c>
      <c r="M37" s="33">
        <v>0</v>
      </c>
      <c r="N37" s="34">
        <v>0</v>
      </c>
      <c r="O37" s="35"/>
      <c r="P37" s="36">
        <f t="shared" si="1"/>
        <v>1392</v>
      </c>
      <c r="Q37" s="13">
        <f t="shared" si="0"/>
        <v>1392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110</v>
      </c>
      <c r="L38" s="81">
        <v>979.68</v>
      </c>
      <c r="M38" s="33">
        <v>0</v>
      </c>
      <c r="N38" s="34">
        <v>0</v>
      </c>
      <c r="O38" s="35"/>
      <c r="P38" s="36">
        <f t="shared" si="1"/>
        <v>979.68</v>
      </c>
      <c r="Q38" s="13">
        <f t="shared" si="0"/>
        <v>979.68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112</v>
      </c>
      <c r="L39" s="76">
        <v>549</v>
      </c>
      <c r="M39" s="33">
        <v>0</v>
      </c>
      <c r="N39" s="34">
        <v>0</v>
      </c>
      <c r="O39" s="35"/>
      <c r="P39" s="36">
        <f t="shared" si="1"/>
        <v>549</v>
      </c>
      <c r="Q39" s="13">
        <f t="shared" si="0"/>
        <v>549</v>
      </c>
      <c r="R39" s="13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9" t="s">
        <v>111</v>
      </c>
      <c r="L40" s="76">
        <v>27676</v>
      </c>
      <c r="M40" s="33">
        <v>0</v>
      </c>
      <c r="N40" s="34">
        <v>0</v>
      </c>
      <c r="O40" s="35"/>
      <c r="P40" s="36">
        <f t="shared" si="1"/>
        <v>27676</v>
      </c>
      <c r="Q40" s="13">
        <f t="shared" si="0"/>
        <v>27676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115</v>
      </c>
      <c r="K41" s="89" t="s">
        <v>113</v>
      </c>
      <c r="L41" s="76">
        <v>5407.19</v>
      </c>
      <c r="M41" s="33">
        <v>0</v>
      </c>
      <c r="N41" s="34">
        <v>0</v>
      </c>
      <c r="O41" s="35"/>
      <c r="P41" s="36">
        <f t="shared" si="1"/>
        <v>5407.19</v>
      </c>
      <c r="Q41" s="13">
        <f t="shared" si="0"/>
        <v>5407.19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9">
        <f>SUM(M5:M39)</f>
        <v>2238523</v>
      </c>
      <c r="N49" s="270">
        <f>SUM(N5:N39)</f>
        <v>97258</v>
      </c>
      <c r="P49" s="98">
        <f t="shared" si="1"/>
        <v>2335781</v>
      </c>
      <c r="Q49" s="99">
        <f>SUM(Q5:Q39)</f>
        <v>2980.8499999999981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60"/>
      <c r="N50" s="271"/>
      <c r="P50" s="36"/>
      <c r="Q50" s="9"/>
      <c r="R50" s="13">
        <v>0</v>
      </c>
    </row>
    <row r="51" spans="1:18" ht="18" thickBot="1" x14ac:dyDescent="0.35">
      <c r="A51" s="23"/>
      <c r="B51" s="113"/>
      <c r="C51" s="108"/>
      <c r="D51" s="109"/>
      <c r="E51" s="114"/>
      <c r="F51" s="110"/>
      <c r="G51" s="111"/>
      <c r="H51" s="115"/>
      <c r="I51" s="91"/>
      <c r="J51" s="74"/>
      <c r="K51" s="116"/>
      <c r="L51" s="81"/>
      <c r="M51" s="105"/>
      <c r="N51" s="106"/>
      <c r="P51" s="36"/>
      <c r="Q51" s="9"/>
    </row>
    <row r="52" spans="1:18" ht="15.75" thickBot="1" x14ac:dyDescent="0.3">
      <c r="A52" s="23"/>
      <c r="B52" s="113"/>
      <c r="C52" s="25">
        <v>0</v>
      </c>
      <c r="D52" s="117"/>
      <c r="E52" s="118"/>
      <c r="F52" s="108"/>
      <c r="H52" s="119"/>
      <c r="I52" s="91"/>
      <c r="J52" s="120"/>
      <c r="K52" s="121"/>
      <c r="L52" s="9"/>
      <c r="M52" s="122"/>
      <c r="N52" s="34"/>
      <c r="P52" s="36"/>
      <c r="Q52" s="9"/>
    </row>
    <row r="53" spans="1:18" ht="16.5" thickBot="1" x14ac:dyDescent="0.3">
      <c r="B53" s="123" t="s">
        <v>11</v>
      </c>
      <c r="C53" s="124">
        <f>SUM(C5:C52)</f>
        <v>114331</v>
      </c>
      <c r="D53" s="125"/>
      <c r="E53" s="126" t="s">
        <v>11</v>
      </c>
      <c r="F53" s="127">
        <f>SUM(F5:F52)</f>
        <v>2467072</v>
      </c>
      <c r="G53" s="125"/>
      <c r="H53" s="128" t="s">
        <v>12</v>
      </c>
      <c r="I53" s="129">
        <f>SUM(I5:I52)</f>
        <v>14922.5</v>
      </c>
      <c r="J53" s="130"/>
      <c r="K53" s="131" t="s">
        <v>13</v>
      </c>
      <c r="L53" s="132">
        <f>SUM(L5:L52)</f>
        <v>75834.540000000008</v>
      </c>
      <c r="M53" s="133"/>
      <c r="N53" s="133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5"/>
      <c r="B55" s="136"/>
      <c r="C55" s="1"/>
      <c r="H55" s="272" t="s">
        <v>14</v>
      </c>
      <c r="I55" s="273"/>
      <c r="J55" s="137"/>
      <c r="K55" s="274">
        <f>I53+L53</f>
        <v>90757.040000000008</v>
      </c>
      <c r="L55" s="275"/>
      <c r="M55" s="276">
        <f>N49+M49</f>
        <v>2335781</v>
      </c>
      <c r="N55" s="277"/>
      <c r="P55" s="36"/>
      <c r="Q55" s="9"/>
    </row>
    <row r="56" spans="1:18" ht="15.75" x14ac:dyDescent="0.25">
      <c r="D56" s="269" t="s">
        <v>15</v>
      </c>
      <c r="E56" s="269"/>
      <c r="F56" s="138">
        <f>F53-K55-C53</f>
        <v>2261983.96</v>
      </c>
      <c r="I56" s="139"/>
      <c r="J56" s="140"/>
      <c r="P56" s="36"/>
      <c r="Q56" s="9"/>
    </row>
    <row r="57" spans="1:18" ht="18.75" x14ac:dyDescent="0.3">
      <c r="D57" s="240" t="s">
        <v>16</v>
      </c>
      <c r="E57" s="240"/>
      <c r="F57" s="133">
        <v>-2224189.7400000002</v>
      </c>
      <c r="I57" s="241" t="s">
        <v>17</v>
      </c>
      <c r="J57" s="242"/>
      <c r="K57" s="243">
        <f>F59+F60+F61</f>
        <v>301610.76999999973</v>
      </c>
      <c r="L57" s="244"/>
      <c r="P57" s="36"/>
      <c r="Q57" s="9"/>
    </row>
    <row r="58" spans="1:18" ht="19.5" thickBot="1" x14ac:dyDescent="0.35">
      <c r="D58" s="141"/>
      <c r="E58" s="142"/>
      <c r="F58" s="143">
        <v>0</v>
      </c>
      <c r="I58" s="144"/>
      <c r="J58" s="145"/>
      <c r="K58" s="146"/>
      <c r="L58" s="147"/>
    </row>
    <row r="59" spans="1:18" ht="19.5" thickTop="1" x14ac:dyDescent="0.3">
      <c r="C59" s="5" t="s">
        <v>9</v>
      </c>
      <c r="E59" s="135" t="s">
        <v>18</v>
      </c>
      <c r="F59" s="133">
        <f>SUM(F56:F58)</f>
        <v>37794.219999999739</v>
      </c>
      <c r="H59" s="23"/>
      <c r="I59" s="148" t="s">
        <v>19</v>
      </c>
      <c r="J59" s="149"/>
      <c r="K59" s="245">
        <f>-C4</f>
        <v>-223528.9</v>
      </c>
      <c r="L59" s="246"/>
    </row>
    <row r="60" spans="1:18" ht="16.5" thickBot="1" x14ac:dyDescent="0.3">
      <c r="D60" s="150" t="s">
        <v>20</v>
      </c>
      <c r="E60" s="135" t="s">
        <v>21</v>
      </c>
      <c r="F60" s="151">
        <v>33262</v>
      </c>
    </row>
    <row r="61" spans="1:18" ht="20.25" thickTop="1" thickBot="1" x14ac:dyDescent="0.35">
      <c r="C61" s="152">
        <v>44985</v>
      </c>
      <c r="D61" s="247" t="s">
        <v>22</v>
      </c>
      <c r="E61" s="248"/>
      <c r="F61" s="153">
        <v>230554.55</v>
      </c>
      <c r="I61" s="249" t="s">
        <v>23</v>
      </c>
      <c r="J61" s="250"/>
      <c r="K61" s="251">
        <f>K57+K59</f>
        <v>78081.869999999733</v>
      </c>
      <c r="L61" s="251"/>
    </row>
    <row r="62" spans="1:18" ht="17.25" x14ac:dyDescent="0.3">
      <c r="C62" s="154"/>
      <c r="D62" s="155"/>
      <c r="E62" s="156"/>
      <c r="F62" s="157"/>
      <c r="J62" s="158"/>
    </row>
    <row r="63" spans="1:18" ht="15" customHeight="1" x14ac:dyDescent="0.25">
      <c r="I63" s="159"/>
      <c r="J63" s="159"/>
      <c r="K63" s="160"/>
      <c r="L63" s="160"/>
    </row>
    <row r="64" spans="1:18" ht="16.5" customHeight="1" x14ac:dyDescent="0.25">
      <c r="B64" s="161"/>
      <c r="C64" s="162"/>
      <c r="D64" s="163"/>
      <c r="E64" s="36"/>
      <c r="I64" s="159"/>
      <c r="J64" s="159"/>
      <c r="K64" s="160"/>
      <c r="L64" s="160"/>
      <c r="M64" s="164"/>
      <c r="N64" s="135"/>
    </row>
    <row r="65" spans="2:14" ht="15.75" x14ac:dyDescent="0.25">
      <c r="B65" s="161"/>
      <c r="C65" s="165"/>
      <c r="E65" s="36"/>
      <c r="M65" s="164"/>
      <c r="N65" s="135"/>
    </row>
    <row r="66" spans="2:14" ht="15.75" x14ac:dyDescent="0.25">
      <c r="B66" s="161"/>
      <c r="C66" s="165"/>
      <c r="E66" s="36"/>
      <c r="F66" s="166"/>
      <c r="L66" s="167"/>
      <c r="M66" s="1"/>
    </row>
    <row r="67" spans="2:14" ht="15.75" x14ac:dyDescent="0.25">
      <c r="B67" s="161"/>
      <c r="C67" s="165"/>
      <c r="E67" s="36"/>
      <c r="M67" s="1"/>
    </row>
    <row r="68" spans="2:14" ht="15.75" x14ac:dyDescent="0.25">
      <c r="B68" s="161"/>
      <c r="C68" s="165"/>
      <c r="E68" s="36"/>
      <c r="F68" s="168"/>
      <c r="M68" s="1"/>
    </row>
    <row r="69" spans="2:14" x14ac:dyDescent="0.25">
      <c r="E69" s="169"/>
      <c r="F69" s="36"/>
      <c r="M69" s="1"/>
    </row>
    <row r="70" spans="2:14" x14ac:dyDescent="0.25">
      <c r="E70" s="169"/>
      <c r="F70" s="36"/>
      <c r="M70" s="1"/>
    </row>
    <row r="71" spans="2:14" x14ac:dyDescent="0.25">
      <c r="E71" s="169"/>
      <c r="F71" s="36"/>
      <c r="M71" s="1"/>
    </row>
    <row r="72" spans="2:14" x14ac:dyDescent="0.25">
      <c r="E72" s="169"/>
      <c r="F72" s="36"/>
      <c r="M72" s="1"/>
    </row>
    <row r="73" spans="2:14" x14ac:dyDescent="0.25">
      <c r="E73" s="169"/>
      <c r="F73" s="36"/>
      <c r="M73" s="1"/>
    </row>
    <row r="74" spans="2:14" x14ac:dyDescent="0.25">
      <c r="E74" s="169"/>
      <c r="F74" s="36"/>
      <c r="M74" s="1"/>
    </row>
    <row r="75" spans="2:14" x14ac:dyDescent="0.25">
      <c r="E75" s="169"/>
      <c r="F75" s="36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</row>
    <row r="81" spans="6:6" x14ac:dyDescent="0.25">
      <c r="F81" s="168"/>
    </row>
    <row r="82" spans="6:6" x14ac:dyDescent="0.25">
      <c r="F82" s="168"/>
    </row>
    <row r="83" spans="6:6" x14ac:dyDescent="0.25">
      <c r="F83" s="168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40" workbookViewId="0">
      <selection activeCell="C85" sqref="C85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3">
        <v>44960</v>
      </c>
      <c r="E3" s="222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3">
        <v>44960</v>
      </c>
      <c r="E4" s="222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3">
        <v>44960</v>
      </c>
      <c r="E5" s="222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8" t="s">
        <v>59</v>
      </c>
      <c r="C6" s="151">
        <v>77299.399999999994</v>
      </c>
      <c r="D6" s="223">
        <v>44960</v>
      </c>
      <c r="E6" s="222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8" t="s">
        <v>60</v>
      </c>
      <c r="C7" s="151">
        <v>83397.55</v>
      </c>
      <c r="D7" s="223">
        <v>44960</v>
      </c>
      <c r="E7" s="222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8" t="s">
        <v>61</v>
      </c>
      <c r="C8" s="151">
        <v>44916</v>
      </c>
      <c r="D8" s="223">
        <v>44960</v>
      </c>
      <c r="E8" s="222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229">
        <v>44968</v>
      </c>
      <c r="E9" s="230">
        <v>59628.54</v>
      </c>
      <c r="F9" s="185">
        <f t="shared" si="0"/>
        <v>0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229">
        <v>44968</v>
      </c>
      <c r="E10" s="230">
        <v>34552</v>
      </c>
      <c r="F10" s="185">
        <f t="shared" si="0"/>
        <v>0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229">
        <v>44968</v>
      </c>
      <c r="E11" s="230">
        <v>111300.16</v>
      </c>
      <c r="F11" s="185">
        <f t="shared" si="0"/>
        <v>0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229">
        <v>44968</v>
      </c>
      <c r="E12" s="230">
        <v>9963</v>
      </c>
      <c r="F12" s="185">
        <f t="shared" si="0"/>
        <v>0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229">
        <v>44968</v>
      </c>
      <c r="E13" s="230">
        <v>75529.25</v>
      </c>
      <c r="F13" s="185">
        <f t="shared" si="0"/>
        <v>0</v>
      </c>
    </row>
    <row r="14" spans="1:7" ht="21" customHeight="1" x14ac:dyDescent="0.25">
      <c r="A14" s="183">
        <v>44964</v>
      </c>
      <c r="B14" s="184" t="s">
        <v>78</v>
      </c>
      <c r="C14" s="151">
        <v>83670.740000000005</v>
      </c>
      <c r="D14" s="229">
        <v>44968</v>
      </c>
      <c r="E14" s="230">
        <v>83670.740000000005</v>
      </c>
      <c r="F14" s="185">
        <f t="shared" si="0"/>
        <v>0</v>
      </c>
    </row>
    <row r="15" spans="1:7" ht="21" customHeight="1" x14ac:dyDescent="0.25">
      <c r="A15" s="183">
        <v>44965</v>
      </c>
      <c r="B15" s="184" t="s">
        <v>79</v>
      </c>
      <c r="C15" s="151">
        <v>12446</v>
      </c>
      <c r="D15" s="229">
        <v>44968</v>
      </c>
      <c r="E15" s="230">
        <v>12446</v>
      </c>
      <c r="F15" s="185">
        <f t="shared" si="0"/>
        <v>0</v>
      </c>
    </row>
    <row r="16" spans="1:7" ht="21" customHeight="1" x14ac:dyDescent="0.25">
      <c r="A16" s="183">
        <v>44965</v>
      </c>
      <c r="B16" s="184" t="s">
        <v>80</v>
      </c>
      <c r="C16" s="151">
        <v>45123.76</v>
      </c>
      <c r="D16" s="229">
        <v>44968</v>
      </c>
      <c r="E16" s="230">
        <v>45123.76</v>
      </c>
      <c r="F16" s="185">
        <f t="shared" si="0"/>
        <v>0</v>
      </c>
    </row>
    <row r="17" spans="1:10" ht="21" customHeight="1" x14ac:dyDescent="0.25">
      <c r="A17" s="183">
        <v>44967</v>
      </c>
      <c r="B17" s="184" t="s">
        <v>81</v>
      </c>
      <c r="C17" s="151">
        <v>166731.16</v>
      </c>
      <c r="D17" s="229">
        <v>44968</v>
      </c>
      <c r="E17" s="230">
        <v>166731.16</v>
      </c>
      <c r="F17" s="185">
        <f t="shared" si="0"/>
        <v>0</v>
      </c>
    </row>
    <row r="18" spans="1:10" ht="21" customHeight="1" x14ac:dyDescent="0.25">
      <c r="A18" s="183">
        <v>44967</v>
      </c>
      <c r="B18" s="184" t="s">
        <v>82</v>
      </c>
      <c r="C18" s="151">
        <v>6377.4</v>
      </c>
      <c r="D18" s="229">
        <v>44968</v>
      </c>
      <c r="E18" s="230">
        <v>6377.4</v>
      </c>
      <c r="F18" s="185">
        <f t="shared" si="0"/>
        <v>0</v>
      </c>
    </row>
    <row r="19" spans="1:10" ht="21" customHeight="1" x14ac:dyDescent="0.25">
      <c r="A19" s="183">
        <v>44968</v>
      </c>
      <c r="B19" s="184" t="s">
        <v>83</v>
      </c>
      <c r="C19" s="151">
        <v>152217.42000000001</v>
      </c>
      <c r="D19" s="231">
        <v>44975</v>
      </c>
      <c r="E19" s="232">
        <v>152217.42000000001</v>
      </c>
      <c r="F19" s="185">
        <f t="shared" si="0"/>
        <v>0</v>
      </c>
    </row>
    <row r="20" spans="1:10" ht="21" customHeight="1" x14ac:dyDescent="0.25">
      <c r="A20" s="183">
        <v>44970</v>
      </c>
      <c r="B20" s="184" t="s">
        <v>84</v>
      </c>
      <c r="C20" s="151">
        <v>45703.76</v>
      </c>
      <c r="D20" s="231">
        <v>44975</v>
      </c>
      <c r="E20" s="232">
        <v>45703.76</v>
      </c>
      <c r="F20" s="185">
        <f t="shared" si="0"/>
        <v>0</v>
      </c>
    </row>
    <row r="21" spans="1:10" ht="24.75" customHeight="1" x14ac:dyDescent="0.25">
      <c r="A21" s="183">
        <v>44971</v>
      </c>
      <c r="B21" s="184" t="s">
        <v>85</v>
      </c>
      <c r="C21" s="151">
        <v>8278.6</v>
      </c>
      <c r="D21" s="231">
        <v>44975</v>
      </c>
      <c r="E21" s="232">
        <v>8278.6</v>
      </c>
      <c r="F21" s="185">
        <f t="shared" si="0"/>
        <v>0</v>
      </c>
    </row>
    <row r="22" spans="1:10" ht="21" customHeight="1" x14ac:dyDescent="0.25">
      <c r="A22" s="183">
        <v>44971</v>
      </c>
      <c r="B22" s="184" t="s">
        <v>86</v>
      </c>
      <c r="C22" s="151">
        <v>110776.46</v>
      </c>
      <c r="D22" s="231">
        <v>44975</v>
      </c>
      <c r="E22" s="232">
        <v>110776.46</v>
      </c>
      <c r="F22" s="185">
        <f t="shared" si="0"/>
        <v>0</v>
      </c>
    </row>
    <row r="23" spans="1:10" ht="21" customHeight="1" x14ac:dyDescent="0.25">
      <c r="A23" s="183">
        <v>44972</v>
      </c>
      <c r="B23" s="184" t="s">
        <v>87</v>
      </c>
      <c r="C23" s="151">
        <v>20044.8</v>
      </c>
      <c r="D23" s="231">
        <v>44975</v>
      </c>
      <c r="E23" s="232">
        <v>20044.8</v>
      </c>
      <c r="F23" s="185">
        <f t="shared" si="0"/>
        <v>0</v>
      </c>
    </row>
    <row r="24" spans="1:10" ht="21" customHeight="1" x14ac:dyDescent="0.3">
      <c r="A24" s="183">
        <v>44972</v>
      </c>
      <c r="B24" s="184" t="s">
        <v>88</v>
      </c>
      <c r="C24" s="151">
        <v>844.44</v>
      </c>
      <c r="D24" s="231">
        <v>44975</v>
      </c>
      <c r="E24" s="232">
        <v>844.44</v>
      </c>
      <c r="F24" s="185">
        <f t="shared" si="0"/>
        <v>0</v>
      </c>
      <c r="G24" s="186"/>
    </row>
    <row r="25" spans="1:10" ht="21" customHeight="1" x14ac:dyDescent="0.25">
      <c r="A25" s="183">
        <v>44973</v>
      </c>
      <c r="B25" s="184" t="s">
        <v>89</v>
      </c>
      <c r="C25" s="151">
        <v>69518.399999999994</v>
      </c>
      <c r="D25" s="231">
        <v>44975</v>
      </c>
      <c r="E25" s="232">
        <v>69518.399999999994</v>
      </c>
      <c r="F25" s="185">
        <f t="shared" si="0"/>
        <v>0</v>
      </c>
    </row>
    <row r="26" spans="1:10" ht="21" customHeight="1" x14ac:dyDescent="0.25">
      <c r="A26" s="183">
        <v>44974</v>
      </c>
      <c r="B26" s="184" t="s">
        <v>90</v>
      </c>
      <c r="C26" s="151">
        <v>105172.87</v>
      </c>
      <c r="D26" s="233">
        <v>44982</v>
      </c>
      <c r="E26" s="234">
        <v>105172.87</v>
      </c>
      <c r="F26" s="185">
        <f t="shared" si="0"/>
        <v>0</v>
      </c>
    </row>
    <row r="27" spans="1:10" ht="21" customHeight="1" x14ac:dyDescent="0.25">
      <c r="A27" s="183">
        <v>44975</v>
      </c>
      <c r="B27" s="184" t="s">
        <v>91</v>
      </c>
      <c r="C27" s="151">
        <v>116872.96000000001</v>
      </c>
      <c r="D27" s="233">
        <v>44982</v>
      </c>
      <c r="E27" s="234">
        <v>116872.96000000001</v>
      </c>
      <c r="F27" s="185">
        <f t="shared" si="0"/>
        <v>0</v>
      </c>
    </row>
    <row r="28" spans="1:10" ht="21" customHeight="1" x14ac:dyDescent="0.25">
      <c r="A28" s="183">
        <v>44975</v>
      </c>
      <c r="B28" s="184" t="s">
        <v>92</v>
      </c>
      <c r="C28" s="151">
        <v>4177.6000000000004</v>
      </c>
      <c r="D28" s="233">
        <v>44982</v>
      </c>
      <c r="E28" s="234">
        <v>4177.6000000000004</v>
      </c>
      <c r="F28" s="185">
        <f t="shared" si="0"/>
        <v>0</v>
      </c>
    </row>
    <row r="29" spans="1:10" ht="21" customHeight="1" x14ac:dyDescent="0.25">
      <c r="A29" s="183">
        <v>44975</v>
      </c>
      <c r="B29" s="184" t="s">
        <v>93</v>
      </c>
      <c r="C29" s="151">
        <v>16299.2</v>
      </c>
      <c r="D29" s="233">
        <v>44982</v>
      </c>
      <c r="E29" s="234">
        <v>16299.2</v>
      </c>
      <c r="F29" s="185">
        <f t="shared" si="0"/>
        <v>0</v>
      </c>
      <c r="J29" s="151">
        <v>0</v>
      </c>
    </row>
    <row r="30" spans="1:10" ht="21" customHeight="1" x14ac:dyDescent="0.25">
      <c r="A30" s="187">
        <v>44975</v>
      </c>
      <c r="B30" s="188" t="s">
        <v>94</v>
      </c>
      <c r="C30" s="151">
        <v>4728</v>
      </c>
      <c r="D30" s="233">
        <v>44982</v>
      </c>
      <c r="E30" s="234">
        <v>4728</v>
      </c>
      <c r="F30" s="185">
        <f t="shared" si="0"/>
        <v>0</v>
      </c>
      <c r="J30" s="151">
        <v>0</v>
      </c>
    </row>
    <row r="31" spans="1:10" ht="21" customHeight="1" x14ac:dyDescent="0.25">
      <c r="A31" s="187">
        <v>44978</v>
      </c>
      <c r="B31" s="188" t="s">
        <v>95</v>
      </c>
      <c r="C31" s="151">
        <v>152507.28</v>
      </c>
      <c r="D31" s="233">
        <v>44982</v>
      </c>
      <c r="E31" s="234">
        <v>152507.28</v>
      </c>
      <c r="F31" s="185">
        <f t="shared" si="0"/>
        <v>0</v>
      </c>
      <c r="J31" s="151">
        <v>0</v>
      </c>
    </row>
    <row r="32" spans="1:10" ht="21" customHeight="1" x14ac:dyDescent="0.3">
      <c r="A32" s="187">
        <v>44980</v>
      </c>
      <c r="B32" s="188" t="s">
        <v>96</v>
      </c>
      <c r="C32" s="151">
        <v>36653.4</v>
      </c>
      <c r="D32" s="233">
        <v>44982</v>
      </c>
      <c r="E32" s="234">
        <v>36653.4</v>
      </c>
      <c r="F32" s="185">
        <f t="shared" si="0"/>
        <v>0</v>
      </c>
      <c r="G32" s="186"/>
      <c r="J32" s="151">
        <v>0</v>
      </c>
    </row>
    <row r="33" spans="1:10" ht="21" customHeight="1" x14ac:dyDescent="0.25">
      <c r="A33" s="187">
        <v>44980</v>
      </c>
      <c r="B33" s="188" t="s">
        <v>100</v>
      </c>
      <c r="C33" s="151">
        <v>139527.16</v>
      </c>
      <c r="D33" s="233">
        <v>44982</v>
      </c>
      <c r="E33" s="234">
        <v>139527.16</v>
      </c>
      <c r="F33" s="185">
        <f t="shared" si="0"/>
        <v>0</v>
      </c>
      <c r="J33" s="151">
        <v>0</v>
      </c>
    </row>
    <row r="34" spans="1:10" ht="21" customHeight="1" x14ac:dyDescent="0.25">
      <c r="A34" s="187">
        <v>44982</v>
      </c>
      <c r="B34" s="188" t="s">
        <v>97</v>
      </c>
      <c r="C34" s="151">
        <v>146926.39000000001</v>
      </c>
      <c r="D34" s="187"/>
      <c r="E34" s="151"/>
      <c r="F34" s="185">
        <f t="shared" si="0"/>
        <v>146926.39000000001</v>
      </c>
      <c r="J34" s="151">
        <v>0</v>
      </c>
    </row>
    <row r="35" spans="1:10" ht="18.75" customHeight="1" x14ac:dyDescent="0.25">
      <c r="A35" s="187">
        <v>44982</v>
      </c>
      <c r="B35" s="188" t="s">
        <v>98</v>
      </c>
      <c r="C35" s="151">
        <v>77936.95</v>
      </c>
      <c r="D35" s="187"/>
      <c r="E35" s="151"/>
      <c r="F35" s="185">
        <f t="shared" si="0"/>
        <v>224863.34000000003</v>
      </c>
      <c r="J35" s="151">
        <v>0</v>
      </c>
    </row>
    <row r="36" spans="1:10" ht="18.75" customHeight="1" x14ac:dyDescent="0.25">
      <c r="A36" s="187">
        <v>44984</v>
      </c>
      <c r="B36" s="188" t="s">
        <v>99</v>
      </c>
      <c r="C36" s="151">
        <v>89190.64</v>
      </c>
      <c r="D36" s="187"/>
      <c r="E36" s="151"/>
      <c r="F36" s="185">
        <f t="shared" si="0"/>
        <v>314053.98000000004</v>
      </c>
      <c r="J36" s="135">
        <v>0</v>
      </c>
    </row>
    <row r="37" spans="1:10" ht="18.75" customHeight="1" x14ac:dyDescent="0.25">
      <c r="A37" s="187"/>
      <c r="B37" s="188"/>
      <c r="C37" s="151"/>
      <c r="D37" s="187"/>
      <c r="E37" s="151"/>
      <c r="F37" s="185">
        <f t="shared" si="0"/>
        <v>314053.98000000004</v>
      </c>
      <c r="J37" s="189">
        <f>SUM(J29:J36)</f>
        <v>0</v>
      </c>
    </row>
    <row r="38" spans="1:10" ht="18.75" customHeight="1" x14ac:dyDescent="0.25">
      <c r="A38" s="187"/>
      <c r="B38" s="188"/>
      <c r="C38" s="151"/>
      <c r="D38" s="187"/>
      <c r="E38" s="151"/>
      <c r="F38" s="185">
        <f t="shared" si="0"/>
        <v>314053.98000000004</v>
      </c>
    </row>
    <row r="39" spans="1:10" ht="18.75" customHeight="1" x14ac:dyDescent="0.25">
      <c r="A39" s="187"/>
      <c r="B39" s="188"/>
      <c r="C39" s="151"/>
      <c r="D39" s="187"/>
      <c r="E39" s="151"/>
      <c r="F39" s="185">
        <f t="shared" si="0"/>
        <v>314053.98000000004</v>
      </c>
    </row>
    <row r="40" spans="1:10" ht="18.75" customHeight="1" x14ac:dyDescent="0.25">
      <c r="A40" s="187"/>
      <c r="B40" s="188"/>
      <c r="C40" s="151"/>
      <c r="D40" s="187"/>
      <c r="E40" s="100"/>
      <c r="F40" s="185">
        <f t="shared" si="0"/>
        <v>314053.98000000004</v>
      </c>
    </row>
    <row r="41" spans="1:10" ht="18.75" customHeight="1" x14ac:dyDescent="0.25">
      <c r="A41" s="187"/>
      <c r="B41" s="188"/>
      <c r="C41" s="151"/>
      <c r="D41" s="187"/>
      <c r="E41" s="100"/>
      <c r="F41" s="185">
        <f t="shared" si="0"/>
        <v>314053.98000000004</v>
      </c>
    </row>
    <row r="42" spans="1:10" ht="18.75" customHeight="1" x14ac:dyDescent="0.25">
      <c r="A42" s="190"/>
      <c r="B42" s="191"/>
      <c r="C42" s="100"/>
      <c r="D42" s="187"/>
      <c r="E42" s="100"/>
      <c r="F42" s="185">
        <f t="shared" si="0"/>
        <v>314053.98000000004</v>
      </c>
    </row>
    <row r="43" spans="1:10" x14ac:dyDescent="0.25">
      <c r="A43" s="192"/>
      <c r="B43" s="193"/>
      <c r="C43" s="100"/>
      <c r="D43" s="194"/>
      <c r="E43" s="100"/>
      <c r="F43" s="185">
        <f t="shared" si="0"/>
        <v>314053.98000000004</v>
      </c>
    </row>
    <row r="44" spans="1:10" ht="15" customHeight="1" x14ac:dyDescent="0.25">
      <c r="A44" s="195"/>
      <c r="B44" s="196"/>
      <c r="C44" s="100"/>
      <c r="D44" s="194"/>
      <c r="E44" s="100"/>
      <c r="F44" s="185">
        <f t="shared" si="0"/>
        <v>314053.98000000004</v>
      </c>
    </row>
    <row r="45" spans="1:10" x14ac:dyDescent="0.25">
      <c r="A45" s="195"/>
      <c r="B45" s="196"/>
      <c r="C45" s="100"/>
      <c r="D45" s="194"/>
      <c r="E45" s="100"/>
      <c r="F45" s="185">
        <f t="shared" si="0"/>
        <v>314053.98000000004</v>
      </c>
    </row>
    <row r="46" spans="1:10" x14ac:dyDescent="0.25">
      <c r="A46" s="195"/>
      <c r="B46" s="196"/>
      <c r="C46" s="100"/>
      <c r="D46" s="194"/>
      <c r="E46" s="100"/>
      <c r="F46" s="185">
        <f t="shared" si="0"/>
        <v>314053.98000000004</v>
      </c>
    </row>
    <row r="47" spans="1:10" x14ac:dyDescent="0.25">
      <c r="A47" s="195"/>
      <c r="B47" s="196"/>
      <c r="C47" s="100"/>
      <c r="D47" s="194"/>
      <c r="E47" s="100"/>
      <c r="F47" s="185">
        <f t="shared" si="0"/>
        <v>314053.98000000004</v>
      </c>
    </row>
    <row r="48" spans="1:10" x14ac:dyDescent="0.25">
      <c r="A48" s="195"/>
      <c r="B48" s="196"/>
      <c r="C48" s="100"/>
      <c r="D48" s="194"/>
      <c r="E48" s="100"/>
      <c r="F48" s="185">
        <f t="shared" si="0"/>
        <v>314053.98000000004</v>
      </c>
    </row>
    <row r="49" spans="1:6" x14ac:dyDescent="0.25">
      <c r="A49" s="195"/>
      <c r="B49" s="196"/>
      <c r="C49" s="100"/>
      <c r="D49" s="194"/>
      <c r="E49" s="100"/>
      <c r="F49" s="185">
        <f t="shared" si="0"/>
        <v>314053.98000000004</v>
      </c>
    </row>
    <row r="50" spans="1:6" x14ac:dyDescent="0.25">
      <c r="A50" s="195"/>
      <c r="B50" s="196"/>
      <c r="C50" s="100"/>
      <c r="D50" s="194"/>
      <c r="E50" s="100"/>
      <c r="F50" s="185">
        <f t="shared" si="0"/>
        <v>314053.98000000004</v>
      </c>
    </row>
    <row r="51" spans="1:6" x14ac:dyDescent="0.25">
      <c r="A51" s="195"/>
      <c r="B51" s="196"/>
      <c r="C51" s="100"/>
      <c r="D51" s="194"/>
      <c r="E51" s="100"/>
      <c r="F51" s="185">
        <f t="shared" si="0"/>
        <v>314053.98000000004</v>
      </c>
    </row>
    <row r="52" spans="1:6" x14ac:dyDescent="0.25">
      <c r="A52" s="195"/>
      <c r="B52" s="196"/>
      <c r="C52" s="100"/>
      <c r="D52" s="194"/>
      <c r="E52" s="100"/>
      <c r="F52" s="185">
        <f t="shared" si="0"/>
        <v>314053.98000000004</v>
      </c>
    </row>
    <row r="53" spans="1:6" x14ac:dyDescent="0.25">
      <c r="A53" s="195"/>
      <c r="B53" s="196"/>
      <c r="C53" s="100"/>
      <c r="D53" s="194"/>
      <c r="E53" s="100"/>
      <c r="F53" s="185">
        <f t="shared" si="0"/>
        <v>314053.98000000004</v>
      </c>
    </row>
    <row r="54" spans="1:6" x14ac:dyDescent="0.25">
      <c r="A54" s="195"/>
      <c r="B54" s="196"/>
      <c r="C54" s="100"/>
      <c r="D54" s="194"/>
      <c r="E54" s="100"/>
      <c r="F54" s="185">
        <f t="shared" si="0"/>
        <v>314053.98000000004</v>
      </c>
    </row>
    <row r="55" spans="1:6" x14ac:dyDescent="0.25">
      <c r="A55" s="195"/>
      <c r="B55" s="196"/>
      <c r="C55" s="100"/>
      <c r="D55" s="194"/>
      <c r="E55" s="100"/>
      <c r="F55" s="185">
        <f t="shared" si="0"/>
        <v>314053.98000000004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314053.98000000004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314053.98000000004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314053.98000000004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314053.98000000004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314053.98000000004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314053.98000000004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314053.98000000004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314053.98000000004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314053.98000000004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314053.98000000004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314053.98000000004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314053.98000000004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314053.98000000004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314053.98000000004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314053.98000000004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314053.98000000004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314053.98000000004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314053.98000000004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314053.98000000004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314053.98000000004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314053.98000000004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314053.98000000004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314053.98000000004</v>
      </c>
    </row>
    <row r="79" spans="1:6" ht="19.5" thickBot="1" x14ac:dyDescent="0.35">
      <c r="A79" s="203"/>
      <c r="B79" s="204"/>
      <c r="C79" s="205">
        <f>SUM(C3:C78)</f>
        <v>2224189.7400000002</v>
      </c>
      <c r="D79" s="177"/>
      <c r="E79" s="206">
        <f>SUM(E3:E78)</f>
        <v>1910135.76</v>
      </c>
      <c r="F79" s="207">
        <f>F78</f>
        <v>314053.98000000004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10" workbookViewId="0">
      <selection activeCell="C36" sqref="C36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30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16.5" thickBot="1" x14ac:dyDescent="0.3">
      <c r="B2" s="25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6" t="s">
        <v>0</v>
      </c>
      <c r="C3" s="257"/>
      <c r="D3" s="10"/>
      <c r="E3" s="11"/>
      <c r="F3" s="11"/>
      <c r="H3" s="258" t="s">
        <v>1</v>
      </c>
      <c r="I3" s="258"/>
      <c r="K3" s="13"/>
      <c r="L3" s="13"/>
      <c r="M3" s="6"/>
      <c r="R3" s="261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63" t="s">
        <v>4</v>
      </c>
      <c r="F4" s="264"/>
      <c r="H4" s="265" t="s">
        <v>5</v>
      </c>
      <c r="I4" s="266"/>
      <c r="J4" s="18"/>
      <c r="K4" s="19"/>
      <c r="L4" s="20"/>
      <c r="M4" s="21" t="s">
        <v>6</v>
      </c>
      <c r="N4" s="22" t="s">
        <v>7</v>
      </c>
      <c r="P4" s="267" t="s">
        <v>8</v>
      </c>
      <c r="Q4" s="268"/>
      <c r="R4" s="262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0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4">
        <v>44927</v>
      </c>
      <c r="F28" s="225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9">
        <f>SUM(M5:M39)</f>
        <v>0</v>
      </c>
      <c r="N49" s="270">
        <f>SUM(N5:N39)</f>
        <v>0</v>
      </c>
      <c r="P49" s="98">
        <f t="shared" si="1"/>
        <v>0</v>
      </c>
      <c r="Q49" s="99">
        <f>SUM(Q5:Q39)</f>
        <v>-780704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60"/>
      <c r="N50" s="27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780704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72" t="s">
        <v>14</v>
      </c>
      <c r="I62" s="273"/>
      <c r="J62" s="137"/>
      <c r="K62" s="274">
        <f>I60+L60</f>
        <v>0</v>
      </c>
      <c r="L62" s="275"/>
      <c r="M62" s="276">
        <f>N49+M49</f>
        <v>0</v>
      </c>
      <c r="N62" s="277"/>
      <c r="P62" s="36"/>
      <c r="Q62" s="9"/>
    </row>
    <row r="63" spans="1:18" ht="15.75" x14ac:dyDescent="0.25">
      <c r="D63" s="269" t="s">
        <v>15</v>
      </c>
      <c r="E63" s="269"/>
      <c r="F63" s="138">
        <f>F60-K62-C60</f>
        <v>780704</v>
      </c>
      <c r="I63" s="139"/>
      <c r="J63" s="140"/>
      <c r="P63" s="36"/>
      <c r="Q63" s="9"/>
    </row>
    <row r="64" spans="1:18" ht="18.75" x14ac:dyDescent="0.3">
      <c r="D64" s="240" t="s">
        <v>16</v>
      </c>
      <c r="E64" s="240"/>
      <c r="F64" s="133">
        <v>-1524395.48</v>
      </c>
      <c r="I64" s="241" t="s">
        <v>17</v>
      </c>
      <c r="J64" s="242"/>
      <c r="K64" s="243">
        <f>F66+F67+F68</f>
        <v>-520162.57999999996</v>
      </c>
      <c r="L64" s="244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-743691.48</v>
      </c>
      <c r="H66" s="23"/>
      <c r="I66" s="148" t="s">
        <v>19</v>
      </c>
      <c r="J66" s="149"/>
      <c r="K66" s="245">
        <f>-C4</f>
        <v>0</v>
      </c>
      <c r="L66" s="246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47" t="s">
        <v>22</v>
      </c>
      <c r="E68" s="248"/>
      <c r="F68" s="153">
        <v>223528.9</v>
      </c>
      <c r="I68" s="278" t="s">
        <v>23</v>
      </c>
      <c r="J68" s="279"/>
      <c r="K68" s="280">
        <f>K64+K66</f>
        <v>-520162.57999999996</v>
      </c>
      <c r="L68" s="280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2023-03-13T09:54:38Z</dcterms:modified>
</cp:coreProperties>
</file>