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"/>
    </mc:Choice>
  </mc:AlternateContent>
  <bookViews>
    <workbookView xWindow="0" yWindow="0" windowWidth="17100" windowHeight="10350"/>
  </bookViews>
  <sheets>
    <sheet name="ENERO 0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8" i="1" l="1"/>
  <c r="E4" i="1" l="1"/>
  <c r="E5" i="1"/>
  <c r="E253" i="1"/>
  <c r="E254" i="1"/>
  <c r="E255" i="1"/>
  <c r="E256" i="1"/>
  <c r="E257" i="1"/>
  <c r="E259" i="1"/>
  <c r="E262" i="1"/>
  <c r="E263" i="1"/>
  <c r="E264" i="1"/>
  <c r="E265" i="1"/>
  <c r="E268" i="1"/>
  <c r="E269" i="1"/>
  <c r="E270" i="1"/>
  <c r="E271" i="1"/>
  <c r="E272" i="1"/>
  <c r="E273" i="1"/>
  <c r="E274" i="1"/>
  <c r="E252" i="1"/>
  <c r="E251" i="1"/>
  <c r="E250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37" i="1"/>
  <c r="E236" i="1"/>
  <c r="E235" i="1"/>
  <c r="E234" i="1"/>
  <c r="E233" i="1"/>
  <c r="E231" i="1"/>
  <c r="E173" i="1" l="1"/>
  <c r="C182" i="1"/>
  <c r="C177" i="1"/>
  <c r="C115" i="1"/>
  <c r="C119" i="1"/>
  <c r="C137" i="1"/>
  <c r="C136" i="1"/>
  <c r="C146" i="1"/>
  <c r="C122" i="1"/>
  <c r="C157" i="1"/>
  <c r="C185" i="1"/>
  <c r="C123" i="1"/>
  <c r="C142" i="1"/>
  <c r="C120" i="1"/>
  <c r="C214" i="1"/>
  <c r="C209" i="1"/>
  <c r="C201" i="1"/>
  <c r="C158" i="1"/>
  <c r="C149" i="1"/>
  <c r="C162" i="1"/>
  <c r="C161" i="1"/>
  <c r="C172" i="1"/>
  <c r="C181" i="1"/>
  <c r="C229" i="1"/>
  <c r="C168" i="1"/>
  <c r="C220" i="1"/>
  <c r="C187" i="1"/>
  <c r="E187" i="1" s="1"/>
  <c r="C138" i="1"/>
  <c r="C140" i="1"/>
  <c r="C208" i="1"/>
  <c r="C166" i="1"/>
  <c r="C169" i="1"/>
  <c r="C139" i="1"/>
  <c r="C133" i="1"/>
  <c r="C145" i="1"/>
  <c r="C194" i="1"/>
  <c r="C134" i="1"/>
  <c r="C189" i="1"/>
  <c r="C128" i="1"/>
  <c r="C224" i="1"/>
  <c r="C141" i="1"/>
  <c r="C148" i="1"/>
  <c r="C226" i="1"/>
  <c r="C121" i="1"/>
  <c r="C135" i="1"/>
  <c r="C188" i="1"/>
  <c r="C130" i="1"/>
  <c r="C197" i="1"/>
  <c r="C267" i="1"/>
  <c r="E267" i="1" s="1"/>
  <c r="C261" i="1"/>
  <c r="E261" i="1" s="1"/>
  <c r="C260" i="1"/>
  <c r="E260" i="1" s="1"/>
  <c r="C222" i="1"/>
  <c r="C124" i="1"/>
  <c r="C200" i="1"/>
  <c r="C164" i="1"/>
  <c r="C144" i="1"/>
  <c r="C266" i="1"/>
  <c r="E266" i="1" s="1"/>
  <c r="C211" i="1"/>
  <c r="C212" i="1"/>
  <c r="C258" i="1"/>
  <c r="E258" i="1" s="1"/>
  <c r="C198" i="1"/>
  <c r="C195" i="1"/>
  <c r="C147" i="1"/>
  <c r="C54" i="1"/>
  <c r="C190" i="1"/>
  <c r="C108" i="1"/>
  <c r="C88" i="1"/>
  <c r="C183" i="1"/>
  <c r="C46" i="1"/>
  <c r="C275" i="1"/>
  <c r="E275" i="1" s="1"/>
  <c r="C48" i="1"/>
  <c r="C38" i="1"/>
  <c r="C87" i="1"/>
  <c r="C8" i="1"/>
  <c r="C9" i="1"/>
  <c r="D276" i="1" l="1"/>
  <c r="C215" i="1" l="1"/>
  <c r="D215" i="1"/>
  <c r="C192" i="1"/>
  <c r="D192" i="1"/>
  <c r="E194" i="1"/>
  <c r="E195" i="1"/>
  <c r="E178" i="1"/>
  <c r="E179" i="1"/>
  <c r="C155" i="1"/>
  <c r="D155" i="1"/>
  <c r="C126" i="1"/>
  <c r="D126" i="1"/>
  <c r="D92" i="1"/>
  <c r="C58" i="1"/>
  <c r="D58" i="1"/>
  <c r="C32" i="1"/>
  <c r="D32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4" i="1"/>
  <c r="E177" i="1"/>
  <c r="E180" i="1"/>
  <c r="E181" i="1"/>
  <c r="E182" i="1"/>
  <c r="E183" i="1"/>
  <c r="E184" i="1"/>
  <c r="E185" i="1"/>
  <c r="E186" i="1"/>
  <c r="E188" i="1"/>
  <c r="E189" i="1"/>
  <c r="E190" i="1"/>
  <c r="E191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2" i="1"/>
  <c r="E276" i="1" l="1"/>
  <c r="E215" i="1"/>
  <c r="E192" i="1"/>
  <c r="E58" i="1"/>
  <c r="E155" i="1"/>
  <c r="E126" i="1"/>
  <c r="E92" i="1"/>
  <c r="E32" i="1"/>
  <c r="D175" i="1"/>
  <c r="E175" i="1"/>
</calcChain>
</file>

<file path=xl/sharedStrings.xml><?xml version="1.0" encoding="utf-8"?>
<sst xmlns="http://schemas.openxmlformats.org/spreadsheetml/2006/main" count="301" uniqueCount="260">
  <si>
    <t>INVENTARIO 07 NOVIEMBRE 2021</t>
  </si>
  <si>
    <t>SUCURSAL ZAVALETA 4 CARNES</t>
  </si>
  <si>
    <t>PRODUCTO</t>
  </si>
  <si>
    <t xml:space="preserve">KILOS </t>
  </si>
  <si>
    <t>PRECIO</t>
  </si>
  <si>
    <t>TOTAL</t>
  </si>
  <si>
    <t>Tocino Salado</t>
  </si>
  <si>
    <t>Pechuga de pavo nu3</t>
  </si>
  <si>
    <t>CAPISTRANO PIERNA</t>
  </si>
  <si>
    <t>YORK BONNA CARNE</t>
  </si>
  <si>
    <t>PIERNA AHUMADA</t>
  </si>
  <si>
    <t>JAMON ARCOS</t>
  </si>
  <si>
    <t>VIRGINIA AHUMADO</t>
  </si>
  <si>
    <t>PROVENSANO BOCA NEGRA</t>
  </si>
  <si>
    <t>SERRANO TAVERNETA</t>
  </si>
  <si>
    <t>SERRANO TAVERNETA PZA</t>
  </si>
  <si>
    <t xml:space="preserve">ROASTBEFF AHUMADO </t>
  </si>
  <si>
    <t>SERRANO CINTA DE ORO</t>
  </si>
  <si>
    <t xml:space="preserve">MOLE ALMENDRADO </t>
  </si>
  <si>
    <t>MOLE TRADICIONAL</t>
  </si>
  <si>
    <t>MANTEQUILLA BUTTER</t>
  </si>
  <si>
    <t>QUESO DE PUERCO CAPISTRANO</t>
  </si>
  <si>
    <t>PECHUGA PEÑARANDA</t>
  </si>
  <si>
    <t>YORK NU3</t>
  </si>
  <si>
    <t>JAMON DE PAVO FUD</t>
  </si>
  <si>
    <t>PECHUGA SABORI</t>
  </si>
  <si>
    <t>URBY ALMENDRADO</t>
  </si>
  <si>
    <t>QUESO DE PUERCO FUD</t>
  </si>
  <si>
    <t>URBY PISTACHE</t>
  </si>
  <si>
    <t>SALCHICHA HOT DOG</t>
  </si>
  <si>
    <t>PECHUGA DE PAVO WINNIS</t>
  </si>
  <si>
    <t>YORK PEÑARANDA</t>
  </si>
  <si>
    <t>JAMON MARIETA</t>
  </si>
  <si>
    <t>SALAMI NU3</t>
  </si>
  <si>
    <t>SALAMI WINNIS</t>
  </si>
  <si>
    <t>PEPPERONI WINNIS</t>
  </si>
  <si>
    <t>CECINA</t>
  </si>
  <si>
    <t>YORK LEDO</t>
  </si>
  <si>
    <t>AMERICANO LEDO</t>
  </si>
  <si>
    <t>TOCINO WINNIS</t>
  </si>
  <si>
    <t>TOSTADAS NATURALES</t>
  </si>
  <si>
    <t>CONDIMENTOS 4 CARNES</t>
  </si>
  <si>
    <t>SALSA PARRILERA</t>
  </si>
  <si>
    <t>SALSA MACHA</t>
  </si>
  <si>
    <t xml:space="preserve">SALSA DE 50 </t>
  </si>
  <si>
    <t>IBERIA 1K</t>
  </si>
  <si>
    <t>IBERICA 90G</t>
  </si>
  <si>
    <t>MANTEQUILLA VILLITA</t>
  </si>
  <si>
    <t>QUESO AÑEJO</t>
  </si>
  <si>
    <t xml:space="preserve">MOLE </t>
  </si>
  <si>
    <t>MOLE ARTESANAL ALMENDRADO</t>
  </si>
  <si>
    <t>MAIZ POBLANA</t>
  </si>
  <si>
    <t>MAIZ ABUELA</t>
  </si>
  <si>
    <t>MAIZ MORELOS</t>
  </si>
  <si>
    <t xml:space="preserve">MANTECA </t>
  </si>
  <si>
    <t>SALSA ARABE 1 L</t>
  </si>
  <si>
    <t>SALSA ARABE 1/2</t>
  </si>
  <si>
    <t>SALSA ARABE 1/4</t>
  </si>
  <si>
    <t>PATA DE RES</t>
  </si>
  <si>
    <t>RECORTE DE CHULETA</t>
  </si>
  <si>
    <t>CARNE ENCHILADA</t>
  </si>
  <si>
    <t>ALITAS</t>
  </si>
  <si>
    <t>RECORTE DE JAMON</t>
  </si>
  <si>
    <t xml:space="preserve">TOCINO DE PIERNA </t>
  </si>
  <si>
    <t>PATA PREPARADA</t>
  </si>
  <si>
    <t>TROZO LIMPIO</t>
  </si>
  <si>
    <t>PORK BELLY</t>
  </si>
  <si>
    <t>CODILLO ENTERO</t>
  </si>
  <si>
    <t>CENTRO DE CODILLO</t>
  </si>
  <si>
    <t>ESPINAZO</t>
  </si>
  <si>
    <t>TROZO ECO</t>
  </si>
  <si>
    <t>COSTILLA PARA ASAR</t>
  </si>
  <si>
    <t xml:space="preserve">COSTILLA </t>
  </si>
  <si>
    <t>CHULETA NAT</t>
  </si>
  <si>
    <t>PRENSADO</t>
  </si>
  <si>
    <t>CHICHARRON</t>
  </si>
  <si>
    <t>HUESO DE PCO</t>
  </si>
  <si>
    <t xml:space="preserve">SALMON </t>
  </si>
  <si>
    <t>ESPALDILLA C/H</t>
  </si>
  <si>
    <t>ARABE</t>
  </si>
  <si>
    <t>BROCHETA DE RES</t>
  </si>
  <si>
    <t>PICADA DE PCO</t>
  </si>
  <si>
    <t>MOLIDA DE PCO</t>
  </si>
  <si>
    <t>ATUN</t>
  </si>
  <si>
    <t>MOLIDA MIXTA</t>
  </si>
  <si>
    <t>CHAMBARETE</t>
  </si>
  <si>
    <t>PULPA FINA DE RES</t>
  </si>
  <si>
    <t xml:space="preserve">PERICO </t>
  </si>
  <si>
    <t>BARRIGA</t>
  </si>
  <si>
    <t>BISTEC PARA ASAR</t>
  </si>
  <si>
    <t>MEDALLON DE LOMO</t>
  </si>
  <si>
    <t>MILANESA DE PCO</t>
  </si>
  <si>
    <t>ABIERTA</t>
  </si>
  <si>
    <t>CARRILLERA</t>
  </si>
  <si>
    <t>RACK COSTILLAR</t>
  </si>
  <si>
    <t>MOLIDA DE RES</t>
  </si>
  <si>
    <t>PICADA DE RES</t>
  </si>
  <si>
    <t>RETAZO DE RES</t>
  </si>
  <si>
    <t>BISTEC DE PUERCO</t>
  </si>
  <si>
    <t>CORTES AMERICANOS</t>
  </si>
  <si>
    <t>BOLA DE RES</t>
  </si>
  <si>
    <t>MILANESA DE RES</t>
  </si>
  <si>
    <t>TAMPIQUEÑAS</t>
  </si>
  <si>
    <t>FAJITAS DE RES</t>
  </si>
  <si>
    <t>BISTEC DEL 7</t>
  </si>
  <si>
    <t>GALLINA CHOICE</t>
  </si>
  <si>
    <t>HAMB ESPECIAL</t>
  </si>
  <si>
    <t>HAMB ECONOMICA</t>
  </si>
  <si>
    <t xml:space="preserve">SUADERO </t>
  </si>
  <si>
    <t>CONCHA DE RES</t>
  </si>
  <si>
    <t>AGUJA DE RES</t>
  </si>
  <si>
    <t>ARRACHERA TAQUERA</t>
  </si>
  <si>
    <t>SABANA DE RES</t>
  </si>
  <si>
    <t>ESPALDILLA DE CARNERO</t>
  </si>
  <si>
    <t>TUETANO</t>
  </si>
  <si>
    <t>PIERNA DE CARNERO</t>
  </si>
  <si>
    <t>NEW YORK PRIME</t>
  </si>
  <si>
    <t>PANZA DE RES REB</t>
  </si>
  <si>
    <t>PANZA DE RES PICADA</t>
  </si>
  <si>
    <t>JAMON IBERICO</t>
  </si>
  <si>
    <t>BABY BACK</t>
  </si>
  <si>
    <t>RANAS</t>
  </si>
  <si>
    <t xml:space="preserve">ROASTBEFF </t>
  </si>
  <si>
    <t xml:space="preserve">PECHO </t>
  </si>
  <si>
    <t>BANDERA</t>
  </si>
  <si>
    <t>NORTEÑO</t>
  </si>
  <si>
    <t>SURTIDO DE PCO</t>
  </si>
  <si>
    <t>JAMON S/H</t>
  </si>
  <si>
    <t>PULPA DE ESPALDILLA</t>
  </si>
  <si>
    <t>VACIADA</t>
  </si>
  <si>
    <t>PLANCHAS</t>
  </si>
  <si>
    <t>FILETE DE PCO</t>
  </si>
  <si>
    <t>PIERNA C/C</t>
  </si>
  <si>
    <t>CONTRA AMERICANA</t>
  </si>
  <si>
    <t>CUETE DE RES</t>
  </si>
  <si>
    <t>VACIOS</t>
  </si>
  <si>
    <t>DIEZMILLO S/H</t>
  </si>
  <si>
    <t>SIRLOIN</t>
  </si>
  <si>
    <t>CAPOTE</t>
  </si>
  <si>
    <t>LONANIZA ECO</t>
  </si>
  <si>
    <t>CHORIZO ESPAÑOL</t>
  </si>
  <si>
    <t>BUCHE</t>
  </si>
  <si>
    <t>CEBO DE RES</t>
  </si>
  <si>
    <t>DESCARNE</t>
  </si>
  <si>
    <t>CUERO DE PIERNA</t>
  </si>
  <si>
    <t>CUERO PAPEL</t>
  </si>
  <si>
    <t>CASTELL PZA.</t>
  </si>
  <si>
    <t>LOMO EMBUCHADO METZ PZA.</t>
  </si>
  <si>
    <t xml:space="preserve">LOMO EMBUCHADO TAVERNETA </t>
  </si>
  <si>
    <t>SALCHICHA FRANKFURT</t>
  </si>
  <si>
    <t>MINI YORK TAVERNETA PZA.</t>
  </si>
  <si>
    <t>MINI E/FINO BONNA CARNE PZA.</t>
  </si>
  <si>
    <t>MINI PECHUGA DE PAVO PZA.</t>
  </si>
  <si>
    <t>MINI YORK BONNA CARNE PZA.</t>
  </si>
  <si>
    <t>GLORIA 225G PLATA PZA.</t>
  </si>
  <si>
    <t>GLORIA UNTABLE AMRILLO PZA.</t>
  </si>
  <si>
    <t>GLORIA UNTABLE VERDE PZA.</t>
  </si>
  <si>
    <t>GLORIA UNTABLE AZUL PZA.</t>
  </si>
  <si>
    <t>IBERICA 95G PZA.</t>
  </si>
  <si>
    <t xml:space="preserve">MANTEQUILLA LYNCONT 90G PZA. </t>
  </si>
  <si>
    <t>MANTEQUILA LYNCONT 225G PZA.</t>
  </si>
  <si>
    <t xml:space="preserve">MANTEQUILLA LYNCONT UBTABLE PZA. </t>
  </si>
  <si>
    <t>MINI YOR TAVERNETA PZA.</t>
  </si>
  <si>
    <t>QUESO DE CABRA PZA.</t>
  </si>
  <si>
    <t>BOURSIN PAQUETE PZA.</t>
  </si>
  <si>
    <t>SUB-TOTAL</t>
  </si>
  <si>
    <t>MANTEQUILLA PANFILO KG</t>
  </si>
  <si>
    <t>PAQUETE PARRILLERO PZA</t>
  </si>
  <si>
    <t>GLORIA 225 G AMARILLA PZA.</t>
  </si>
  <si>
    <t>CORTES DE CERDO</t>
  </si>
  <si>
    <t>TOP SIRLOIN CHOICE</t>
  </si>
  <si>
    <t>TRIPAS</t>
  </si>
  <si>
    <t>NEW YORK CHOICE KG</t>
  </si>
  <si>
    <t>DIEZMILLO C/H KG</t>
  </si>
  <si>
    <t>RIB EYE CHOICE KG</t>
  </si>
  <si>
    <t>JAMON DE LOMO Y MIEL KG</t>
  </si>
  <si>
    <t>CHORIZO ARGENTINO ESPE KG</t>
  </si>
  <si>
    <t>METZ SERRANO .250G PZA</t>
  </si>
  <si>
    <t>SALCHICHA DE PAVO FUD KG</t>
  </si>
  <si>
    <t>PANGASIUS PZA</t>
  </si>
  <si>
    <t>ARRACHERA NAT KG</t>
  </si>
  <si>
    <t>CARPACCIO KG</t>
  </si>
  <si>
    <t>CHISTORRA WINNIS KG</t>
  </si>
  <si>
    <t>GOUDA BOTANERO KG</t>
  </si>
  <si>
    <t>LONGANIZA CASERA KG</t>
  </si>
  <si>
    <t>LONGANIZA ECONOMICA KG</t>
  </si>
  <si>
    <t>CHORIZO OAXACA KG</t>
  </si>
  <si>
    <t>CHORIZO ARGENTINO KG</t>
  </si>
  <si>
    <t xml:space="preserve">BOTANERO PANFILO PZA. </t>
  </si>
  <si>
    <t>POSTRES PZA</t>
  </si>
  <si>
    <t>YOGHURT 1/2 PZA</t>
  </si>
  <si>
    <t>ZORAYDA GDE PZA</t>
  </si>
  <si>
    <t>ZORAYDA CHICO PZA</t>
  </si>
  <si>
    <t>ASADEROS KG</t>
  </si>
  <si>
    <t>VIRGEN DE LOURDES KG</t>
  </si>
  <si>
    <t>MISIONERO AHUMADO KG</t>
  </si>
  <si>
    <t>TRAPOLA BLANCO KG</t>
  </si>
  <si>
    <t>ROMANCE KG</t>
  </si>
  <si>
    <t>DABACHE KG</t>
  </si>
  <si>
    <t>MENONITA KG</t>
  </si>
  <si>
    <t>CHISTORRA METZ 1/2 PZA</t>
  </si>
  <si>
    <t>DELICIAS KG</t>
  </si>
  <si>
    <t>PECHUGA DE POLLO  KG</t>
  </si>
  <si>
    <t>LOMO DE CAÑA NAC KG</t>
  </si>
  <si>
    <t>CORTES AMERICANOS PCO KG</t>
  </si>
  <si>
    <t>CONDIMENTO CALIFORNIA PZA</t>
  </si>
  <si>
    <t>PERNIL KG</t>
  </si>
  <si>
    <t>FILETE FIGNON KG</t>
  </si>
  <si>
    <t>PIERNA Y MUSLO KG</t>
  </si>
  <si>
    <t>MILANESA DE POLLO KG</t>
  </si>
  <si>
    <t>CHISTORRA METZ 1/4 PZA</t>
  </si>
  <si>
    <t>QUESILLO CREMOSO KG</t>
  </si>
  <si>
    <t>CHULETA AHUMADA KG</t>
  </si>
  <si>
    <t>QUESO DE PUERCO PEÑARANDA KG</t>
  </si>
  <si>
    <t>GOUDA ALEMAN KG</t>
  </si>
  <si>
    <t>QUESO REDONDO KG</t>
  </si>
  <si>
    <t>TOTOPOS KG</t>
  </si>
  <si>
    <t>GALLINAKG</t>
  </si>
  <si>
    <t>COPETES KG</t>
  </si>
  <si>
    <t>TABLA 4 CARNES PZA</t>
  </si>
  <si>
    <t>DESCARNE DE RES KG</t>
  </si>
  <si>
    <t>PIÑON KG</t>
  </si>
  <si>
    <t>CABEZA DE LOMO TAVERNETTA KG</t>
  </si>
  <si>
    <t>GRASA DE RES KG</t>
  </si>
  <si>
    <t>MISIONERO NAT KG</t>
  </si>
  <si>
    <t>YORK SABORI KG</t>
  </si>
  <si>
    <t>CREMA POR LITRO LIT</t>
  </si>
  <si>
    <t>IBERIA 1/2 PZA</t>
  </si>
  <si>
    <t>PIERNA DE PAVO AHUMADA KG</t>
  </si>
  <si>
    <t>GLORIA .90G PZA</t>
  </si>
  <si>
    <t>GALON DE LECHE PZA</t>
  </si>
  <si>
    <t>PARMESANO LAMINADO KG</t>
  </si>
  <si>
    <t>PARMESANO RAYADO KG</t>
  </si>
  <si>
    <t>PHILADELPHILA PZA</t>
  </si>
  <si>
    <t xml:space="preserve">TROZO DE PARMESANO KG </t>
  </si>
  <si>
    <t>PIERNA DE PAVO ADOBADA KG</t>
  </si>
  <si>
    <t>CREMA ALPURA DESLACTOSADA PZA</t>
  </si>
  <si>
    <t>PRIMAVERA UNTABLE PZA</t>
  </si>
  <si>
    <t>CREMA ALPRA R/G PZA</t>
  </si>
  <si>
    <t>CREMA ALPURA NAT PZA</t>
  </si>
  <si>
    <t>QUESO DE PUERCO BOTANERO KG</t>
  </si>
  <si>
    <t>PATA NATURAL KG</t>
  </si>
  <si>
    <t>JAMON PISTACHE KG</t>
  </si>
  <si>
    <t>MARISCADA PZA</t>
  </si>
  <si>
    <t>SALCHICHA PARA ASAR PZA</t>
  </si>
  <si>
    <t>SURIMI KG</t>
  </si>
  <si>
    <t>ARRACHERA TEXANA KG</t>
  </si>
  <si>
    <t>TILAPIA KG</t>
  </si>
  <si>
    <t>CAMARON CHICO KG</t>
  </si>
  <si>
    <t>CAMARON GRANDE KG</t>
  </si>
  <si>
    <t>SESOS KG</t>
  </si>
  <si>
    <t>MANITAS KG</t>
  </si>
  <si>
    <t>PANZA KG</t>
  </si>
  <si>
    <t>PAPAS KG</t>
  </si>
  <si>
    <t>SALMON KG</t>
  </si>
  <si>
    <t>ARRACHERA MARINADA KG</t>
  </si>
  <si>
    <t>LENGUA DE RES KG</t>
  </si>
  <si>
    <t>CONTRA DE RES KG</t>
  </si>
  <si>
    <t>CABEZA DE LOMO KG</t>
  </si>
  <si>
    <t>CABEZA 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</si>
</sst>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wrapText="1"/>
    </xf>
    <xf numFmtId="164" fontId="6" fillId="0" borderId="0" xfId="0" applyNumberFormat="1" applyFont="1"/>
    <xf numFmtId="2" fontId="0" fillId="0" borderId="0" xfId="0" applyNumberFormat="1"/>
    <xf numFmtId="2" fontId="0" fillId="0" borderId="0" xfId="1" applyNumberFormat="1" applyFont="1"/>
    <xf numFmtId="0" fontId="0" fillId="0" borderId="1" xfId="0" applyBorder="1" applyAlignment="1">
      <alignment horizontal="center"/>
    </xf>
    <xf numFmtId="0" fontId="7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right" wrapText="1"/>
    </xf>
    <xf numFmtId="2" fontId="5" fillId="0" borderId="0" xfId="0" applyNumberFormat="1" applyFont="1"/>
    <xf numFmtId="44" fontId="5" fillId="0" borderId="0" xfId="2" applyFont="1"/>
    <xf numFmtId="0" fontId="2" fillId="0" borderId="0" xfId="0" applyFont="1" applyAlignment="1">
      <alignment wrapText="1"/>
    </xf>
    <xf numFmtId="0" fontId="3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/>
    <xf numFmtId="2" fontId="0" fillId="0" borderId="0" xfId="0" applyNumberFormat="1" applyFont="1"/>
    <xf numFmtId="2" fontId="9" fillId="3" borderId="0" xfId="3" applyNumberFormat="1"/>
    <xf numFmtId="2" fontId="10" fillId="4" borderId="0" xfId="4" applyNumberFormat="1"/>
    <xf numFmtId="0" fontId="2" fillId="0" borderId="0" xfId="0" applyFont="1" applyAlignment="1">
      <alignment horizontal="center" wrapText="1"/>
    </xf>
    <xf numFmtId="0" fontId="3" fillId="0" borderId="4" xfId="0" applyFont="1" applyBorder="1" applyAlignment="1">
      <alignment horizontal="center"/>
    </xf>
    <xf numFmtId="44" fontId="7" fillId="0" borderId="3" xfId="2" applyFont="1" applyBorder="1" applyAlignment="1">
      <alignment horizontal="center" vertical="center" wrapText="1"/>
    </xf>
    <xf numFmtId="44" fontId="8" fillId="2" borderId="0" xfId="2" applyFont="1" applyFill="1"/>
    <xf numFmtId="44" fontId="0" fillId="0" borderId="0" xfId="2" applyFont="1"/>
    <xf numFmtId="44" fontId="6" fillId="0" borderId="0" xfId="2" applyFont="1"/>
    <xf numFmtId="0" fontId="3" fillId="0" borderId="5" xfId="0" applyFont="1" applyBorder="1" applyAlignment="1">
      <alignment horizontal="center" vertical="center" wrapText="1"/>
    </xf>
    <xf numFmtId="44" fontId="3" fillId="5" borderId="6" xfId="2" applyFont="1" applyFill="1" applyBorder="1" applyAlignment="1">
      <alignment horizontal="center" vertical="center"/>
    </xf>
    <xf numFmtId="44" fontId="3" fillId="5" borderId="7" xfId="2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44" fontId="3" fillId="5" borderId="4" xfId="2" applyFont="1" applyFill="1" applyBorder="1" applyAlignment="1">
      <alignment horizontal="center" vertical="center"/>
    </xf>
    <xf numFmtId="44" fontId="3" fillId="5" borderId="9" xfId="2" applyFont="1" applyFill="1" applyBorder="1" applyAlignment="1">
      <alignment horizontal="center" vertical="center"/>
    </xf>
  </cellXfs>
  <cellStyles count="5">
    <cellStyle name="Incorrecto" xfId="3" builtinId="27"/>
    <cellStyle name="Millares" xfId="1" builtinId="3"/>
    <cellStyle name="Moneda" xfId="2" builtinId="4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447675</xdr:colOff>
      <xdr:row>0</xdr:row>
      <xdr:rowOff>1</xdr:rowOff>
    </xdr:from>
    <xdr:to>
      <xdr:col>4</xdr:col>
      <xdr:colOff>1095375</xdr:colOff>
      <xdr:row>2</xdr:row>
      <xdr:rowOff>9525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6350" y="1"/>
          <a:ext cx="647700" cy="647699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9"/>
  <sheetViews>
    <sheetView tabSelected="1" topLeftCell="A256" workbookViewId="0">
      <selection activeCell="G269" sqref="G269"/>
    </sheetView>
  </sheetViews>
  <sheetFormatPr baseColWidth="10" defaultRowHeight="15" x14ac:dyDescent="0.25"/>
  <cols>
    <col min="1" max="1" width="5.5703125" customWidth="1"/>
    <col min="2" max="2" width="37" style="1" customWidth="1"/>
    <col min="3" max="3" width="13.42578125" customWidth="1"/>
    <col min="4" max="4" width="13.5703125" customWidth="1"/>
    <col min="5" max="5" width="18.7109375" style="22" customWidth="1"/>
  </cols>
  <sheetData>
    <row r="1" spans="1:7" ht="26.25" customHeight="1" x14ac:dyDescent="0.4">
      <c r="A1" s="18" t="s">
        <v>0</v>
      </c>
      <c r="B1" s="18"/>
      <c r="C1" s="18"/>
      <c r="D1" s="18"/>
      <c r="E1" s="18"/>
      <c r="F1" s="11"/>
      <c r="G1" s="11"/>
    </row>
    <row r="2" spans="1:7" ht="24" thickBot="1" x14ac:dyDescent="0.4">
      <c r="A2" s="19" t="s">
        <v>1</v>
      </c>
      <c r="B2" s="19"/>
      <c r="C2" s="19"/>
      <c r="D2" s="19"/>
      <c r="E2" s="19"/>
      <c r="F2" s="12"/>
      <c r="G2" s="12"/>
    </row>
    <row r="3" spans="1:7" ht="20.25" customHeight="1" thickBot="1" x14ac:dyDescent="0.3">
      <c r="A3" s="5"/>
      <c r="B3" s="6" t="s">
        <v>2</v>
      </c>
      <c r="C3" s="7" t="s">
        <v>3</v>
      </c>
      <c r="D3" s="7" t="s">
        <v>4</v>
      </c>
      <c r="E3" s="20" t="s">
        <v>5</v>
      </c>
    </row>
    <row r="4" spans="1:7" x14ac:dyDescent="0.25">
      <c r="A4">
        <v>1</v>
      </c>
      <c r="B4" s="1" t="s">
        <v>6</v>
      </c>
      <c r="C4" s="16">
        <v>69</v>
      </c>
      <c r="D4" s="17">
        <v>170</v>
      </c>
      <c r="E4" s="21">
        <f>C4*D4</f>
        <v>11730</v>
      </c>
    </row>
    <row r="5" spans="1:7" x14ac:dyDescent="0.25">
      <c r="A5">
        <v>3</v>
      </c>
      <c r="B5" s="1" t="s">
        <v>7</v>
      </c>
      <c r="C5" s="16">
        <v>4.2</v>
      </c>
      <c r="D5" s="17">
        <v>118</v>
      </c>
      <c r="E5" s="21">
        <f t="shared" ref="E5:E50" si="0">C5*D5</f>
        <v>495.6</v>
      </c>
    </row>
    <row r="6" spans="1:7" x14ac:dyDescent="0.25">
      <c r="A6">
        <v>5</v>
      </c>
      <c r="B6" s="1" t="s">
        <v>8</v>
      </c>
      <c r="C6" s="16">
        <v>22</v>
      </c>
      <c r="D6" s="17">
        <v>94</v>
      </c>
      <c r="E6" s="21">
        <f t="shared" si="0"/>
        <v>2068</v>
      </c>
    </row>
    <row r="7" spans="1:7" x14ac:dyDescent="0.25">
      <c r="A7">
        <v>7</v>
      </c>
      <c r="B7" s="1" t="s">
        <v>9</v>
      </c>
      <c r="C7" s="16">
        <v>3.0640000000000001</v>
      </c>
      <c r="D7" s="17">
        <v>116</v>
      </c>
      <c r="E7" s="21">
        <f t="shared" si="0"/>
        <v>355.42399999999998</v>
      </c>
    </row>
    <row r="8" spans="1:7" x14ac:dyDescent="0.25">
      <c r="A8">
        <v>8</v>
      </c>
      <c r="B8" s="1" t="s">
        <v>10</v>
      </c>
      <c r="C8" s="16">
        <f>19.2+16.98</f>
        <v>36.18</v>
      </c>
      <c r="D8" s="17">
        <v>98</v>
      </c>
      <c r="E8" s="21">
        <f t="shared" si="0"/>
        <v>3545.64</v>
      </c>
    </row>
    <row r="9" spans="1:7" x14ac:dyDescent="0.25">
      <c r="A9">
        <v>10</v>
      </c>
      <c r="B9" s="1" t="s">
        <v>12</v>
      </c>
      <c r="C9" s="16">
        <f>16.934+12.5</f>
        <v>29.434000000000001</v>
      </c>
      <c r="D9" s="17">
        <v>90</v>
      </c>
      <c r="E9" s="21">
        <f t="shared" si="0"/>
        <v>2649.06</v>
      </c>
    </row>
    <row r="10" spans="1:7" x14ac:dyDescent="0.25">
      <c r="A10">
        <v>13</v>
      </c>
      <c r="B10" s="1" t="s">
        <v>13</v>
      </c>
      <c r="C10" s="16">
        <v>0.96</v>
      </c>
      <c r="D10" s="17">
        <v>300</v>
      </c>
      <c r="E10" s="21">
        <f t="shared" si="0"/>
        <v>288</v>
      </c>
    </row>
    <row r="11" spans="1:7" x14ac:dyDescent="0.25">
      <c r="A11">
        <v>14</v>
      </c>
      <c r="B11" s="1" t="s">
        <v>147</v>
      </c>
      <c r="C11" s="16">
        <v>0.53</v>
      </c>
      <c r="D11" s="17">
        <v>31</v>
      </c>
      <c r="E11" s="21">
        <f t="shared" si="0"/>
        <v>16.43</v>
      </c>
    </row>
    <row r="12" spans="1:7" x14ac:dyDescent="0.25">
      <c r="A12">
        <v>15</v>
      </c>
      <c r="B12" s="1" t="s">
        <v>14</v>
      </c>
      <c r="C12" s="16">
        <v>2.2000000000000002</v>
      </c>
      <c r="D12" s="17">
        <v>650</v>
      </c>
      <c r="E12" s="21">
        <f t="shared" si="0"/>
        <v>1430.0000000000002</v>
      </c>
    </row>
    <row r="13" spans="1:7" x14ac:dyDescent="0.25">
      <c r="A13">
        <v>16</v>
      </c>
      <c r="B13" s="1" t="s">
        <v>15</v>
      </c>
      <c r="C13" s="16">
        <v>17.86</v>
      </c>
      <c r="D13" s="17">
        <v>630</v>
      </c>
      <c r="E13" s="21">
        <f t="shared" si="0"/>
        <v>11251.8</v>
      </c>
    </row>
    <row r="14" spans="1:7" x14ac:dyDescent="0.25">
      <c r="A14">
        <v>17</v>
      </c>
      <c r="B14" s="1" t="s">
        <v>148</v>
      </c>
      <c r="C14" s="16">
        <v>0.9</v>
      </c>
      <c r="D14" s="17">
        <v>690</v>
      </c>
      <c r="E14" s="21">
        <f t="shared" si="0"/>
        <v>621</v>
      </c>
    </row>
    <row r="15" spans="1:7" x14ac:dyDescent="0.25">
      <c r="A15">
        <v>18</v>
      </c>
      <c r="B15" s="1" t="s">
        <v>119</v>
      </c>
      <c r="C15" s="16">
        <v>0.26</v>
      </c>
      <c r="D15" s="17">
        <v>2000</v>
      </c>
      <c r="E15" s="21">
        <f t="shared" si="0"/>
        <v>520</v>
      </c>
    </row>
    <row r="16" spans="1:7" x14ac:dyDescent="0.25">
      <c r="A16">
        <v>22</v>
      </c>
      <c r="B16" s="1" t="s">
        <v>17</v>
      </c>
      <c r="C16" s="16">
        <v>4.8</v>
      </c>
      <c r="D16" s="17">
        <v>630</v>
      </c>
      <c r="E16" s="21">
        <f t="shared" si="0"/>
        <v>3024</v>
      </c>
    </row>
    <row r="17" spans="1:5" x14ac:dyDescent="0.25">
      <c r="A17">
        <v>23</v>
      </c>
      <c r="B17" s="1" t="s">
        <v>149</v>
      </c>
      <c r="C17" s="16">
        <v>4.9800000000000004</v>
      </c>
      <c r="D17" s="17">
        <v>102</v>
      </c>
      <c r="E17" s="21">
        <f t="shared" si="0"/>
        <v>507.96000000000004</v>
      </c>
    </row>
    <row r="18" spans="1:5" x14ac:dyDescent="0.25">
      <c r="A18">
        <v>24</v>
      </c>
      <c r="B18" s="1" t="s">
        <v>150</v>
      </c>
      <c r="C18" s="16">
        <v>4</v>
      </c>
      <c r="D18" s="17">
        <v>165</v>
      </c>
      <c r="E18" s="21">
        <f t="shared" si="0"/>
        <v>660</v>
      </c>
    </row>
    <row r="19" spans="1:5" x14ac:dyDescent="0.25">
      <c r="A19">
        <v>25</v>
      </c>
      <c r="B19" s="1" t="s">
        <v>151</v>
      </c>
      <c r="C19" s="16">
        <v>0</v>
      </c>
      <c r="D19" s="17">
        <v>115</v>
      </c>
      <c r="E19" s="21">
        <f t="shared" si="0"/>
        <v>0</v>
      </c>
    </row>
    <row r="20" spans="1:5" x14ac:dyDescent="0.25">
      <c r="A20">
        <v>26</v>
      </c>
      <c r="B20" s="1" t="s">
        <v>152</v>
      </c>
      <c r="C20" s="16">
        <v>0</v>
      </c>
      <c r="D20" s="17">
        <v>105</v>
      </c>
      <c r="E20" s="21">
        <f t="shared" si="0"/>
        <v>0</v>
      </c>
    </row>
    <row r="21" spans="1:5" x14ac:dyDescent="0.25">
      <c r="A21">
        <v>27</v>
      </c>
      <c r="B21" s="1" t="s">
        <v>153</v>
      </c>
      <c r="C21" s="16">
        <v>0</v>
      </c>
      <c r="D21" s="17">
        <v>110</v>
      </c>
      <c r="E21" s="21">
        <f t="shared" si="0"/>
        <v>0</v>
      </c>
    </row>
    <row r="22" spans="1:5" x14ac:dyDescent="0.25">
      <c r="A22">
        <v>28</v>
      </c>
      <c r="B22" s="1" t="s">
        <v>147</v>
      </c>
      <c r="C22" s="16">
        <v>8</v>
      </c>
      <c r="D22" s="17">
        <v>31</v>
      </c>
      <c r="E22" s="21">
        <f t="shared" si="0"/>
        <v>248</v>
      </c>
    </row>
    <row r="23" spans="1:5" x14ac:dyDescent="0.25">
      <c r="A23">
        <v>31</v>
      </c>
      <c r="B23" s="1" t="s">
        <v>146</v>
      </c>
      <c r="C23" s="16">
        <v>53</v>
      </c>
      <c r="D23" s="17">
        <v>12</v>
      </c>
      <c r="E23" s="21">
        <f t="shared" si="0"/>
        <v>636</v>
      </c>
    </row>
    <row r="24" spans="1:5" x14ac:dyDescent="0.25">
      <c r="A24">
        <v>32</v>
      </c>
      <c r="B24" s="1" t="s">
        <v>18</v>
      </c>
      <c r="C24" s="16">
        <v>2</v>
      </c>
      <c r="D24" s="17">
        <v>75</v>
      </c>
      <c r="E24" s="21">
        <f t="shared" si="0"/>
        <v>150</v>
      </c>
    </row>
    <row r="25" spans="1:5" x14ac:dyDescent="0.25">
      <c r="A25">
        <v>35</v>
      </c>
      <c r="B25" s="1" t="s">
        <v>168</v>
      </c>
      <c r="C25" s="16">
        <v>2</v>
      </c>
      <c r="D25" s="17">
        <v>46</v>
      </c>
      <c r="E25" s="21">
        <f t="shared" si="0"/>
        <v>92</v>
      </c>
    </row>
    <row r="26" spans="1:5" x14ac:dyDescent="0.25">
      <c r="A26">
        <v>36</v>
      </c>
      <c r="B26" s="1" t="s">
        <v>154</v>
      </c>
      <c r="C26" s="16">
        <v>4</v>
      </c>
      <c r="D26" s="17">
        <v>50</v>
      </c>
      <c r="E26" s="21">
        <f t="shared" si="0"/>
        <v>200</v>
      </c>
    </row>
    <row r="27" spans="1:5" x14ac:dyDescent="0.25">
      <c r="A27">
        <v>37</v>
      </c>
      <c r="B27" s="1" t="s">
        <v>155</v>
      </c>
      <c r="C27" s="16">
        <v>3</v>
      </c>
      <c r="D27" s="17">
        <v>82</v>
      </c>
      <c r="E27" s="21">
        <f t="shared" si="0"/>
        <v>246</v>
      </c>
    </row>
    <row r="28" spans="1:5" x14ac:dyDescent="0.25">
      <c r="A28">
        <v>38</v>
      </c>
      <c r="B28" s="1" t="s">
        <v>156</v>
      </c>
      <c r="C28" s="16">
        <v>3</v>
      </c>
      <c r="D28" s="17">
        <v>82</v>
      </c>
      <c r="E28" s="21">
        <f t="shared" si="0"/>
        <v>246</v>
      </c>
    </row>
    <row r="29" spans="1:5" x14ac:dyDescent="0.25">
      <c r="A29">
        <v>39</v>
      </c>
      <c r="B29" s="1" t="s">
        <v>157</v>
      </c>
      <c r="C29" s="16">
        <v>3</v>
      </c>
      <c r="D29" s="17">
        <v>66</v>
      </c>
      <c r="E29" s="21">
        <f t="shared" si="0"/>
        <v>198</v>
      </c>
    </row>
    <row r="30" spans="1:5" x14ac:dyDescent="0.25">
      <c r="A30">
        <v>40</v>
      </c>
      <c r="B30" s="1" t="s">
        <v>20</v>
      </c>
      <c r="C30" s="16">
        <v>4</v>
      </c>
      <c r="D30" s="17">
        <v>88</v>
      </c>
      <c r="E30" s="21">
        <f t="shared" si="0"/>
        <v>352</v>
      </c>
    </row>
    <row r="31" spans="1:5" x14ac:dyDescent="0.25">
      <c r="A31">
        <v>41</v>
      </c>
      <c r="B31" s="1" t="s">
        <v>158</v>
      </c>
      <c r="C31" s="16">
        <v>9</v>
      </c>
      <c r="D31" s="17">
        <v>12</v>
      </c>
      <c r="E31" s="21">
        <f t="shared" si="0"/>
        <v>108</v>
      </c>
    </row>
    <row r="32" spans="1:5" ht="15.75" thickBot="1" x14ac:dyDescent="0.3">
      <c r="B32" s="8" t="s">
        <v>165</v>
      </c>
      <c r="C32" s="9">
        <f>SUM(C4:C31)</f>
        <v>291.36799999999999</v>
      </c>
      <c r="D32" s="9">
        <f>SUM(D4:D31)</f>
        <v>6758</v>
      </c>
      <c r="E32" s="10">
        <f>SUM(E4:E31)</f>
        <v>41638.913999999997</v>
      </c>
    </row>
    <row r="33" spans="1:5" ht="31.5" customHeight="1" thickBot="1" x14ac:dyDescent="0.3">
      <c r="A33" s="5"/>
      <c r="B33" s="6" t="s">
        <v>2</v>
      </c>
      <c r="C33" s="7" t="s">
        <v>3</v>
      </c>
      <c r="D33" s="7" t="s">
        <v>4</v>
      </c>
      <c r="E33" s="20" t="s">
        <v>5</v>
      </c>
    </row>
    <row r="34" spans="1:5" x14ac:dyDescent="0.25">
      <c r="A34">
        <v>45</v>
      </c>
      <c r="B34" s="1" t="s">
        <v>159</v>
      </c>
      <c r="C34" s="3">
        <v>1</v>
      </c>
      <c r="D34" s="3">
        <v>23</v>
      </c>
      <c r="E34" s="22">
        <f t="shared" si="0"/>
        <v>23</v>
      </c>
    </row>
    <row r="35" spans="1:5" x14ac:dyDescent="0.25">
      <c r="A35">
        <v>46</v>
      </c>
      <c r="B35" s="1" t="s">
        <v>160</v>
      </c>
      <c r="C35" s="3">
        <v>1</v>
      </c>
      <c r="D35" s="3">
        <v>46</v>
      </c>
      <c r="E35" s="22">
        <f t="shared" si="0"/>
        <v>46</v>
      </c>
    </row>
    <row r="36" spans="1:5" ht="15.75" customHeight="1" x14ac:dyDescent="0.25">
      <c r="A36">
        <v>47</v>
      </c>
      <c r="B36" s="1" t="s">
        <v>161</v>
      </c>
      <c r="C36" s="3">
        <v>6</v>
      </c>
      <c r="D36" s="3">
        <v>42</v>
      </c>
      <c r="E36" s="22">
        <f t="shared" si="0"/>
        <v>252</v>
      </c>
    </row>
    <row r="37" spans="1:5" x14ac:dyDescent="0.25">
      <c r="A37">
        <v>48</v>
      </c>
      <c r="B37" s="1" t="s">
        <v>21</v>
      </c>
      <c r="C37" s="3">
        <v>15.18</v>
      </c>
      <c r="D37" s="3">
        <v>104</v>
      </c>
      <c r="E37" s="22">
        <f t="shared" si="0"/>
        <v>1578.72</v>
      </c>
    </row>
    <row r="38" spans="1:5" x14ac:dyDescent="0.25">
      <c r="A38">
        <v>50</v>
      </c>
      <c r="B38" s="1" t="s">
        <v>22</v>
      </c>
      <c r="C38" s="3">
        <f>2.2+3.82</f>
        <v>6.02</v>
      </c>
      <c r="D38" s="3">
        <v>590</v>
      </c>
      <c r="E38" s="22">
        <f t="shared" si="0"/>
        <v>3551.7999999999997</v>
      </c>
    </row>
    <row r="39" spans="1:5" x14ac:dyDescent="0.25">
      <c r="A39">
        <v>51</v>
      </c>
      <c r="B39" s="1" t="s">
        <v>23</v>
      </c>
      <c r="C39" s="3">
        <v>4.1500000000000004</v>
      </c>
      <c r="D39" s="3">
        <v>103</v>
      </c>
      <c r="E39" s="22">
        <f t="shared" si="0"/>
        <v>427.45000000000005</v>
      </c>
    </row>
    <row r="40" spans="1:5" x14ac:dyDescent="0.25">
      <c r="A40">
        <v>53</v>
      </c>
      <c r="B40" s="1" t="s">
        <v>24</v>
      </c>
      <c r="C40" s="3">
        <v>11.8</v>
      </c>
      <c r="D40" s="3">
        <v>120</v>
      </c>
      <c r="E40" s="22">
        <f t="shared" si="0"/>
        <v>1416</v>
      </c>
    </row>
    <row r="41" spans="1:5" x14ac:dyDescent="0.25">
      <c r="A41">
        <v>54</v>
      </c>
      <c r="B41" s="1" t="s">
        <v>25</v>
      </c>
      <c r="C41" s="3">
        <v>7</v>
      </c>
      <c r="D41" s="3">
        <v>310</v>
      </c>
      <c r="E41" s="22">
        <f t="shared" si="0"/>
        <v>2170</v>
      </c>
    </row>
    <row r="42" spans="1:5" x14ac:dyDescent="0.25">
      <c r="A42">
        <v>55</v>
      </c>
      <c r="B42" s="1" t="s">
        <v>26</v>
      </c>
      <c r="C42" s="3">
        <v>4.8</v>
      </c>
      <c r="D42" s="3">
        <v>160</v>
      </c>
      <c r="E42" s="22">
        <f t="shared" si="0"/>
        <v>768</v>
      </c>
    </row>
    <row r="43" spans="1:5" x14ac:dyDescent="0.25">
      <c r="A43">
        <v>56</v>
      </c>
      <c r="B43" s="1" t="s">
        <v>27</v>
      </c>
      <c r="C43" s="3">
        <v>1.5880000000000001</v>
      </c>
      <c r="D43" s="3">
        <v>112</v>
      </c>
      <c r="E43" s="22">
        <f t="shared" si="0"/>
        <v>177.85599999999999</v>
      </c>
    </row>
    <row r="44" spans="1:5" x14ac:dyDescent="0.25">
      <c r="A44">
        <v>58</v>
      </c>
      <c r="B44" s="1" t="s">
        <v>28</v>
      </c>
      <c r="C44" s="3">
        <v>1.054</v>
      </c>
      <c r="D44" s="3">
        <v>160</v>
      </c>
      <c r="E44" s="22">
        <f t="shared" si="0"/>
        <v>168.64000000000001</v>
      </c>
    </row>
    <row r="45" spans="1:5" x14ac:dyDescent="0.25">
      <c r="A45">
        <v>60</v>
      </c>
      <c r="B45" s="1" t="s">
        <v>29</v>
      </c>
      <c r="C45" s="3">
        <v>4.38</v>
      </c>
      <c r="D45" s="3">
        <v>64</v>
      </c>
      <c r="E45" s="22">
        <f t="shared" si="0"/>
        <v>280.32</v>
      </c>
    </row>
    <row r="46" spans="1:5" x14ac:dyDescent="0.25">
      <c r="A46">
        <v>61</v>
      </c>
      <c r="B46" s="1" t="s">
        <v>30</v>
      </c>
      <c r="C46" s="3">
        <f>8.7+2.44</f>
        <v>11.139999999999999</v>
      </c>
      <c r="D46" s="3">
        <v>118</v>
      </c>
      <c r="E46" s="22">
        <f t="shared" si="0"/>
        <v>1314.5199999999998</v>
      </c>
    </row>
    <row r="47" spans="1:5" x14ac:dyDescent="0.25">
      <c r="A47">
        <v>62</v>
      </c>
      <c r="B47" s="1" t="s">
        <v>11</v>
      </c>
      <c r="C47" s="3">
        <v>13</v>
      </c>
      <c r="D47" s="3">
        <v>50</v>
      </c>
      <c r="E47" s="22">
        <f t="shared" si="0"/>
        <v>650</v>
      </c>
    </row>
    <row r="48" spans="1:5" x14ac:dyDescent="0.25">
      <c r="A48">
        <v>63</v>
      </c>
      <c r="B48" s="1" t="s">
        <v>31</v>
      </c>
      <c r="C48" s="3">
        <f>0.7+12.16</f>
        <v>12.86</v>
      </c>
      <c r="D48" s="3">
        <v>590</v>
      </c>
      <c r="E48" s="22">
        <f t="shared" si="0"/>
        <v>7587.4</v>
      </c>
    </row>
    <row r="49" spans="1:5" x14ac:dyDescent="0.25">
      <c r="A49">
        <v>64</v>
      </c>
      <c r="B49" s="1" t="s">
        <v>32</v>
      </c>
      <c r="C49" s="3">
        <v>3</v>
      </c>
      <c r="D49" s="3">
        <v>60</v>
      </c>
      <c r="E49" s="22">
        <f t="shared" si="0"/>
        <v>180</v>
      </c>
    </row>
    <row r="50" spans="1:5" x14ac:dyDescent="0.25">
      <c r="A50">
        <v>65</v>
      </c>
      <c r="B50" s="1" t="s">
        <v>162</v>
      </c>
      <c r="C50" s="3">
        <v>6</v>
      </c>
      <c r="D50" s="3">
        <v>165</v>
      </c>
      <c r="E50" s="22">
        <f t="shared" si="0"/>
        <v>990</v>
      </c>
    </row>
    <row r="51" spans="1:5" x14ac:dyDescent="0.25">
      <c r="A51">
        <v>68</v>
      </c>
      <c r="B51" s="1" t="s">
        <v>33</v>
      </c>
      <c r="C51" s="3">
        <v>1.1399999999999999</v>
      </c>
      <c r="D51" s="3">
        <v>75</v>
      </c>
      <c r="E51" s="22">
        <f t="shared" ref="E51:E96" si="1">C51*D51</f>
        <v>85.499999999999986</v>
      </c>
    </row>
    <row r="52" spans="1:5" x14ac:dyDescent="0.25">
      <c r="A52">
        <v>70</v>
      </c>
      <c r="B52" s="1" t="s">
        <v>34</v>
      </c>
      <c r="C52" s="3">
        <v>7.54</v>
      </c>
      <c r="D52" s="3">
        <v>88</v>
      </c>
      <c r="E52" s="22">
        <f t="shared" si="1"/>
        <v>663.52</v>
      </c>
    </row>
    <row r="53" spans="1:5" x14ac:dyDescent="0.25">
      <c r="A53">
        <v>71</v>
      </c>
      <c r="B53" s="1" t="s">
        <v>35</v>
      </c>
      <c r="C53" s="3">
        <v>1.1000000000000001</v>
      </c>
      <c r="D53" s="3">
        <v>88</v>
      </c>
      <c r="E53" s="22">
        <f t="shared" si="1"/>
        <v>96.800000000000011</v>
      </c>
    </row>
    <row r="54" spans="1:5" x14ac:dyDescent="0.25">
      <c r="A54">
        <v>72</v>
      </c>
      <c r="B54" s="1" t="s">
        <v>36</v>
      </c>
      <c r="C54" s="3">
        <f>6.86+35.6</f>
        <v>42.46</v>
      </c>
      <c r="D54" s="3">
        <v>210</v>
      </c>
      <c r="E54" s="22">
        <f t="shared" si="1"/>
        <v>8916.6</v>
      </c>
    </row>
    <row r="55" spans="1:5" x14ac:dyDescent="0.25">
      <c r="A55">
        <v>73</v>
      </c>
      <c r="B55" s="1" t="s">
        <v>37</v>
      </c>
      <c r="C55" s="3">
        <v>6.86</v>
      </c>
      <c r="D55" s="3">
        <v>92</v>
      </c>
      <c r="E55" s="22">
        <f t="shared" si="1"/>
        <v>631.12</v>
      </c>
    </row>
    <row r="56" spans="1:5" x14ac:dyDescent="0.25">
      <c r="A56">
        <v>75</v>
      </c>
      <c r="B56" s="1" t="s">
        <v>38</v>
      </c>
      <c r="C56" s="3">
        <v>6.0250000000000004</v>
      </c>
      <c r="D56" s="3">
        <v>82</v>
      </c>
      <c r="E56" s="22">
        <f t="shared" si="1"/>
        <v>494.05</v>
      </c>
    </row>
    <row r="57" spans="1:5" x14ac:dyDescent="0.25">
      <c r="A57">
        <v>79</v>
      </c>
      <c r="B57" s="1" t="s">
        <v>39</v>
      </c>
      <c r="C57" s="3">
        <v>45.87</v>
      </c>
      <c r="D57" s="3">
        <v>110</v>
      </c>
      <c r="E57" s="22">
        <f t="shared" si="1"/>
        <v>5045.7</v>
      </c>
    </row>
    <row r="58" spans="1:5" x14ac:dyDescent="0.25">
      <c r="B58" s="8" t="s">
        <v>165</v>
      </c>
      <c r="C58" s="9">
        <f>SUM(C34:C57)</f>
        <v>220.96700000000004</v>
      </c>
      <c r="D58" s="9">
        <f>SUM(D34:D57)</f>
        <v>3562</v>
      </c>
      <c r="E58" s="10">
        <f>SUM(E34:E57)</f>
        <v>37514.995999999992</v>
      </c>
    </row>
    <row r="59" spans="1:5" x14ac:dyDescent="0.25">
      <c r="B59" s="8"/>
      <c r="C59" s="9"/>
      <c r="D59" s="9"/>
      <c r="E59" s="10"/>
    </row>
    <row r="60" spans="1:5" ht="15.75" thickBot="1" x14ac:dyDescent="0.3">
      <c r="C60" s="3"/>
      <c r="D60" s="3"/>
    </row>
    <row r="61" spans="1:5" ht="26.25" customHeight="1" thickBot="1" x14ac:dyDescent="0.3">
      <c r="A61" s="5"/>
      <c r="B61" s="6" t="s">
        <v>2</v>
      </c>
      <c r="C61" s="7" t="s">
        <v>3</v>
      </c>
      <c r="D61" s="7" t="s">
        <v>4</v>
      </c>
      <c r="E61" s="20" t="s">
        <v>5</v>
      </c>
    </row>
    <row r="62" spans="1:5" x14ac:dyDescent="0.25">
      <c r="A62">
        <v>85</v>
      </c>
      <c r="B62" s="1" t="s">
        <v>182</v>
      </c>
      <c r="C62" s="3">
        <v>21.978000000000002</v>
      </c>
      <c r="D62" s="3">
        <v>175</v>
      </c>
      <c r="E62" s="22">
        <f t="shared" si="1"/>
        <v>3846.15</v>
      </c>
    </row>
    <row r="63" spans="1:5" x14ac:dyDescent="0.25">
      <c r="A63">
        <v>88</v>
      </c>
      <c r="B63" s="1" t="s">
        <v>183</v>
      </c>
      <c r="C63" s="3">
        <v>9.58</v>
      </c>
      <c r="D63" s="3">
        <v>135</v>
      </c>
      <c r="E63" s="22">
        <f t="shared" si="1"/>
        <v>1293.3</v>
      </c>
    </row>
    <row r="64" spans="1:5" x14ac:dyDescent="0.25">
      <c r="A64">
        <v>89</v>
      </c>
      <c r="B64" s="1" t="s">
        <v>184</v>
      </c>
      <c r="C64" s="3">
        <v>83.28</v>
      </c>
      <c r="D64" s="3">
        <v>74</v>
      </c>
      <c r="E64" s="22">
        <f t="shared" si="1"/>
        <v>6162.72</v>
      </c>
    </row>
    <row r="65" spans="1:5" x14ac:dyDescent="0.25">
      <c r="A65">
        <v>90</v>
      </c>
      <c r="B65" s="1" t="s">
        <v>185</v>
      </c>
      <c r="C65" s="3">
        <v>94.855000000000004</v>
      </c>
      <c r="D65" s="3">
        <v>58</v>
      </c>
      <c r="E65" s="22">
        <f t="shared" si="1"/>
        <v>5501.59</v>
      </c>
    </row>
    <row r="66" spans="1:5" x14ac:dyDescent="0.25">
      <c r="A66">
        <v>91</v>
      </c>
      <c r="B66" s="1" t="s">
        <v>186</v>
      </c>
      <c r="C66" s="3">
        <v>51.36</v>
      </c>
      <c r="D66" s="3">
        <v>58</v>
      </c>
      <c r="E66" s="22">
        <f t="shared" si="1"/>
        <v>2978.88</v>
      </c>
    </row>
    <row r="67" spans="1:5" x14ac:dyDescent="0.25">
      <c r="A67">
        <v>92</v>
      </c>
      <c r="B67" s="1" t="s">
        <v>187</v>
      </c>
      <c r="C67" s="3">
        <v>60.68</v>
      </c>
      <c r="D67" s="3">
        <v>80</v>
      </c>
      <c r="E67" s="22">
        <f t="shared" si="1"/>
        <v>4854.3999999999996</v>
      </c>
    </row>
    <row r="68" spans="1:5" x14ac:dyDescent="0.25">
      <c r="A68">
        <v>94</v>
      </c>
      <c r="B68" s="1" t="s">
        <v>188</v>
      </c>
      <c r="C68" s="3">
        <v>3</v>
      </c>
      <c r="D68" s="3">
        <v>59</v>
      </c>
      <c r="E68" s="22">
        <f t="shared" si="1"/>
        <v>177</v>
      </c>
    </row>
    <row r="69" spans="1:5" x14ac:dyDescent="0.25">
      <c r="A69">
        <v>96</v>
      </c>
      <c r="B69" s="1" t="s">
        <v>163</v>
      </c>
      <c r="C69" s="3">
        <v>3</v>
      </c>
      <c r="D69" s="3">
        <v>41</v>
      </c>
      <c r="E69" s="22">
        <f t="shared" si="1"/>
        <v>123</v>
      </c>
    </row>
    <row r="70" spans="1:5" x14ac:dyDescent="0.25">
      <c r="A70">
        <v>97</v>
      </c>
      <c r="B70" s="1" t="s">
        <v>164</v>
      </c>
      <c r="C70" s="3">
        <v>3</v>
      </c>
      <c r="D70" s="3">
        <v>61</v>
      </c>
      <c r="E70" s="22">
        <f t="shared" si="1"/>
        <v>183</v>
      </c>
    </row>
    <row r="71" spans="1:5" x14ac:dyDescent="0.25">
      <c r="A71">
        <v>98</v>
      </c>
      <c r="B71" s="1" t="s">
        <v>166</v>
      </c>
      <c r="C71" s="3">
        <v>0.25</v>
      </c>
      <c r="D71" s="3">
        <v>137</v>
      </c>
      <c r="E71" s="22">
        <f t="shared" si="1"/>
        <v>34.25</v>
      </c>
    </row>
    <row r="72" spans="1:5" x14ac:dyDescent="0.25">
      <c r="A72">
        <v>99</v>
      </c>
      <c r="B72" s="1" t="s">
        <v>189</v>
      </c>
      <c r="C72" s="3">
        <v>2</v>
      </c>
      <c r="D72" s="3">
        <v>20</v>
      </c>
      <c r="E72" s="22">
        <f t="shared" si="1"/>
        <v>40</v>
      </c>
    </row>
    <row r="73" spans="1:5" x14ac:dyDescent="0.25">
      <c r="A73">
        <v>100</v>
      </c>
      <c r="B73" s="1" t="s">
        <v>190</v>
      </c>
      <c r="C73" s="3">
        <v>2</v>
      </c>
      <c r="D73" s="3">
        <v>26</v>
      </c>
      <c r="E73" s="22">
        <f t="shared" si="1"/>
        <v>52</v>
      </c>
    </row>
    <row r="74" spans="1:5" x14ac:dyDescent="0.25">
      <c r="A74">
        <v>102</v>
      </c>
      <c r="B74" s="1" t="s">
        <v>191</v>
      </c>
      <c r="C74" s="3">
        <v>29</v>
      </c>
      <c r="D74" s="3">
        <v>75</v>
      </c>
      <c r="E74" s="22">
        <f t="shared" si="1"/>
        <v>2175</v>
      </c>
    </row>
    <row r="75" spans="1:5" x14ac:dyDescent="0.25">
      <c r="A75">
        <v>103</v>
      </c>
      <c r="B75" s="1" t="s">
        <v>192</v>
      </c>
      <c r="C75" s="3">
        <v>39</v>
      </c>
      <c r="D75" s="3">
        <v>45</v>
      </c>
      <c r="E75" s="22">
        <f t="shared" si="1"/>
        <v>1755</v>
      </c>
    </row>
    <row r="76" spans="1:5" x14ac:dyDescent="0.25">
      <c r="A76">
        <v>104</v>
      </c>
      <c r="B76" s="1" t="s">
        <v>193</v>
      </c>
      <c r="C76" s="3">
        <v>7.06</v>
      </c>
      <c r="D76" s="3">
        <v>7</v>
      </c>
      <c r="E76" s="22">
        <f t="shared" si="1"/>
        <v>49.419999999999995</v>
      </c>
    </row>
    <row r="77" spans="1:5" x14ac:dyDescent="0.25">
      <c r="A77">
        <v>105</v>
      </c>
      <c r="B77" s="1" t="s">
        <v>194</v>
      </c>
      <c r="C77" s="3">
        <v>0.38400000000000001</v>
      </c>
      <c r="D77" s="3">
        <v>300</v>
      </c>
      <c r="E77" s="22">
        <f t="shared" si="1"/>
        <v>115.2</v>
      </c>
    </row>
    <row r="78" spans="1:5" x14ac:dyDescent="0.25">
      <c r="A78">
        <v>106</v>
      </c>
      <c r="B78" s="1" t="s">
        <v>195</v>
      </c>
      <c r="C78" s="3">
        <v>0.76</v>
      </c>
      <c r="D78" s="3">
        <v>300</v>
      </c>
      <c r="E78" s="22">
        <f t="shared" si="1"/>
        <v>228</v>
      </c>
    </row>
    <row r="79" spans="1:5" x14ac:dyDescent="0.25">
      <c r="A79">
        <v>107</v>
      </c>
      <c r="B79" s="1" t="s">
        <v>196</v>
      </c>
      <c r="C79" s="3">
        <v>0.40400000000000003</v>
      </c>
      <c r="D79" s="3">
        <v>280</v>
      </c>
      <c r="E79" s="22">
        <f t="shared" si="1"/>
        <v>113.12</v>
      </c>
    </row>
    <row r="80" spans="1:5" x14ac:dyDescent="0.25">
      <c r="A80">
        <v>110</v>
      </c>
      <c r="B80" s="1" t="s">
        <v>197</v>
      </c>
      <c r="C80" s="3">
        <v>0.93200000000000005</v>
      </c>
      <c r="D80" s="3">
        <v>450</v>
      </c>
      <c r="E80" s="22">
        <f t="shared" si="1"/>
        <v>419.40000000000003</v>
      </c>
    </row>
    <row r="81" spans="1:5" x14ac:dyDescent="0.25">
      <c r="A81">
        <v>111</v>
      </c>
      <c r="B81" s="1" t="s">
        <v>198</v>
      </c>
      <c r="C81" s="3">
        <v>0.628</v>
      </c>
      <c r="D81" s="3">
        <v>980</v>
      </c>
      <c r="E81" s="22">
        <f t="shared" si="1"/>
        <v>615.44000000000005</v>
      </c>
    </row>
    <row r="82" spans="1:5" x14ac:dyDescent="0.25">
      <c r="A82">
        <v>115</v>
      </c>
      <c r="B82" s="1" t="s">
        <v>199</v>
      </c>
      <c r="C82" s="3">
        <v>9.1199999999999992</v>
      </c>
      <c r="D82" s="3">
        <v>145</v>
      </c>
      <c r="E82" s="22">
        <f t="shared" si="1"/>
        <v>1322.3999999999999</v>
      </c>
    </row>
    <row r="83" spans="1:5" x14ac:dyDescent="0.25">
      <c r="A83">
        <v>117</v>
      </c>
      <c r="B83" s="1" t="s">
        <v>200</v>
      </c>
      <c r="C83" s="3">
        <v>43</v>
      </c>
      <c r="D83" s="3">
        <v>78</v>
      </c>
      <c r="E83" s="22">
        <f t="shared" si="1"/>
        <v>3354</v>
      </c>
    </row>
    <row r="84" spans="1:5" x14ac:dyDescent="0.25">
      <c r="A84">
        <v>118</v>
      </c>
      <c r="B84" s="1" t="s">
        <v>210</v>
      </c>
      <c r="C84" s="3">
        <v>7</v>
      </c>
      <c r="D84" s="3">
        <v>46</v>
      </c>
      <c r="E84" s="22">
        <f t="shared" si="1"/>
        <v>322</v>
      </c>
    </row>
    <row r="85" spans="1:5" x14ac:dyDescent="0.25">
      <c r="A85">
        <v>119</v>
      </c>
      <c r="B85" s="1" t="s">
        <v>211</v>
      </c>
      <c r="C85" s="3">
        <v>11.11</v>
      </c>
      <c r="D85" s="3">
        <v>100</v>
      </c>
      <c r="E85" s="22">
        <f t="shared" si="1"/>
        <v>1111</v>
      </c>
    </row>
    <row r="86" spans="1:5" x14ac:dyDescent="0.25">
      <c r="A86">
        <v>120</v>
      </c>
      <c r="B86" s="1" t="s">
        <v>212</v>
      </c>
      <c r="C86" s="3">
        <v>41</v>
      </c>
      <c r="D86" s="3">
        <v>84</v>
      </c>
      <c r="E86" s="22">
        <f t="shared" si="1"/>
        <v>3444</v>
      </c>
    </row>
    <row r="87" spans="1:5" x14ac:dyDescent="0.25">
      <c r="A87">
        <v>121</v>
      </c>
      <c r="B87" s="1" t="s">
        <v>213</v>
      </c>
      <c r="C87" s="3">
        <f>2.44+2.96</f>
        <v>5.4</v>
      </c>
      <c r="D87" s="3">
        <v>280</v>
      </c>
      <c r="E87" s="22">
        <f t="shared" si="1"/>
        <v>1512</v>
      </c>
    </row>
    <row r="88" spans="1:5" x14ac:dyDescent="0.25">
      <c r="A88">
        <v>122</v>
      </c>
      <c r="B88" s="1" t="s">
        <v>214</v>
      </c>
      <c r="C88" s="3">
        <f>113.66+602.7</f>
        <v>716.36</v>
      </c>
      <c r="D88" s="3">
        <v>128</v>
      </c>
      <c r="E88" s="22">
        <f t="shared" si="1"/>
        <v>91694.080000000002</v>
      </c>
    </row>
    <row r="89" spans="1:5" x14ac:dyDescent="0.25">
      <c r="A89">
        <v>123</v>
      </c>
      <c r="B89" s="1" t="s">
        <v>215</v>
      </c>
      <c r="C89" s="3">
        <v>5</v>
      </c>
      <c r="D89" s="3">
        <v>28</v>
      </c>
      <c r="E89" s="22">
        <f t="shared" si="1"/>
        <v>140</v>
      </c>
    </row>
    <row r="90" spans="1:5" x14ac:dyDescent="0.25">
      <c r="A90">
        <v>124</v>
      </c>
      <c r="B90" s="1" t="s">
        <v>216</v>
      </c>
      <c r="C90" s="3">
        <v>13</v>
      </c>
      <c r="D90" s="3">
        <v>24</v>
      </c>
      <c r="E90" s="22">
        <f t="shared" si="1"/>
        <v>312</v>
      </c>
    </row>
    <row r="91" spans="1:5" x14ac:dyDescent="0.25">
      <c r="A91">
        <v>125</v>
      </c>
      <c r="B91" s="1" t="s">
        <v>40</v>
      </c>
      <c r="C91" s="3">
        <v>20</v>
      </c>
      <c r="D91" s="3">
        <v>24</v>
      </c>
      <c r="E91" s="22">
        <f t="shared" si="1"/>
        <v>480</v>
      </c>
    </row>
    <row r="92" spans="1:5" ht="15.75" thickBot="1" x14ac:dyDescent="0.3">
      <c r="B92" s="8" t="s">
        <v>165</v>
      </c>
      <c r="C92" s="9"/>
      <c r="D92" s="9">
        <f>SUM(D62:D91)</f>
        <v>4298</v>
      </c>
      <c r="E92" s="10">
        <f>SUM(E62:E91)</f>
        <v>134408.35</v>
      </c>
    </row>
    <row r="93" spans="1:5" ht="25.5" customHeight="1" thickBot="1" x14ac:dyDescent="0.3">
      <c r="A93" s="5"/>
      <c r="B93" s="6" t="s">
        <v>2</v>
      </c>
      <c r="C93" s="7" t="s">
        <v>3</v>
      </c>
      <c r="D93" s="7" t="s">
        <v>4</v>
      </c>
      <c r="E93" s="20" t="s">
        <v>5</v>
      </c>
    </row>
    <row r="94" spans="1:5" x14ac:dyDescent="0.25">
      <c r="A94">
        <v>127</v>
      </c>
      <c r="B94" s="1" t="s">
        <v>41</v>
      </c>
      <c r="C94" s="3">
        <v>72</v>
      </c>
      <c r="D94" s="3">
        <v>26</v>
      </c>
      <c r="E94" s="22">
        <f t="shared" si="1"/>
        <v>1872</v>
      </c>
    </row>
    <row r="95" spans="1:5" x14ac:dyDescent="0.25">
      <c r="A95">
        <v>128</v>
      </c>
      <c r="B95" s="1" t="s">
        <v>42</v>
      </c>
      <c r="C95" s="3">
        <v>4</v>
      </c>
      <c r="D95" s="3">
        <v>69</v>
      </c>
      <c r="E95" s="22">
        <f t="shared" si="1"/>
        <v>276</v>
      </c>
    </row>
    <row r="96" spans="1:5" x14ac:dyDescent="0.25">
      <c r="A96">
        <v>129</v>
      </c>
      <c r="B96" s="1" t="s">
        <v>43</v>
      </c>
      <c r="C96" s="3">
        <v>9</v>
      </c>
      <c r="D96" s="3">
        <v>59</v>
      </c>
      <c r="E96" s="22">
        <f t="shared" si="1"/>
        <v>531</v>
      </c>
    </row>
    <row r="97" spans="1:5" x14ac:dyDescent="0.25">
      <c r="A97">
        <v>130</v>
      </c>
      <c r="B97" s="1" t="s">
        <v>44</v>
      </c>
      <c r="C97" s="3">
        <v>17</v>
      </c>
      <c r="D97" s="3">
        <v>50</v>
      </c>
      <c r="E97" s="22">
        <f t="shared" ref="E97:E141" si="2">C97*D97</f>
        <v>850</v>
      </c>
    </row>
    <row r="98" spans="1:5" x14ac:dyDescent="0.25">
      <c r="A98">
        <v>134</v>
      </c>
      <c r="B98" s="1" t="s">
        <v>45</v>
      </c>
      <c r="C98" s="3">
        <v>7</v>
      </c>
      <c r="D98" s="3">
        <v>68</v>
      </c>
      <c r="E98" s="22">
        <f t="shared" si="2"/>
        <v>476</v>
      </c>
    </row>
    <row r="99" spans="1:5" x14ac:dyDescent="0.25">
      <c r="A99">
        <v>135</v>
      </c>
      <c r="B99" s="1" t="s">
        <v>46</v>
      </c>
      <c r="C99" s="3">
        <v>25</v>
      </c>
      <c r="D99" s="3">
        <v>12</v>
      </c>
      <c r="E99" s="22">
        <f t="shared" si="2"/>
        <v>300</v>
      </c>
    </row>
    <row r="100" spans="1:5" x14ac:dyDescent="0.25">
      <c r="A100">
        <v>136</v>
      </c>
      <c r="B100" s="1" t="s">
        <v>47</v>
      </c>
      <c r="C100" s="3">
        <v>4</v>
      </c>
      <c r="D100" s="3">
        <v>28</v>
      </c>
      <c r="E100" s="22">
        <f t="shared" si="2"/>
        <v>112</v>
      </c>
    </row>
    <row r="101" spans="1:5" x14ac:dyDescent="0.25">
      <c r="A101">
        <v>138</v>
      </c>
      <c r="B101" s="1" t="s">
        <v>48</v>
      </c>
      <c r="C101" s="3">
        <v>6.79</v>
      </c>
      <c r="D101" s="3">
        <v>88</v>
      </c>
      <c r="E101" s="22">
        <f t="shared" si="2"/>
        <v>597.52</v>
      </c>
    </row>
    <row r="102" spans="1:5" x14ac:dyDescent="0.25">
      <c r="A102">
        <v>139</v>
      </c>
      <c r="B102" s="1" t="s">
        <v>49</v>
      </c>
      <c r="C102" s="3">
        <v>1.5</v>
      </c>
      <c r="D102" s="3">
        <v>60</v>
      </c>
      <c r="E102" s="22">
        <f t="shared" si="2"/>
        <v>90</v>
      </c>
    </row>
    <row r="103" spans="1:5" x14ac:dyDescent="0.25">
      <c r="A103">
        <v>140</v>
      </c>
      <c r="B103" s="1" t="s">
        <v>50</v>
      </c>
      <c r="C103" s="3">
        <v>3.5</v>
      </c>
      <c r="D103" s="3">
        <v>75</v>
      </c>
      <c r="E103" s="22">
        <f t="shared" si="2"/>
        <v>262.5</v>
      </c>
    </row>
    <row r="104" spans="1:5" x14ac:dyDescent="0.25">
      <c r="A104">
        <v>141</v>
      </c>
      <c r="B104" s="1" t="s">
        <v>19</v>
      </c>
      <c r="C104" s="3">
        <v>1</v>
      </c>
      <c r="D104" s="3">
        <v>60</v>
      </c>
      <c r="E104" s="22">
        <f t="shared" si="2"/>
        <v>60</v>
      </c>
    </row>
    <row r="105" spans="1:5" x14ac:dyDescent="0.25">
      <c r="A105">
        <v>142</v>
      </c>
      <c r="B105" s="1" t="s">
        <v>51</v>
      </c>
      <c r="C105" s="3">
        <v>19</v>
      </c>
      <c r="D105" s="3">
        <v>19</v>
      </c>
      <c r="E105" s="22">
        <f t="shared" si="2"/>
        <v>361</v>
      </c>
    </row>
    <row r="106" spans="1:5" x14ac:dyDescent="0.25">
      <c r="A106">
        <v>143</v>
      </c>
      <c r="B106" s="1" t="s">
        <v>52</v>
      </c>
      <c r="C106" s="3">
        <v>12</v>
      </c>
      <c r="D106" s="3">
        <v>20</v>
      </c>
      <c r="E106" s="22">
        <f t="shared" si="2"/>
        <v>240</v>
      </c>
    </row>
    <row r="107" spans="1:5" x14ac:dyDescent="0.25">
      <c r="A107">
        <v>144</v>
      </c>
      <c r="B107" s="1" t="s">
        <v>53</v>
      </c>
      <c r="C107" s="3">
        <v>36</v>
      </c>
      <c r="D107" s="3">
        <v>22</v>
      </c>
      <c r="E107" s="22">
        <f t="shared" si="2"/>
        <v>792</v>
      </c>
    </row>
    <row r="108" spans="1:5" x14ac:dyDescent="0.25">
      <c r="A108">
        <v>145</v>
      </c>
      <c r="B108" s="1" t="s">
        <v>54</v>
      </c>
      <c r="C108" s="3">
        <f>34.5+52</f>
        <v>86.5</v>
      </c>
      <c r="D108" s="3">
        <v>45</v>
      </c>
      <c r="E108" s="22">
        <f t="shared" si="2"/>
        <v>3892.5</v>
      </c>
    </row>
    <row r="109" spans="1:5" x14ac:dyDescent="0.25">
      <c r="A109">
        <v>146</v>
      </c>
      <c r="B109" s="1" t="s">
        <v>55</v>
      </c>
      <c r="C109" s="3">
        <v>19</v>
      </c>
      <c r="D109" s="3">
        <v>22</v>
      </c>
      <c r="E109" s="22">
        <f t="shared" si="2"/>
        <v>418</v>
      </c>
    </row>
    <row r="110" spans="1:5" x14ac:dyDescent="0.25">
      <c r="A110">
        <v>147</v>
      </c>
      <c r="B110" s="1" t="s">
        <v>56</v>
      </c>
      <c r="C110" s="3">
        <v>24</v>
      </c>
      <c r="D110" s="3">
        <v>15</v>
      </c>
      <c r="E110" s="22">
        <f t="shared" si="2"/>
        <v>360</v>
      </c>
    </row>
    <row r="111" spans="1:5" x14ac:dyDescent="0.25">
      <c r="A111">
        <v>148</v>
      </c>
      <c r="B111" s="1" t="s">
        <v>57</v>
      </c>
      <c r="C111" s="4">
        <v>38</v>
      </c>
      <c r="D111" s="3">
        <v>12</v>
      </c>
      <c r="E111" s="22">
        <f t="shared" si="2"/>
        <v>456</v>
      </c>
    </row>
    <row r="112" spans="1:5" x14ac:dyDescent="0.25">
      <c r="A112">
        <v>149</v>
      </c>
      <c r="B112" s="1" t="s">
        <v>58</v>
      </c>
      <c r="C112" s="3">
        <v>25</v>
      </c>
      <c r="D112" s="3">
        <v>54</v>
      </c>
      <c r="E112" s="22">
        <f t="shared" si="2"/>
        <v>1350</v>
      </c>
    </row>
    <row r="113" spans="1:5" x14ac:dyDescent="0.25">
      <c r="A113">
        <v>150</v>
      </c>
      <c r="B113" s="1" t="s">
        <v>59</v>
      </c>
      <c r="C113" s="3">
        <v>2.66</v>
      </c>
      <c r="D113" s="3">
        <v>60</v>
      </c>
      <c r="E113" s="22">
        <f t="shared" si="2"/>
        <v>159.60000000000002</v>
      </c>
    </row>
    <row r="114" spans="1:5" x14ac:dyDescent="0.25">
      <c r="A114">
        <v>151</v>
      </c>
      <c r="B114" s="1" t="s">
        <v>60</v>
      </c>
      <c r="C114" s="3">
        <v>107.8</v>
      </c>
      <c r="D114" s="3">
        <v>88</v>
      </c>
      <c r="E114" s="22">
        <f t="shared" si="2"/>
        <v>9486.4</v>
      </c>
    </row>
    <row r="115" spans="1:5" x14ac:dyDescent="0.25">
      <c r="A115">
        <v>152</v>
      </c>
      <c r="B115" s="1" t="s">
        <v>61</v>
      </c>
      <c r="C115" s="3">
        <f>6.6+1.84+2.8</f>
        <v>11.239999999999998</v>
      </c>
      <c r="D115" s="3">
        <v>90</v>
      </c>
      <c r="E115" s="22">
        <f t="shared" si="2"/>
        <v>1011.5999999999999</v>
      </c>
    </row>
    <row r="116" spans="1:5" x14ac:dyDescent="0.25">
      <c r="A116">
        <v>154</v>
      </c>
      <c r="B116" s="1" t="s">
        <v>62</v>
      </c>
      <c r="C116" s="3">
        <v>0.86</v>
      </c>
      <c r="D116" s="3">
        <v>65</v>
      </c>
      <c r="E116" s="22">
        <f t="shared" si="2"/>
        <v>55.9</v>
      </c>
    </row>
    <row r="117" spans="1:5" x14ac:dyDescent="0.25">
      <c r="A117">
        <v>155</v>
      </c>
      <c r="B117" s="1" t="s">
        <v>63</v>
      </c>
      <c r="C117" s="3">
        <v>3.37</v>
      </c>
      <c r="D117" s="3">
        <v>94</v>
      </c>
      <c r="E117" s="22">
        <f t="shared" si="2"/>
        <v>316.78000000000003</v>
      </c>
    </row>
    <row r="118" spans="1:5" x14ac:dyDescent="0.25">
      <c r="A118">
        <v>156</v>
      </c>
      <c r="B118" s="1" t="s">
        <v>64</v>
      </c>
      <c r="C118" s="3">
        <v>1.26</v>
      </c>
      <c r="D118" s="3">
        <v>60</v>
      </c>
      <c r="E118" s="22">
        <f t="shared" si="2"/>
        <v>75.599999999999994</v>
      </c>
    </row>
    <row r="119" spans="1:5" x14ac:dyDescent="0.25">
      <c r="A119">
        <v>158</v>
      </c>
      <c r="B119" s="1" t="s">
        <v>65</v>
      </c>
      <c r="C119" s="3">
        <f>13.8+11.8+0.54</f>
        <v>26.14</v>
      </c>
      <c r="D119" s="3">
        <v>72</v>
      </c>
      <c r="E119" s="22">
        <f t="shared" si="2"/>
        <v>1882.08</v>
      </c>
    </row>
    <row r="120" spans="1:5" x14ac:dyDescent="0.25">
      <c r="A120">
        <v>160</v>
      </c>
      <c r="B120" s="1" t="s">
        <v>67</v>
      </c>
      <c r="C120" s="3">
        <f>207.8+190.5+4.84+4.98</f>
        <v>408.12</v>
      </c>
      <c r="D120" s="3">
        <v>28</v>
      </c>
      <c r="E120" s="22">
        <f t="shared" si="2"/>
        <v>11427.36</v>
      </c>
    </row>
    <row r="121" spans="1:5" x14ac:dyDescent="0.25">
      <c r="A121">
        <v>165</v>
      </c>
      <c r="B121" s="1" t="s">
        <v>70</v>
      </c>
      <c r="C121" s="3">
        <f>14.1+3.26+2.06</f>
        <v>19.419999999999998</v>
      </c>
      <c r="D121" s="3">
        <v>64</v>
      </c>
      <c r="E121" s="22">
        <f t="shared" si="2"/>
        <v>1242.8799999999999</v>
      </c>
    </row>
    <row r="122" spans="1:5" x14ac:dyDescent="0.25">
      <c r="A122">
        <v>166</v>
      </c>
      <c r="B122" s="1" t="s">
        <v>71</v>
      </c>
      <c r="C122" s="3">
        <f>7.3+1.84+2.26</f>
        <v>11.4</v>
      </c>
      <c r="D122" s="3">
        <v>98</v>
      </c>
      <c r="E122" s="22">
        <f t="shared" si="2"/>
        <v>1117.2</v>
      </c>
    </row>
    <row r="123" spans="1:5" x14ac:dyDescent="0.25">
      <c r="A123">
        <v>167</v>
      </c>
      <c r="B123" s="1" t="s">
        <v>72</v>
      </c>
      <c r="C123" s="3">
        <f>13.1+1.16</f>
        <v>14.26</v>
      </c>
      <c r="D123" s="3">
        <v>94</v>
      </c>
      <c r="E123" s="22">
        <f t="shared" si="2"/>
        <v>1340.44</v>
      </c>
    </row>
    <row r="124" spans="1:5" x14ac:dyDescent="0.25">
      <c r="A124">
        <v>169</v>
      </c>
      <c r="B124" s="1" t="s">
        <v>74</v>
      </c>
      <c r="C124" s="3">
        <f>8.762+3.43</f>
        <v>12.192</v>
      </c>
      <c r="D124" s="3">
        <v>88</v>
      </c>
      <c r="E124" s="22">
        <f t="shared" si="2"/>
        <v>1072.896</v>
      </c>
    </row>
    <row r="125" spans="1:5" x14ac:dyDescent="0.25">
      <c r="A125">
        <v>170</v>
      </c>
      <c r="B125" s="1" t="s">
        <v>75</v>
      </c>
      <c r="C125" s="3">
        <v>4.3</v>
      </c>
      <c r="D125" s="3">
        <v>108</v>
      </c>
      <c r="E125" s="22">
        <f t="shared" si="2"/>
        <v>464.4</v>
      </c>
    </row>
    <row r="126" spans="1:5" ht="15.75" thickBot="1" x14ac:dyDescent="0.3">
      <c r="B126" s="8" t="s">
        <v>165</v>
      </c>
      <c r="C126" s="9">
        <f>SUM(C94:C125)</f>
        <v>1033.3119999999999</v>
      </c>
      <c r="D126" s="9">
        <f>SUM(D94:D125)</f>
        <v>1813</v>
      </c>
      <c r="E126" s="10">
        <f>SUM(E94:E125)</f>
        <v>42949.655999999995</v>
      </c>
    </row>
    <row r="127" spans="1:5" ht="18" customHeight="1" thickBot="1" x14ac:dyDescent="0.3">
      <c r="A127" s="5"/>
      <c r="B127" s="6" t="s">
        <v>2</v>
      </c>
      <c r="C127" s="7" t="s">
        <v>3</v>
      </c>
      <c r="D127" s="7" t="s">
        <v>4</v>
      </c>
      <c r="E127" s="20" t="s">
        <v>5</v>
      </c>
    </row>
    <row r="128" spans="1:5" x14ac:dyDescent="0.25">
      <c r="A128">
        <v>172</v>
      </c>
      <c r="B128" s="1" t="s">
        <v>76</v>
      </c>
      <c r="C128" s="3">
        <f>94.6+64.2+133.1+5.3+3.06</f>
        <v>300.26</v>
      </c>
      <c r="D128" s="3">
        <v>6</v>
      </c>
      <c r="E128" s="22">
        <f t="shared" si="2"/>
        <v>1801.56</v>
      </c>
    </row>
    <row r="129" spans="1:5" x14ac:dyDescent="0.25">
      <c r="A129">
        <v>173</v>
      </c>
      <c r="B129" s="1" t="s">
        <v>77</v>
      </c>
      <c r="C129" s="3">
        <v>28.96</v>
      </c>
      <c r="D129" s="3">
        <v>280</v>
      </c>
      <c r="E129" s="22">
        <f t="shared" si="2"/>
        <v>8108.8</v>
      </c>
    </row>
    <row r="130" spans="1:5" x14ac:dyDescent="0.25">
      <c r="A130">
        <v>175</v>
      </c>
      <c r="B130" s="1" t="s">
        <v>78</v>
      </c>
      <c r="C130" s="3">
        <f>64.8+55+2.6</f>
        <v>122.39999999999999</v>
      </c>
      <c r="D130" s="3">
        <v>64</v>
      </c>
      <c r="E130" s="22">
        <f t="shared" si="2"/>
        <v>7833.5999999999995</v>
      </c>
    </row>
    <row r="131" spans="1:5" x14ac:dyDescent="0.25">
      <c r="A131">
        <v>177</v>
      </c>
      <c r="B131" s="1" t="s">
        <v>79</v>
      </c>
      <c r="C131" s="3">
        <v>5.78</v>
      </c>
      <c r="D131" s="3">
        <v>64</v>
      </c>
      <c r="E131" s="22">
        <f t="shared" si="2"/>
        <v>369.92</v>
      </c>
    </row>
    <row r="132" spans="1:5" x14ac:dyDescent="0.25">
      <c r="A132">
        <v>178</v>
      </c>
      <c r="B132" s="1" t="s">
        <v>80</v>
      </c>
      <c r="C132" s="3">
        <v>0.8</v>
      </c>
      <c r="D132" s="3">
        <v>182</v>
      </c>
      <c r="E132" s="22">
        <f t="shared" si="2"/>
        <v>145.6</v>
      </c>
    </row>
    <row r="133" spans="1:5" x14ac:dyDescent="0.25">
      <c r="A133">
        <v>179</v>
      </c>
      <c r="B133" s="1" t="s">
        <v>81</v>
      </c>
      <c r="C133" s="3">
        <f>9.8+11.72-3.9</f>
        <v>17.620000000000005</v>
      </c>
      <c r="D133" s="3">
        <v>64</v>
      </c>
      <c r="E133" s="22">
        <f t="shared" si="2"/>
        <v>1127.6800000000003</v>
      </c>
    </row>
    <row r="134" spans="1:5" x14ac:dyDescent="0.25">
      <c r="A134">
        <v>180</v>
      </c>
      <c r="B134" s="1" t="s">
        <v>82</v>
      </c>
      <c r="C134" s="3">
        <f>12.5+3.3+24.8+43.1+10.18-3.9</f>
        <v>89.97999999999999</v>
      </c>
      <c r="D134" s="3">
        <v>64</v>
      </c>
      <c r="E134" s="22">
        <f t="shared" si="2"/>
        <v>5758.7199999999993</v>
      </c>
    </row>
    <row r="135" spans="1:5" x14ac:dyDescent="0.25">
      <c r="A135">
        <v>181</v>
      </c>
      <c r="B135" s="1" t="s">
        <v>83</v>
      </c>
      <c r="C135" s="3">
        <f>45.98+6.32</f>
        <v>52.3</v>
      </c>
      <c r="D135" s="3">
        <v>195</v>
      </c>
      <c r="E135" s="22">
        <f t="shared" si="2"/>
        <v>10198.5</v>
      </c>
    </row>
    <row r="136" spans="1:5" x14ac:dyDescent="0.25">
      <c r="A136">
        <v>184</v>
      </c>
      <c r="B136" s="1" t="s">
        <v>85</v>
      </c>
      <c r="C136" s="3">
        <f>12.6+8.02-3.9+1.2</f>
        <v>17.919999999999998</v>
      </c>
      <c r="D136" s="3">
        <v>116</v>
      </c>
      <c r="E136" s="22">
        <f t="shared" si="2"/>
        <v>2078.7199999999998</v>
      </c>
    </row>
    <row r="137" spans="1:5" x14ac:dyDescent="0.25">
      <c r="A137">
        <v>185</v>
      </c>
      <c r="B137" s="1" t="s">
        <v>86</v>
      </c>
      <c r="C137" s="3">
        <f>0.86+1.711</f>
        <v>2.5710000000000002</v>
      </c>
      <c r="D137" s="3">
        <v>182</v>
      </c>
      <c r="E137" s="22">
        <f t="shared" si="2"/>
        <v>467.92200000000003</v>
      </c>
    </row>
    <row r="138" spans="1:5" x14ac:dyDescent="0.25">
      <c r="A138">
        <v>186</v>
      </c>
      <c r="B138" s="1" t="s">
        <v>87</v>
      </c>
      <c r="C138" s="3">
        <f>13.6+7.86-3.9+6.02</f>
        <v>23.580000000000002</v>
      </c>
      <c r="D138" s="3">
        <v>30</v>
      </c>
      <c r="E138" s="22">
        <f t="shared" si="2"/>
        <v>707.40000000000009</v>
      </c>
    </row>
    <row r="139" spans="1:5" x14ac:dyDescent="0.25">
      <c r="A139">
        <v>187</v>
      </c>
      <c r="B139" s="1" t="s">
        <v>88</v>
      </c>
      <c r="C139" s="3">
        <f>16.6+16.12</f>
        <v>32.72</v>
      </c>
      <c r="D139" s="3">
        <v>77</v>
      </c>
      <c r="E139" s="22">
        <f t="shared" si="2"/>
        <v>2519.44</v>
      </c>
    </row>
    <row r="140" spans="1:5" x14ac:dyDescent="0.25">
      <c r="A140">
        <v>188</v>
      </c>
      <c r="B140" s="1" t="s">
        <v>89</v>
      </c>
      <c r="C140" s="3">
        <f>19+8.48-3.9</f>
        <v>23.580000000000002</v>
      </c>
      <c r="D140" s="3">
        <v>70</v>
      </c>
      <c r="E140" s="22">
        <f t="shared" si="2"/>
        <v>1650.6000000000001</v>
      </c>
    </row>
    <row r="141" spans="1:5" x14ac:dyDescent="0.25">
      <c r="A141">
        <v>193</v>
      </c>
      <c r="B141" s="1" t="s">
        <v>91</v>
      </c>
      <c r="C141" s="3">
        <f>7.32-3.9</f>
        <v>3.4200000000000004</v>
      </c>
      <c r="D141" s="3">
        <v>82</v>
      </c>
      <c r="E141" s="22">
        <f t="shared" si="2"/>
        <v>280.44000000000005</v>
      </c>
    </row>
    <row r="142" spans="1:5" x14ac:dyDescent="0.25">
      <c r="A142">
        <v>194</v>
      </c>
      <c r="B142" s="1" t="s">
        <v>92</v>
      </c>
      <c r="C142" s="3">
        <f>110.5+81.58+0.68</f>
        <v>192.76</v>
      </c>
      <c r="D142" s="3">
        <v>64</v>
      </c>
      <c r="E142" s="22">
        <f t="shared" ref="E142:E174" si="3">C142*D142</f>
        <v>12336.64</v>
      </c>
    </row>
    <row r="143" spans="1:5" x14ac:dyDescent="0.25">
      <c r="A143">
        <v>195</v>
      </c>
      <c r="B143" s="1" t="s">
        <v>93</v>
      </c>
      <c r="C143" s="3">
        <v>3.68</v>
      </c>
      <c r="D143" s="3">
        <v>96</v>
      </c>
      <c r="E143" s="22">
        <f t="shared" si="3"/>
        <v>353.28000000000003</v>
      </c>
    </row>
    <row r="144" spans="1:5" x14ac:dyDescent="0.25">
      <c r="A144">
        <v>196</v>
      </c>
      <c r="B144" s="1" t="s">
        <v>94</v>
      </c>
      <c r="C144" s="3">
        <f>29.3+9.1</f>
        <v>38.4</v>
      </c>
      <c r="D144" s="3">
        <v>120</v>
      </c>
      <c r="E144" s="22">
        <f t="shared" si="3"/>
        <v>4608</v>
      </c>
    </row>
    <row r="145" spans="1:5" x14ac:dyDescent="0.25">
      <c r="A145">
        <v>200</v>
      </c>
      <c r="B145" s="1" t="s">
        <v>96</v>
      </c>
      <c r="C145" s="3">
        <f>15.3+6.62-3.9</f>
        <v>18.020000000000003</v>
      </c>
      <c r="D145" s="3">
        <v>166</v>
      </c>
      <c r="E145" s="22">
        <f t="shared" si="3"/>
        <v>2991.3200000000006</v>
      </c>
    </row>
    <row r="146" spans="1:5" x14ac:dyDescent="0.25">
      <c r="A146">
        <v>201</v>
      </c>
      <c r="B146" s="1" t="s">
        <v>97</v>
      </c>
      <c r="C146" s="3">
        <f>9.1+38.2+2.32+4.86</f>
        <v>54.480000000000004</v>
      </c>
      <c r="D146" s="3">
        <v>110</v>
      </c>
      <c r="E146" s="22">
        <f t="shared" si="3"/>
        <v>5992.8</v>
      </c>
    </row>
    <row r="147" spans="1:5" x14ac:dyDescent="0.25">
      <c r="A147">
        <v>203</v>
      </c>
      <c r="B147" s="1" t="s">
        <v>98</v>
      </c>
      <c r="C147" s="3">
        <f>17.1+202</f>
        <v>219.1</v>
      </c>
      <c r="D147" s="3">
        <v>82</v>
      </c>
      <c r="E147" s="22">
        <f t="shared" si="3"/>
        <v>17966.2</v>
      </c>
    </row>
    <row r="148" spans="1:5" x14ac:dyDescent="0.25">
      <c r="A148">
        <v>206</v>
      </c>
      <c r="B148" s="1" t="s">
        <v>68</v>
      </c>
      <c r="C148" s="3">
        <f>36.4+0.78</f>
        <v>37.18</v>
      </c>
      <c r="D148" s="3">
        <v>40</v>
      </c>
      <c r="E148" s="22">
        <f t="shared" si="3"/>
        <v>1487.2</v>
      </c>
    </row>
    <row r="149" spans="1:5" x14ac:dyDescent="0.25">
      <c r="A149">
        <v>209</v>
      </c>
      <c r="B149" s="1" t="s">
        <v>99</v>
      </c>
      <c r="C149" s="3">
        <f>13+21.6+6.3+15.3+19.5+9.8+87.1+78.1+33.1+8.3+19.94+16.4+1.94+0.89</f>
        <v>331.27</v>
      </c>
      <c r="D149" s="3">
        <v>182</v>
      </c>
      <c r="E149" s="22">
        <f t="shared" si="3"/>
        <v>60291.14</v>
      </c>
    </row>
    <row r="150" spans="1:5" x14ac:dyDescent="0.25">
      <c r="A150">
        <v>210</v>
      </c>
      <c r="B150" s="1" t="s">
        <v>100</v>
      </c>
      <c r="C150" s="3">
        <v>43.3</v>
      </c>
      <c r="D150" s="3">
        <v>170</v>
      </c>
      <c r="E150" s="22">
        <f t="shared" si="3"/>
        <v>7360.9999999999991</v>
      </c>
    </row>
    <row r="151" spans="1:5" x14ac:dyDescent="0.25">
      <c r="A151">
        <v>211</v>
      </c>
      <c r="B151" s="1" t="s">
        <v>101</v>
      </c>
      <c r="C151" s="3">
        <v>0.9</v>
      </c>
      <c r="D151" s="3">
        <v>182</v>
      </c>
      <c r="E151" s="22">
        <f t="shared" si="3"/>
        <v>163.80000000000001</v>
      </c>
    </row>
    <row r="152" spans="1:5" x14ac:dyDescent="0.25">
      <c r="A152">
        <v>212</v>
      </c>
      <c r="B152" s="1" t="s">
        <v>102</v>
      </c>
      <c r="C152" s="3">
        <v>1.8</v>
      </c>
      <c r="D152" s="3">
        <v>182</v>
      </c>
      <c r="E152" s="22">
        <f t="shared" si="3"/>
        <v>327.60000000000002</v>
      </c>
    </row>
    <row r="153" spans="1:5" x14ac:dyDescent="0.25">
      <c r="A153">
        <v>213</v>
      </c>
      <c r="B153" s="1" t="s">
        <v>103</v>
      </c>
      <c r="C153" s="3">
        <v>0.4</v>
      </c>
      <c r="D153" s="3">
        <v>182</v>
      </c>
      <c r="E153" s="22">
        <f t="shared" si="3"/>
        <v>72.8</v>
      </c>
    </row>
    <row r="154" spans="1:5" x14ac:dyDescent="0.25">
      <c r="A154">
        <v>214</v>
      </c>
      <c r="B154" s="1" t="s">
        <v>171</v>
      </c>
      <c r="C154" s="3">
        <v>7</v>
      </c>
      <c r="D154" s="3">
        <v>76</v>
      </c>
      <c r="E154" s="22">
        <f t="shared" si="3"/>
        <v>532</v>
      </c>
    </row>
    <row r="155" spans="1:5" ht="15.75" thickBot="1" x14ac:dyDescent="0.3">
      <c r="B155" s="8" t="s">
        <v>165</v>
      </c>
      <c r="C155" s="9">
        <f>SUM(C128:C154)</f>
        <v>1670.1809999999998</v>
      </c>
      <c r="D155" s="9">
        <f>SUM(D128:D154)</f>
        <v>3128</v>
      </c>
      <c r="E155" s="10">
        <f>SUM(E128:E154)</f>
        <v>157532.68199999997</v>
      </c>
    </row>
    <row r="156" spans="1:5" ht="15.75" customHeight="1" thickBot="1" x14ac:dyDescent="0.3">
      <c r="A156" s="5"/>
      <c r="B156" s="6" t="s">
        <v>2</v>
      </c>
      <c r="C156" s="7" t="s">
        <v>3</v>
      </c>
      <c r="D156" s="7" t="s">
        <v>4</v>
      </c>
      <c r="E156" s="20" t="s">
        <v>5</v>
      </c>
    </row>
    <row r="157" spans="1:5" x14ac:dyDescent="0.25">
      <c r="A157">
        <v>216</v>
      </c>
      <c r="B157" s="1" t="s">
        <v>69</v>
      </c>
      <c r="C157" s="3">
        <f>4.36+227.5+2.62+3.52</f>
        <v>238.00000000000003</v>
      </c>
      <c r="D157" s="3">
        <v>60</v>
      </c>
      <c r="E157" s="22">
        <f t="shared" si="3"/>
        <v>14280.000000000002</v>
      </c>
    </row>
    <row r="158" spans="1:5" x14ac:dyDescent="0.25">
      <c r="A158">
        <v>221</v>
      </c>
      <c r="B158" s="1" t="s">
        <v>105</v>
      </c>
      <c r="C158" s="3">
        <f>10.8+75.99+3.44+8.185</f>
        <v>98.414999999999992</v>
      </c>
      <c r="D158" s="3">
        <v>220</v>
      </c>
      <c r="E158" s="22">
        <f t="shared" si="3"/>
        <v>21651.3</v>
      </c>
    </row>
    <row r="159" spans="1:5" x14ac:dyDescent="0.25">
      <c r="A159">
        <v>222</v>
      </c>
      <c r="B159" s="1" t="s">
        <v>106</v>
      </c>
      <c r="C159" s="3">
        <v>6.86</v>
      </c>
      <c r="D159" s="3">
        <v>129</v>
      </c>
      <c r="E159" s="22">
        <f t="shared" si="3"/>
        <v>884.94</v>
      </c>
    </row>
    <row r="160" spans="1:5" x14ac:dyDescent="0.25">
      <c r="A160">
        <v>223</v>
      </c>
      <c r="B160" s="1" t="s">
        <v>107</v>
      </c>
      <c r="C160" s="3">
        <v>7</v>
      </c>
      <c r="D160" s="3">
        <v>95</v>
      </c>
      <c r="E160" s="22">
        <f t="shared" si="3"/>
        <v>665</v>
      </c>
    </row>
    <row r="161" spans="1:5" x14ac:dyDescent="0.25">
      <c r="A161">
        <v>224</v>
      </c>
      <c r="B161" s="1" t="s">
        <v>108</v>
      </c>
      <c r="C161" s="3">
        <f>8.6+2.24+2.2</f>
        <v>13.04</v>
      </c>
      <c r="D161" s="3">
        <v>126</v>
      </c>
      <c r="E161" s="22">
        <f t="shared" si="3"/>
        <v>1643.04</v>
      </c>
    </row>
    <row r="162" spans="1:5" x14ac:dyDescent="0.25">
      <c r="A162">
        <v>225</v>
      </c>
      <c r="B162" s="1" t="s">
        <v>109</v>
      </c>
      <c r="C162" s="3">
        <f>2.06+1.78</f>
        <v>3.84</v>
      </c>
      <c r="D162" s="3">
        <v>166</v>
      </c>
      <c r="E162" s="22">
        <f t="shared" si="3"/>
        <v>637.43999999999994</v>
      </c>
    </row>
    <row r="163" spans="1:5" x14ac:dyDescent="0.25">
      <c r="A163">
        <v>226</v>
      </c>
      <c r="B163" s="1" t="s">
        <v>16</v>
      </c>
      <c r="C163" s="3">
        <v>7</v>
      </c>
      <c r="D163" s="3">
        <v>92</v>
      </c>
      <c r="E163" s="22">
        <f t="shared" si="3"/>
        <v>644</v>
      </c>
    </row>
    <row r="164" spans="1:5" x14ac:dyDescent="0.25">
      <c r="A164">
        <v>227</v>
      </c>
      <c r="B164" s="1" t="s">
        <v>110</v>
      </c>
      <c r="C164" s="3">
        <f>12.6+96.4</f>
        <v>109</v>
      </c>
      <c r="D164" s="3">
        <v>130</v>
      </c>
      <c r="E164" s="22">
        <f t="shared" si="3"/>
        <v>14170</v>
      </c>
    </row>
    <row r="165" spans="1:5" x14ac:dyDescent="0.25">
      <c r="A165">
        <v>230</v>
      </c>
      <c r="B165" s="1" t="s">
        <v>112</v>
      </c>
      <c r="C165" s="3">
        <v>1.52</v>
      </c>
      <c r="D165" s="3">
        <v>182</v>
      </c>
      <c r="E165" s="22">
        <f t="shared" si="3"/>
        <v>276.64</v>
      </c>
    </row>
    <row r="166" spans="1:5" x14ac:dyDescent="0.25">
      <c r="A166">
        <v>231</v>
      </c>
      <c r="B166" s="1" t="s">
        <v>113</v>
      </c>
      <c r="C166" s="3">
        <f>137.39+26.9+1.34</f>
        <v>165.63</v>
      </c>
      <c r="D166" s="3">
        <v>144</v>
      </c>
      <c r="E166" s="22">
        <f t="shared" si="3"/>
        <v>23850.720000000001</v>
      </c>
    </row>
    <row r="167" spans="1:5" x14ac:dyDescent="0.25">
      <c r="A167">
        <v>232</v>
      </c>
      <c r="B167" s="1" t="s">
        <v>114</v>
      </c>
      <c r="C167" s="3">
        <v>0.52</v>
      </c>
      <c r="D167" s="3">
        <v>82</v>
      </c>
      <c r="E167" s="22">
        <f t="shared" si="3"/>
        <v>42.64</v>
      </c>
    </row>
    <row r="168" spans="1:5" x14ac:dyDescent="0.25">
      <c r="A168">
        <v>233</v>
      </c>
      <c r="B168" s="1" t="s">
        <v>111</v>
      </c>
      <c r="C168" s="3">
        <f>103.25+24.76-2.2</f>
        <v>125.80999999999999</v>
      </c>
      <c r="D168" s="3">
        <v>92</v>
      </c>
      <c r="E168" s="22">
        <f t="shared" si="3"/>
        <v>11574.519999999999</v>
      </c>
    </row>
    <row r="169" spans="1:5" x14ac:dyDescent="0.25">
      <c r="A169">
        <v>234</v>
      </c>
      <c r="B169" s="1" t="s">
        <v>115</v>
      </c>
      <c r="C169" s="3">
        <f>12.3+106.69+4.32</f>
        <v>123.31</v>
      </c>
      <c r="D169" s="3">
        <v>125</v>
      </c>
      <c r="E169" s="22">
        <f t="shared" si="3"/>
        <v>15413.75</v>
      </c>
    </row>
    <row r="170" spans="1:5" x14ac:dyDescent="0.25">
      <c r="A170">
        <v>236</v>
      </c>
      <c r="B170" s="1" t="s">
        <v>116</v>
      </c>
      <c r="C170" s="3">
        <v>2.06</v>
      </c>
      <c r="D170" s="3">
        <v>2000</v>
      </c>
      <c r="E170" s="22">
        <f t="shared" si="3"/>
        <v>4120</v>
      </c>
    </row>
    <row r="171" spans="1:5" x14ac:dyDescent="0.25">
      <c r="A171">
        <v>241</v>
      </c>
      <c r="B171" s="1" t="s">
        <v>117</v>
      </c>
      <c r="C171" s="3">
        <v>3.76</v>
      </c>
      <c r="D171" s="3">
        <v>84</v>
      </c>
      <c r="E171" s="22">
        <f t="shared" si="3"/>
        <v>315.83999999999997</v>
      </c>
    </row>
    <row r="172" spans="1:5" x14ac:dyDescent="0.25">
      <c r="A172">
        <v>242</v>
      </c>
      <c r="B172" s="1" t="s">
        <v>118</v>
      </c>
      <c r="C172" s="3">
        <f>29.9+10.62-3.9</f>
        <v>36.619999999999997</v>
      </c>
      <c r="D172" s="3">
        <v>88</v>
      </c>
      <c r="E172" s="22">
        <f t="shared" si="3"/>
        <v>3222.56</v>
      </c>
    </row>
    <row r="173" spans="1:5" x14ac:dyDescent="0.25">
      <c r="A173">
        <v>248</v>
      </c>
      <c r="B173" s="1" t="s">
        <v>90</v>
      </c>
      <c r="C173" s="3">
        <v>0.86</v>
      </c>
      <c r="D173" s="3">
        <v>120</v>
      </c>
      <c r="E173" s="22">
        <f t="shared" si="3"/>
        <v>103.2</v>
      </c>
    </row>
    <row r="174" spans="1:5" x14ac:dyDescent="0.25">
      <c r="A174">
        <v>255</v>
      </c>
      <c r="B174" s="1" t="s">
        <v>120</v>
      </c>
      <c r="C174" s="3">
        <v>5.0999999999999996</v>
      </c>
      <c r="D174" s="3">
        <v>120</v>
      </c>
      <c r="E174" s="22">
        <f t="shared" si="3"/>
        <v>612</v>
      </c>
    </row>
    <row r="175" spans="1:5" ht="15.75" thickBot="1" x14ac:dyDescent="0.3">
      <c r="B175" s="8" t="s">
        <v>165</v>
      </c>
      <c r="C175" s="9"/>
      <c r="D175" s="9">
        <f>SUM(D157:D174)</f>
        <v>4055</v>
      </c>
      <c r="E175" s="10">
        <f>SUM(E157:E174)</f>
        <v>114107.59000000001</v>
      </c>
    </row>
    <row r="176" spans="1:5" ht="27.75" customHeight="1" thickBot="1" x14ac:dyDescent="0.3">
      <c r="A176" s="5"/>
      <c r="B176" s="6" t="s">
        <v>2</v>
      </c>
      <c r="C176" s="7" t="s">
        <v>3</v>
      </c>
      <c r="D176" s="7" t="s">
        <v>4</v>
      </c>
      <c r="E176" s="20" t="s">
        <v>5</v>
      </c>
    </row>
    <row r="177" spans="1:5" x14ac:dyDescent="0.25">
      <c r="A177">
        <v>261</v>
      </c>
      <c r="B177" s="1" t="s">
        <v>172</v>
      </c>
      <c r="C177" s="3">
        <f>34.84+1.336</f>
        <v>36.176000000000002</v>
      </c>
      <c r="D177" s="3">
        <v>600</v>
      </c>
      <c r="E177" s="22">
        <f t="shared" ref="E177:E203" si="4">C177*D177</f>
        <v>21705.600000000002</v>
      </c>
    </row>
    <row r="178" spans="1:5" x14ac:dyDescent="0.25">
      <c r="A178">
        <v>259</v>
      </c>
      <c r="B178" s="1" t="s">
        <v>173</v>
      </c>
      <c r="C178" s="3">
        <v>74.7</v>
      </c>
      <c r="D178" s="3">
        <v>130</v>
      </c>
      <c r="E178" s="22">
        <f t="shared" ref="E178" si="5">C178*D178</f>
        <v>9711</v>
      </c>
    </row>
    <row r="179" spans="1:5" x14ac:dyDescent="0.25">
      <c r="A179">
        <v>260</v>
      </c>
      <c r="B179" s="1" t="s">
        <v>174</v>
      </c>
      <c r="C179" s="3">
        <v>25.58</v>
      </c>
      <c r="D179" s="3">
        <v>600</v>
      </c>
      <c r="E179" s="22">
        <f>C179*D179</f>
        <v>15347.999999999998</v>
      </c>
    </row>
    <row r="180" spans="1:5" x14ac:dyDescent="0.25">
      <c r="A180">
        <v>263</v>
      </c>
      <c r="B180" s="1" t="s">
        <v>121</v>
      </c>
      <c r="C180" s="3">
        <v>104.8</v>
      </c>
      <c r="D180" s="3">
        <v>106</v>
      </c>
      <c r="E180" s="22">
        <f t="shared" si="4"/>
        <v>11108.8</v>
      </c>
    </row>
    <row r="181" spans="1:5" x14ac:dyDescent="0.25">
      <c r="A181">
        <v>269</v>
      </c>
      <c r="B181" s="1" t="s">
        <v>122</v>
      </c>
      <c r="C181" s="3">
        <f>9.8+47.2+0.774</f>
        <v>57.774000000000001</v>
      </c>
      <c r="D181" s="3">
        <v>182</v>
      </c>
      <c r="E181" s="22">
        <f t="shared" si="4"/>
        <v>10514.868</v>
      </c>
    </row>
    <row r="182" spans="1:5" x14ac:dyDescent="0.25">
      <c r="A182">
        <v>272</v>
      </c>
      <c r="B182" s="1" t="s">
        <v>170</v>
      </c>
      <c r="C182" s="3">
        <f>44.67+13.82</f>
        <v>58.49</v>
      </c>
      <c r="D182" s="3">
        <v>280</v>
      </c>
      <c r="E182" s="22">
        <f t="shared" si="4"/>
        <v>16377.2</v>
      </c>
    </row>
    <row r="183" spans="1:5" x14ac:dyDescent="0.25">
      <c r="A183">
        <v>274</v>
      </c>
      <c r="B183" s="1" t="s">
        <v>123</v>
      </c>
      <c r="C183" s="3">
        <f>84.6+63.3</f>
        <v>147.89999999999998</v>
      </c>
      <c r="D183" s="3">
        <v>88</v>
      </c>
      <c r="E183" s="22">
        <f t="shared" si="4"/>
        <v>13015.199999999997</v>
      </c>
    </row>
    <row r="184" spans="1:5" x14ac:dyDescent="0.25">
      <c r="A184">
        <v>276</v>
      </c>
      <c r="B184" s="1" t="s">
        <v>124</v>
      </c>
      <c r="C184" s="3">
        <v>87.5</v>
      </c>
      <c r="D184" s="3">
        <v>118</v>
      </c>
      <c r="E184" s="22">
        <f t="shared" si="4"/>
        <v>10325</v>
      </c>
    </row>
    <row r="185" spans="1:5" x14ac:dyDescent="0.25">
      <c r="A185">
        <v>282</v>
      </c>
      <c r="B185" s="1" t="s">
        <v>73</v>
      </c>
      <c r="C185" s="3">
        <f>121.6+134.6+20.1+2.84+3.4</f>
        <v>282.53999999999996</v>
      </c>
      <c r="D185" s="3">
        <v>72</v>
      </c>
      <c r="E185" s="22">
        <f t="shared" si="4"/>
        <v>20342.879999999997</v>
      </c>
    </row>
    <row r="186" spans="1:5" x14ac:dyDescent="0.25">
      <c r="A186">
        <v>283</v>
      </c>
      <c r="B186" s="1" t="s">
        <v>125</v>
      </c>
      <c r="C186" s="3">
        <v>11</v>
      </c>
      <c r="D186" s="3">
        <v>174</v>
      </c>
      <c r="E186" s="22">
        <f t="shared" si="4"/>
        <v>1914</v>
      </c>
    </row>
    <row r="187" spans="1:5" x14ac:dyDescent="0.25">
      <c r="A187">
        <v>288</v>
      </c>
      <c r="B187" s="1" t="s">
        <v>104</v>
      </c>
      <c r="C187" s="3">
        <f>9+1.62</f>
        <v>10.620000000000001</v>
      </c>
      <c r="D187" s="3">
        <v>130</v>
      </c>
      <c r="E187" s="22">
        <f t="shared" si="4"/>
        <v>1380.6000000000001</v>
      </c>
    </row>
    <row r="188" spans="1:5" x14ac:dyDescent="0.25">
      <c r="A188">
        <v>291</v>
      </c>
      <c r="B188" s="1" t="s">
        <v>126</v>
      </c>
      <c r="C188" s="3">
        <f>10.3-3.9</f>
        <v>6.4</v>
      </c>
      <c r="D188" s="3">
        <v>30</v>
      </c>
      <c r="E188" s="22">
        <f t="shared" si="4"/>
        <v>192</v>
      </c>
    </row>
    <row r="189" spans="1:5" x14ac:dyDescent="0.25">
      <c r="A189">
        <v>300</v>
      </c>
      <c r="B189" s="1" t="s">
        <v>84</v>
      </c>
      <c r="C189" s="3">
        <f>15.8+11.8+11.44-3.9</f>
        <v>35.14</v>
      </c>
      <c r="D189" s="3">
        <v>64</v>
      </c>
      <c r="E189" s="22">
        <f t="shared" si="4"/>
        <v>2248.96</v>
      </c>
    </row>
    <row r="190" spans="1:5" x14ac:dyDescent="0.25">
      <c r="A190">
        <v>301</v>
      </c>
      <c r="B190" s="1" t="s">
        <v>127</v>
      </c>
      <c r="C190" s="3">
        <f>99.2+492.7</f>
        <v>591.9</v>
      </c>
      <c r="D190" s="3">
        <v>52</v>
      </c>
      <c r="E190" s="22">
        <f t="shared" si="4"/>
        <v>30778.799999999999</v>
      </c>
    </row>
    <row r="191" spans="1:5" x14ac:dyDescent="0.25">
      <c r="A191">
        <v>302</v>
      </c>
      <c r="B191" s="1" t="s">
        <v>128</v>
      </c>
      <c r="C191" s="3">
        <v>16.100000000000001</v>
      </c>
      <c r="D191" s="3">
        <v>66</v>
      </c>
      <c r="E191" s="22">
        <f t="shared" si="4"/>
        <v>1062.6000000000001</v>
      </c>
    </row>
    <row r="192" spans="1:5" ht="15.75" thickBot="1" x14ac:dyDescent="0.3">
      <c r="B192" s="8" t="s">
        <v>165</v>
      </c>
      <c r="C192" s="9">
        <f>SUM(C177:C191)</f>
        <v>1546.62</v>
      </c>
      <c r="D192" s="9">
        <f>SUM(D177:D191)</f>
        <v>2692</v>
      </c>
      <c r="E192" s="10">
        <f>SUM(E177:E191)</f>
        <v>166025.50799999997</v>
      </c>
    </row>
    <row r="193" spans="1:5" ht="32.25" customHeight="1" thickBot="1" x14ac:dyDescent="0.3">
      <c r="A193" s="5"/>
      <c r="B193" s="6" t="s">
        <v>2</v>
      </c>
      <c r="C193" s="7" t="s">
        <v>3</v>
      </c>
      <c r="D193" s="7" t="s">
        <v>4</v>
      </c>
      <c r="E193" s="20" t="s">
        <v>5</v>
      </c>
    </row>
    <row r="194" spans="1:5" x14ac:dyDescent="0.25">
      <c r="A194">
        <v>303</v>
      </c>
      <c r="B194" s="1" t="s">
        <v>95</v>
      </c>
      <c r="C194" s="3">
        <f>4.8+24.1+13.1-3.9+13.1-3.9</f>
        <v>47.300000000000004</v>
      </c>
      <c r="D194" s="3">
        <v>166</v>
      </c>
      <c r="E194" s="22">
        <f t="shared" ref="E194:E195" si="6">C194*D194</f>
        <v>7851.8000000000011</v>
      </c>
    </row>
    <row r="195" spans="1:5" x14ac:dyDescent="0.25">
      <c r="A195">
        <v>305</v>
      </c>
      <c r="B195" s="1" t="s">
        <v>129</v>
      </c>
      <c r="C195" s="3">
        <f>163.1+50.4</f>
        <v>213.5</v>
      </c>
      <c r="D195" s="3">
        <v>70</v>
      </c>
      <c r="E195" s="22">
        <f t="shared" si="6"/>
        <v>14945</v>
      </c>
    </row>
    <row r="196" spans="1:5" x14ac:dyDescent="0.25">
      <c r="A196">
        <v>308</v>
      </c>
      <c r="B196" s="1" t="s">
        <v>130</v>
      </c>
      <c r="C196" s="3">
        <v>103.3</v>
      </c>
      <c r="D196" s="3">
        <v>90</v>
      </c>
      <c r="E196" s="22">
        <f t="shared" si="4"/>
        <v>9297</v>
      </c>
    </row>
    <row r="197" spans="1:5" x14ac:dyDescent="0.25">
      <c r="A197">
        <v>310</v>
      </c>
      <c r="B197" s="1" t="s">
        <v>131</v>
      </c>
      <c r="C197" s="3">
        <f>16.4+4.9</f>
        <v>21.299999999999997</v>
      </c>
      <c r="D197" s="3">
        <v>95</v>
      </c>
      <c r="E197" s="22">
        <f t="shared" si="4"/>
        <v>2023.4999999999998</v>
      </c>
    </row>
    <row r="198" spans="1:5" x14ac:dyDescent="0.25">
      <c r="A198">
        <v>311</v>
      </c>
      <c r="B198" s="1" t="s">
        <v>132</v>
      </c>
      <c r="C198" s="3">
        <f>82+94.5</f>
        <v>176.5</v>
      </c>
      <c r="D198" s="3">
        <v>38</v>
      </c>
      <c r="E198" s="22">
        <f t="shared" si="4"/>
        <v>6707</v>
      </c>
    </row>
    <row r="199" spans="1:5" x14ac:dyDescent="0.25">
      <c r="A199">
        <v>313</v>
      </c>
      <c r="B199" s="1" t="s">
        <v>66</v>
      </c>
      <c r="C199" s="3">
        <v>106.9</v>
      </c>
      <c r="D199" s="3">
        <v>120</v>
      </c>
      <c r="E199" s="22">
        <f t="shared" si="4"/>
        <v>12828</v>
      </c>
    </row>
    <row r="200" spans="1:5" x14ac:dyDescent="0.25">
      <c r="A200">
        <v>314</v>
      </c>
      <c r="B200" s="1" t="s">
        <v>133</v>
      </c>
      <c r="C200" s="3">
        <f>134.2+237.28</f>
        <v>371.48</v>
      </c>
      <c r="D200" s="3">
        <v>158</v>
      </c>
      <c r="E200" s="22">
        <f t="shared" si="4"/>
        <v>58693.840000000004</v>
      </c>
    </row>
    <row r="201" spans="1:5" x14ac:dyDescent="0.25">
      <c r="A201">
        <v>316</v>
      </c>
      <c r="B201" s="1" t="s">
        <v>134</v>
      </c>
      <c r="C201" s="3">
        <f>0.64+4.52</f>
        <v>5.1599999999999993</v>
      </c>
      <c r="D201" s="3">
        <v>176</v>
      </c>
      <c r="E201" s="22">
        <f t="shared" si="4"/>
        <v>908.15999999999985</v>
      </c>
    </row>
    <row r="202" spans="1:5" x14ac:dyDescent="0.25">
      <c r="A202">
        <v>319</v>
      </c>
      <c r="B202" s="1" t="s">
        <v>135</v>
      </c>
      <c r="C202" s="3">
        <v>30.9</v>
      </c>
      <c r="D202" s="3">
        <v>180</v>
      </c>
      <c r="E202" s="22">
        <f t="shared" si="4"/>
        <v>5562</v>
      </c>
    </row>
    <row r="203" spans="1:5" x14ac:dyDescent="0.25">
      <c r="A203">
        <v>320</v>
      </c>
      <c r="B203" s="1" t="s">
        <v>136</v>
      </c>
      <c r="C203" s="3">
        <v>76.47</v>
      </c>
      <c r="D203" s="3">
        <v>182</v>
      </c>
      <c r="E203" s="22">
        <f t="shared" si="4"/>
        <v>13917.539999999999</v>
      </c>
    </row>
    <row r="204" spans="1:5" x14ac:dyDescent="0.25">
      <c r="A204">
        <v>322</v>
      </c>
      <c r="B204" s="1" t="s">
        <v>137</v>
      </c>
      <c r="C204" s="3">
        <v>30.9</v>
      </c>
      <c r="D204" s="3">
        <v>182</v>
      </c>
      <c r="E204" s="22">
        <f t="shared" ref="E204:E267" si="7">C204*D204</f>
        <v>5623.8</v>
      </c>
    </row>
    <row r="205" spans="1:5" x14ac:dyDescent="0.25">
      <c r="A205">
        <v>323</v>
      </c>
      <c r="B205" s="1" t="s">
        <v>138</v>
      </c>
      <c r="C205" s="3">
        <v>61.8</v>
      </c>
      <c r="D205" s="3">
        <v>67</v>
      </c>
      <c r="E205" s="22">
        <f t="shared" si="7"/>
        <v>4140.5999999999995</v>
      </c>
    </row>
    <row r="206" spans="1:5" x14ac:dyDescent="0.25">
      <c r="A206">
        <v>324</v>
      </c>
      <c r="B206" s="1" t="s">
        <v>140</v>
      </c>
      <c r="C206" s="3">
        <v>19.8</v>
      </c>
      <c r="D206" s="3">
        <v>58</v>
      </c>
      <c r="E206" s="22">
        <f t="shared" si="7"/>
        <v>1148.4000000000001</v>
      </c>
    </row>
    <row r="207" spans="1:5" x14ac:dyDescent="0.25">
      <c r="A207">
        <v>325</v>
      </c>
      <c r="B207" s="1" t="s">
        <v>139</v>
      </c>
      <c r="C207" s="3">
        <v>10</v>
      </c>
      <c r="D207" s="3">
        <v>58</v>
      </c>
      <c r="E207" s="22">
        <f t="shared" si="7"/>
        <v>580</v>
      </c>
    </row>
    <row r="208" spans="1:5" x14ac:dyDescent="0.25">
      <c r="A208">
        <v>329</v>
      </c>
      <c r="B208" s="1" t="s">
        <v>141</v>
      </c>
      <c r="C208" s="3">
        <f>16.97+5.44</f>
        <v>22.41</v>
      </c>
      <c r="D208" s="3">
        <v>72</v>
      </c>
      <c r="E208" s="22">
        <f t="shared" si="7"/>
        <v>1613.52</v>
      </c>
    </row>
    <row r="209" spans="1:5" x14ac:dyDescent="0.25">
      <c r="A209">
        <v>334</v>
      </c>
      <c r="B209" s="1" t="s">
        <v>169</v>
      </c>
      <c r="C209" s="3">
        <f>9.6+3.3+18.56+2.09+12.5+35.68+30.56</f>
        <v>112.28999999999999</v>
      </c>
      <c r="D209" s="3">
        <v>120</v>
      </c>
      <c r="E209" s="22">
        <f t="shared" si="7"/>
        <v>13474.8</v>
      </c>
    </row>
    <row r="210" spans="1:5" x14ac:dyDescent="0.25">
      <c r="A210">
        <v>337</v>
      </c>
      <c r="B210" s="1" t="s">
        <v>142</v>
      </c>
      <c r="C210" s="3">
        <v>28.5</v>
      </c>
      <c r="D210" s="3">
        <v>14</v>
      </c>
      <c r="E210" s="22">
        <f t="shared" si="7"/>
        <v>399</v>
      </c>
    </row>
    <row r="211" spans="1:5" x14ac:dyDescent="0.25">
      <c r="A211">
        <v>338</v>
      </c>
      <c r="B211" s="1" t="s">
        <v>143</v>
      </c>
      <c r="C211" s="3">
        <f>9.8+148.6+164.9+71</f>
        <v>394.3</v>
      </c>
      <c r="D211" s="3">
        <v>52</v>
      </c>
      <c r="E211" s="22">
        <f t="shared" si="7"/>
        <v>20503.600000000002</v>
      </c>
    </row>
    <row r="212" spans="1:5" x14ac:dyDescent="0.25">
      <c r="A212">
        <v>342</v>
      </c>
      <c r="B212" s="1" t="s">
        <v>144</v>
      </c>
      <c r="C212" s="3">
        <f>30.4+136+763+703+492.5</f>
        <v>2124.9</v>
      </c>
      <c r="D212" s="3">
        <v>28</v>
      </c>
      <c r="E212" s="22">
        <f t="shared" si="7"/>
        <v>59497.200000000004</v>
      </c>
    </row>
    <row r="213" spans="1:5" x14ac:dyDescent="0.25">
      <c r="A213">
        <v>344</v>
      </c>
      <c r="B213" s="1" t="s">
        <v>145</v>
      </c>
      <c r="C213" s="3">
        <v>23.6</v>
      </c>
      <c r="D213" s="3">
        <v>28</v>
      </c>
      <c r="E213" s="22">
        <f t="shared" si="7"/>
        <v>660.80000000000007</v>
      </c>
    </row>
    <row r="214" spans="1:5" x14ac:dyDescent="0.25">
      <c r="A214">
        <v>345</v>
      </c>
      <c r="B214" s="1" t="s">
        <v>259</v>
      </c>
      <c r="C214" s="3">
        <f>60+21.02</f>
        <v>81.02</v>
      </c>
      <c r="D214" s="3">
        <v>38</v>
      </c>
      <c r="E214" s="22">
        <f t="shared" si="7"/>
        <v>3078.7599999999998</v>
      </c>
    </row>
    <row r="215" spans="1:5" ht="15.75" thickBot="1" x14ac:dyDescent="0.3">
      <c r="B215" s="8" t="s">
        <v>165</v>
      </c>
      <c r="C215" s="9">
        <f>SUM(C194:C214)</f>
        <v>4062.3300000000004</v>
      </c>
      <c r="D215" s="9">
        <f>SUM(D194:D214)</f>
        <v>1992</v>
      </c>
      <c r="E215" s="10">
        <f>SUM(E194:E214)</f>
        <v>243454.32</v>
      </c>
    </row>
    <row r="216" spans="1:5" ht="39.75" customHeight="1" thickBot="1" x14ac:dyDescent="0.3">
      <c r="A216" s="5"/>
      <c r="B216" s="6" t="s">
        <v>2</v>
      </c>
      <c r="C216" s="7" t="s">
        <v>3</v>
      </c>
      <c r="D216" s="7" t="s">
        <v>4</v>
      </c>
      <c r="E216" s="20" t="s">
        <v>5</v>
      </c>
    </row>
    <row r="217" spans="1:5" x14ac:dyDescent="0.25">
      <c r="A217">
        <v>349</v>
      </c>
      <c r="B217" s="1" t="s">
        <v>258</v>
      </c>
      <c r="C217" s="3">
        <v>12.3</v>
      </c>
      <c r="D217" s="3">
        <v>85</v>
      </c>
      <c r="E217" s="22">
        <f t="shared" si="7"/>
        <v>1045.5</v>
      </c>
    </row>
    <row r="218" spans="1:5" x14ac:dyDescent="0.25">
      <c r="A218">
        <v>351</v>
      </c>
      <c r="B218" s="1" t="s">
        <v>257</v>
      </c>
      <c r="C218" s="3">
        <v>17.600000000000001</v>
      </c>
      <c r="D218" s="3">
        <v>158</v>
      </c>
      <c r="E218" s="22">
        <f t="shared" si="7"/>
        <v>2780.8</v>
      </c>
    </row>
    <row r="219" spans="1:5" x14ac:dyDescent="0.25">
      <c r="A219">
        <v>354</v>
      </c>
      <c r="B219" s="1" t="s">
        <v>256</v>
      </c>
      <c r="C219" s="3">
        <v>0</v>
      </c>
      <c r="D219" s="3">
        <v>420</v>
      </c>
      <c r="E219" s="22">
        <f t="shared" si="7"/>
        <v>0</v>
      </c>
    </row>
    <row r="220" spans="1:5" x14ac:dyDescent="0.25">
      <c r="A220">
        <v>355</v>
      </c>
      <c r="B220" s="1" t="s">
        <v>255</v>
      </c>
      <c r="C220" s="3">
        <f>100.8+28.02-2.2</f>
        <v>126.61999999999999</v>
      </c>
      <c r="D220" s="3">
        <v>182</v>
      </c>
      <c r="E220" s="22">
        <f t="shared" si="7"/>
        <v>23044.839999999997</v>
      </c>
    </row>
    <row r="221" spans="1:5" x14ac:dyDescent="0.25">
      <c r="A221">
        <v>357</v>
      </c>
      <c r="B221" s="1" t="s">
        <v>254</v>
      </c>
      <c r="C221" s="3">
        <v>2.2999999999999998</v>
      </c>
      <c r="D221" s="3">
        <v>280</v>
      </c>
      <c r="E221" s="22">
        <f t="shared" si="7"/>
        <v>644</v>
      </c>
    </row>
    <row r="222" spans="1:5" x14ac:dyDescent="0.25">
      <c r="A222">
        <v>358</v>
      </c>
      <c r="B222" s="1" t="s">
        <v>253</v>
      </c>
      <c r="C222" s="3">
        <f>56.75+8.14</f>
        <v>64.89</v>
      </c>
      <c r="D222" s="3">
        <v>50</v>
      </c>
      <c r="E222" s="22">
        <f t="shared" si="7"/>
        <v>3244.5</v>
      </c>
    </row>
    <row r="223" spans="1:5" x14ac:dyDescent="0.25">
      <c r="A223">
        <v>360</v>
      </c>
      <c r="B223" s="1" t="s">
        <v>252</v>
      </c>
      <c r="C223" s="3">
        <v>571.62</v>
      </c>
      <c r="D223" s="3">
        <v>190.54</v>
      </c>
      <c r="E223" s="22">
        <f t="shared" si="7"/>
        <v>108916.4748</v>
      </c>
    </row>
    <row r="224" spans="1:5" x14ac:dyDescent="0.25">
      <c r="A224">
        <v>361</v>
      </c>
      <c r="B224" s="1" t="s">
        <v>251</v>
      </c>
      <c r="C224" s="3">
        <f>149.1+4.98</f>
        <v>154.07999999999998</v>
      </c>
      <c r="D224" s="3">
        <v>46</v>
      </c>
      <c r="E224" s="22">
        <f t="shared" si="7"/>
        <v>7087.6799999999994</v>
      </c>
    </row>
    <row r="225" spans="1:5" x14ac:dyDescent="0.25">
      <c r="A225">
        <v>362</v>
      </c>
      <c r="B225" s="1" t="s">
        <v>250</v>
      </c>
      <c r="C225" s="3">
        <v>60.2</v>
      </c>
      <c r="D225" s="3">
        <v>110</v>
      </c>
      <c r="E225" s="22">
        <f t="shared" si="7"/>
        <v>6622</v>
      </c>
    </row>
    <row r="226" spans="1:5" x14ac:dyDescent="0.25">
      <c r="A226">
        <v>363</v>
      </c>
      <c r="B226" s="1" t="s">
        <v>249</v>
      </c>
      <c r="C226" s="3">
        <f>130+9</f>
        <v>139</v>
      </c>
      <c r="D226" s="3">
        <v>120</v>
      </c>
      <c r="E226" s="22">
        <f t="shared" si="7"/>
        <v>16680</v>
      </c>
    </row>
    <row r="227" spans="1:5" x14ac:dyDescent="0.25">
      <c r="A227">
        <v>364</v>
      </c>
      <c r="B227" s="1" t="s">
        <v>248</v>
      </c>
      <c r="C227" s="3">
        <v>167</v>
      </c>
      <c r="D227" s="3">
        <v>105</v>
      </c>
      <c r="E227" s="22">
        <f t="shared" si="7"/>
        <v>17535</v>
      </c>
    </row>
    <row r="228" spans="1:5" x14ac:dyDescent="0.25">
      <c r="A228">
        <v>365</v>
      </c>
      <c r="B228" s="1" t="s">
        <v>247</v>
      </c>
      <c r="C228" s="3">
        <v>45.6</v>
      </c>
      <c r="D228" s="3">
        <v>66</v>
      </c>
      <c r="E228" s="22">
        <f t="shared" si="7"/>
        <v>3009.6</v>
      </c>
    </row>
    <row r="229" spans="1:5" x14ac:dyDescent="0.25">
      <c r="A229">
        <v>367</v>
      </c>
      <c r="B229" s="1" t="s">
        <v>246</v>
      </c>
      <c r="C229" s="3">
        <f>168.83+36.3-2.2</f>
        <v>202.93</v>
      </c>
      <c r="D229" s="3">
        <v>100</v>
      </c>
      <c r="E229" s="22">
        <f t="shared" si="7"/>
        <v>20293</v>
      </c>
    </row>
    <row r="230" spans="1:5" x14ac:dyDescent="0.25">
      <c r="A230">
        <v>368</v>
      </c>
      <c r="B230" s="1" t="s">
        <v>245</v>
      </c>
      <c r="C230" s="3">
        <v>7.5</v>
      </c>
      <c r="D230" s="3">
        <v>93</v>
      </c>
      <c r="E230" s="22">
        <f t="shared" si="7"/>
        <v>697.5</v>
      </c>
    </row>
    <row r="231" spans="1:5" x14ac:dyDescent="0.25">
      <c r="A231">
        <v>369</v>
      </c>
      <c r="B231" s="1" t="s">
        <v>244</v>
      </c>
      <c r="C231" s="3">
        <v>4</v>
      </c>
      <c r="D231" s="3">
        <v>70</v>
      </c>
      <c r="E231" s="22">
        <f t="shared" si="7"/>
        <v>280</v>
      </c>
    </row>
    <row r="232" spans="1:5" x14ac:dyDescent="0.25">
      <c r="A232">
        <v>370</v>
      </c>
      <c r="B232" s="1" t="s">
        <v>243</v>
      </c>
      <c r="C232" s="3">
        <v>3.5</v>
      </c>
      <c r="D232" s="3">
        <v>65</v>
      </c>
      <c r="E232" s="22">
        <f t="shared" si="7"/>
        <v>227.5</v>
      </c>
    </row>
    <row r="233" spans="1:5" x14ac:dyDescent="0.25">
      <c r="A233">
        <v>371</v>
      </c>
      <c r="B233" s="1" t="s">
        <v>242</v>
      </c>
      <c r="C233" s="3">
        <v>0.26</v>
      </c>
      <c r="D233" s="3">
        <v>160</v>
      </c>
      <c r="E233" s="22">
        <f t="shared" si="7"/>
        <v>41.6</v>
      </c>
    </row>
    <row r="234" spans="1:5" x14ac:dyDescent="0.25">
      <c r="A234">
        <v>372</v>
      </c>
      <c r="B234" s="1" t="s">
        <v>241</v>
      </c>
      <c r="C234" s="3">
        <v>1.4</v>
      </c>
      <c r="D234" s="3">
        <v>58</v>
      </c>
      <c r="E234" s="22">
        <f t="shared" si="7"/>
        <v>81.199999999999989</v>
      </c>
    </row>
    <row r="235" spans="1:5" x14ac:dyDescent="0.25">
      <c r="A235">
        <v>373</v>
      </c>
      <c r="B235" s="1" t="s">
        <v>240</v>
      </c>
      <c r="C235" s="3">
        <v>0.4</v>
      </c>
      <c r="D235" s="3">
        <v>90</v>
      </c>
      <c r="E235" s="22">
        <f t="shared" si="7"/>
        <v>36</v>
      </c>
    </row>
    <row r="236" spans="1:5" x14ac:dyDescent="0.25">
      <c r="A236">
        <v>374</v>
      </c>
      <c r="B236" s="1" t="s">
        <v>239</v>
      </c>
      <c r="C236" s="3">
        <v>8</v>
      </c>
      <c r="D236" s="3">
        <v>36</v>
      </c>
      <c r="E236" s="22">
        <f t="shared" si="7"/>
        <v>288</v>
      </c>
    </row>
    <row r="237" spans="1:5" x14ac:dyDescent="0.25">
      <c r="A237">
        <v>375</v>
      </c>
      <c r="B237" s="1" t="s">
        <v>238</v>
      </c>
      <c r="C237" s="3">
        <v>10</v>
      </c>
      <c r="D237" s="3">
        <v>36</v>
      </c>
      <c r="E237" s="22">
        <f t="shared" si="7"/>
        <v>360</v>
      </c>
    </row>
    <row r="238" spans="1:5" x14ac:dyDescent="0.25">
      <c r="A238">
        <v>376</v>
      </c>
      <c r="B238" s="1" t="s">
        <v>167</v>
      </c>
      <c r="C238" s="3">
        <v>40</v>
      </c>
      <c r="D238" s="3">
        <v>60</v>
      </c>
      <c r="E238" s="22">
        <f t="shared" si="7"/>
        <v>2400</v>
      </c>
    </row>
    <row r="239" spans="1:5" x14ac:dyDescent="0.25">
      <c r="A239">
        <v>377</v>
      </c>
      <c r="B239" s="1" t="s">
        <v>237</v>
      </c>
      <c r="C239" s="3">
        <v>1</v>
      </c>
      <c r="D239" s="3">
        <v>38</v>
      </c>
      <c r="E239" s="22">
        <f t="shared" si="7"/>
        <v>38</v>
      </c>
    </row>
    <row r="240" spans="1:5" ht="17.25" customHeight="1" x14ac:dyDescent="0.25">
      <c r="A240">
        <v>378</v>
      </c>
      <c r="B240" s="1" t="s">
        <v>236</v>
      </c>
      <c r="C240" s="3">
        <v>4</v>
      </c>
      <c r="D240" s="3">
        <v>40</v>
      </c>
      <c r="E240" s="22">
        <f t="shared" si="7"/>
        <v>160</v>
      </c>
    </row>
    <row r="241" spans="1:5" ht="17.25" customHeight="1" x14ac:dyDescent="0.25">
      <c r="A241">
        <v>379</v>
      </c>
      <c r="B241" s="1" t="s">
        <v>235</v>
      </c>
      <c r="C241" s="3">
        <v>5.38</v>
      </c>
      <c r="D241" s="3">
        <v>110</v>
      </c>
      <c r="E241" s="22">
        <f t="shared" si="7"/>
        <v>591.79999999999995</v>
      </c>
    </row>
    <row r="242" spans="1:5" ht="17.25" customHeight="1" x14ac:dyDescent="0.25">
      <c r="A242">
        <v>380</v>
      </c>
      <c r="B242" s="1" t="s">
        <v>233</v>
      </c>
      <c r="C242" s="3">
        <v>63</v>
      </c>
      <c r="D242" s="3">
        <v>30</v>
      </c>
      <c r="E242" s="22">
        <f t="shared" si="7"/>
        <v>1890</v>
      </c>
    </row>
    <row r="243" spans="1:5" ht="17.25" customHeight="1" x14ac:dyDescent="0.25">
      <c r="A243">
        <v>381</v>
      </c>
      <c r="B243" s="1" t="s">
        <v>234</v>
      </c>
      <c r="C243" s="3">
        <v>0.45</v>
      </c>
      <c r="D243" s="3">
        <v>370</v>
      </c>
      <c r="E243" s="22">
        <f t="shared" si="7"/>
        <v>166.5</v>
      </c>
    </row>
    <row r="244" spans="1:5" ht="17.25" customHeight="1" x14ac:dyDescent="0.25">
      <c r="A244">
        <v>382</v>
      </c>
      <c r="B244" s="1" t="s">
        <v>232</v>
      </c>
      <c r="C244" s="3">
        <v>2.964</v>
      </c>
      <c r="D244" s="3">
        <v>280</v>
      </c>
      <c r="E244" s="22">
        <f t="shared" si="7"/>
        <v>829.92</v>
      </c>
    </row>
    <row r="245" spans="1:5" ht="17.25" customHeight="1" x14ac:dyDescent="0.25">
      <c r="A245">
        <v>383</v>
      </c>
      <c r="B245" s="1" t="s">
        <v>231</v>
      </c>
      <c r="C245" s="3">
        <v>0.70399999999999996</v>
      </c>
      <c r="D245" s="3">
        <v>475</v>
      </c>
      <c r="E245" s="22">
        <f t="shared" si="7"/>
        <v>334.4</v>
      </c>
    </row>
    <row r="246" spans="1:5" ht="17.25" customHeight="1" x14ac:dyDescent="0.25">
      <c r="A246">
        <v>384</v>
      </c>
      <c r="B246" s="1" t="s">
        <v>230</v>
      </c>
      <c r="C246" s="3">
        <v>3</v>
      </c>
      <c r="D246" s="3">
        <v>51</v>
      </c>
      <c r="E246" s="22">
        <f t="shared" si="7"/>
        <v>153</v>
      </c>
    </row>
    <row r="247" spans="1:5" ht="17.25" customHeight="1" x14ac:dyDescent="0.25">
      <c r="A247">
        <v>385</v>
      </c>
      <c r="B247" s="1" t="s">
        <v>229</v>
      </c>
      <c r="C247" s="3">
        <v>10</v>
      </c>
      <c r="D247" s="3">
        <v>21</v>
      </c>
      <c r="E247" s="22">
        <f t="shared" si="7"/>
        <v>210</v>
      </c>
    </row>
    <row r="248" spans="1:5" ht="17.25" customHeight="1" x14ac:dyDescent="0.25">
      <c r="A248">
        <v>386</v>
      </c>
      <c r="B248" s="1" t="s">
        <v>228</v>
      </c>
      <c r="C248" s="3">
        <v>7.83</v>
      </c>
      <c r="D248" s="3">
        <v>96</v>
      </c>
      <c r="E248" s="22">
        <f t="shared" si="7"/>
        <v>751.68000000000006</v>
      </c>
    </row>
    <row r="249" spans="1:5" ht="17.25" customHeight="1" x14ac:dyDescent="0.25">
      <c r="A249">
        <v>387</v>
      </c>
      <c r="B249" s="1" t="s">
        <v>227</v>
      </c>
      <c r="C249" s="3">
        <v>9</v>
      </c>
      <c r="D249" s="3">
        <v>40</v>
      </c>
      <c r="E249" s="22">
        <f t="shared" si="7"/>
        <v>360</v>
      </c>
    </row>
    <row r="250" spans="1:5" ht="17.25" customHeight="1" x14ac:dyDescent="0.25">
      <c r="A250">
        <v>388</v>
      </c>
      <c r="B250" s="1" t="s">
        <v>226</v>
      </c>
      <c r="C250" s="3">
        <v>22</v>
      </c>
      <c r="D250" s="3">
        <v>60</v>
      </c>
      <c r="E250" s="22">
        <f t="shared" si="7"/>
        <v>1320</v>
      </c>
    </row>
    <row r="251" spans="1:5" ht="17.25" customHeight="1" x14ac:dyDescent="0.25">
      <c r="A251">
        <v>389</v>
      </c>
      <c r="B251" s="1" t="s">
        <v>225</v>
      </c>
      <c r="C251" s="3">
        <v>5.9</v>
      </c>
      <c r="D251" s="3">
        <v>315</v>
      </c>
      <c r="E251" s="22">
        <f t="shared" si="7"/>
        <v>1858.5</v>
      </c>
    </row>
    <row r="252" spans="1:5" ht="17.25" customHeight="1" x14ac:dyDescent="0.25">
      <c r="A252">
        <v>390</v>
      </c>
      <c r="B252" s="1" t="s">
        <v>224</v>
      </c>
      <c r="C252" s="3">
        <v>0.39400000000000002</v>
      </c>
      <c r="D252" s="3">
        <v>300</v>
      </c>
      <c r="E252" s="22">
        <f t="shared" si="7"/>
        <v>118.2</v>
      </c>
    </row>
    <row r="253" spans="1:5" ht="17.25" customHeight="1" x14ac:dyDescent="0.25">
      <c r="A253">
        <v>391</v>
      </c>
      <c r="B253" s="1" t="s">
        <v>223</v>
      </c>
      <c r="C253" s="3">
        <v>15.8</v>
      </c>
      <c r="D253" s="3">
        <v>18</v>
      </c>
      <c r="E253" s="22">
        <f t="shared" si="7"/>
        <v>284.40000000000003</v>
      </c>
    </row>
    <row r="254" spans="1:5" ht="17.25" customHeight="1" x14ac:dyDescent="0.25">
      <c r="A254">
        <v>392</v>
      </c>
      <c r="B254" s="1" t="s">
        <v>222</v>
      </c>
      <c r="C254" s="3">
        <v>0.57999999999999996</v>
      </c>
      <c r="D254" s="3">
        <v>530</v>
      </c>
      <c r="E254" s="22">
        <f t="shared" si="7"/>
        <v>307.39999999999998</v>
      </c>
    </row>
    <row r="255" spans="1:5" ht="17.25" customHeight="1" x14ac:dyDescent="0.25">
      <c r="A255">
        <v>393</v>
      </c>
      <c r="B255" s="1" t="s">
        <v>221</v>
      </c>
      <c r="C255" s="3">
        <v>14.8</v>
      </c>
      <c r="D255" s="3">
        <v>177</v>
      </c>
      <c r="E255" s="22">
        <f t="shared" si="7"/>
        <v>2619.6</v>
      </c>
    </row>
    <row r="256" spans="1:5" ht="17.25" customHeight="1" x14ac:dyDescent="0.25">
      <c r="A256">
        <v>394</v>
      </c>
      <c r="B256" s="1" t="s">
        <v>220</v>
      </c>
      <c r="C256" s="3">
        <v>23.8</v>
      </c>
      <c r="D256" s="3">
        <v>64</v>
      </c>
      <c r="E256" s="22">
        <f t="shared" si="7"/>
        <v>1523.2</v>
      </c>
    </row>
    <row r="257" spans="1:5" ht="17.25" customHeight="1" x14ac:dyDescent="0.25">
      <c r="A257">
        <v>395</v>
      </c>
      <c r="B257" s="1" t="s">
        <v>219</v>
      </c>
      <c r="C257" s="3">
        <v>8</v>
      </c>
      <c r="D257" s="3">
        <v>130</v>
      </c>
      <c r="E257" s="22">
        <f t="shared" si="7"/>
        <v>1040</v>
      </c>
    </row>
    <row r="258" spans="1:5" ht="17.25" customHeight="1" x14ac:dyDescent="0.25">
      <c r="A258">
        <v>396</v>
      </c>
      <c r="B258" s="1" t="s">
        <v>218</v>
      </c>
      <c r="C258" s="3">
        <f>510.8+132.96+82+127+20.6</f>
        <v>873.36</v>
      </c>
      <c r="D258" s="3">
        <v>36</v>
      </c>
      <c r="E258" s="22">
        <f t="shared" si="7"/>
        <v>31440.959999999999</v>
      </c>
    </row>
    <row r="259" spans="1:5" ht="17.25" customHeight="1" x14ac:dyDescent="0.25">
      <c r="A259">
        <v>397</v>
      </c>
      <c r="B259" s="1" t="s">
        <v>217</v>
      </c>
      <c r="C259" s="3">
        <v>14.3</v>
      </c>
      <c r="D259" s="3">
        <v>177</v>
      </c>
      <c r="E259" s="22">
        <f t="shared" si="7"/>
        <v>2531.1</v>
      </c>
    </row>
    <row r="260" spans="1:5" ht="17.25" customHeight="1" x14ac:dyDescent="0.25">
      <c r="A260">
        <v>398</v>
      </c>
      <c r="B260" s="1" t="s">
        <v>209</v>
      </c>
      <c r="C260" s="3">
        <f>16.76+7.5</f>
        <v>24.26</v>
      </c>
      <c r="D260" s="3">
        <v>148</v>
      </c>
      <c r="E260" s="22">
        <f t="shared" si="7"/>
        <v>3590.48</v>
      </c>
    </row>
    <row r="261" spans="1:5" ht="17.25" customHeight="1" x14ac:dyDescent="0.25">
      <c r="A261">
        <v>399</v>
      </c>
      <c r="B261" s="1" t="s">
        <v>208</v>
      </c>
      <c r="C261" s="3">
        <f>1.32+1.28+1.8</f>
        <v>4.4000000000000004</v>
      </c>
      <c r="D261" s="3">
        <v>76</v>
      </c>
      <c r="E261" s="22">
        <f t="shared" si="7"/>
        <v>334.40000000000003</v>
      </c>
    </row>
    <row r="262" spans="1:5" ht="17.25" customHeight="1" x14ac:dyDescent="0.25">
      <c r="A262">
        <v>400</v>
      </c>
      <c r="B262" s="1" t="s">
        <v>207</v>
      </c>
      <c r="C262" s="3">
        <v>1.82</v>
      </c>
      <c r="D262" s="3">
        <v>120</v>
      </c>
      <c r="E262" s="22">
        <f t="shared" si="7"/>
        <v>218.4</v>
      </c>
    </row>
    <row r="263" spans="1:5" ht="17.25" customHeight="1" x14ac:dyDescent="0.25">
      <c r="A263">
        <v>401</v>
      </c>
      <c r="B263" s="1" t="s">
        <v>206</v>
      </c>
      <c r="C263" s="3">
        <v>21.1</v>
      </c>
      <c r="D263" s="3">
        <v>44</v>
      </c>
      <c r="E263" s="22">
        <f t="shared" si="7"/>
        <v>928.40000000000009</v>
      </c>
    </row>
    <row r="264" spans="1:5" ht="17.25" customHeight="1" x14ac:dyDescent="0.25">
      <c r="A264">
        <v>402</v>
      </c>
      <c r="B264" s="1" t="s">
        <v>205</v>
      </c>
      <c r="C264" s="3">
        <v>22</v>
      </c>
      <c r="D264" s="3">
        <v>26</v>
      </c>
      <c r="E264" s="22">
        <f t="shared" si="7"/>
        <v>572</v>
      </c>
    </row>
    <row r="265" spans="1:5" ht="17.25" customHeight="1" x14ac:dyDescent="0.25">
      <c r="A265">
        <v>403</v>
      </c>
      <c r="B265" s="1" t="s">
        <v>204</v>
      </c>
      <c r="C265" s="3">
        <v>2.88</v>
      </c>
      <c r="D265" s="3">
        <v>90</v>
      </c>
      <c r="E265" s="22">
        <f t="shared" si="7"/>
        <v>259.2</v>
      </c>
    </row>
    <row r="266" spans="1:5" ht="17.25" customHeight="1" x14ac:dyDescent="0.25">
      <c r="A266">
        <v>404</v>
      </c>
      <c r="B266" s="1" t="s">
        <v>203</v>
      </c>
      <c r="C266" s="3">
        <f>15.4+41.7</f>
        <v>57.1</v>
      </c>
      <c r="D266" s="3">
        <v>98</v>
      </c>
      <c r="E266" s="22">
        <f t="shared" si="7"/>
        <v>5595.8</v>
      </c>
    </row>
    <row r="267" spans="1:5" ht="17.25" customHeight="1" x14ac:dyDescent="0.25">
      <c r="A267">
        <v>405</v>
      </c>
      <c r="B267" s="1" t="s">
        <v>202</v>
      </c>
      <c r="C267" s="3">
        <f>0.96+1.08</f>
        <v>2.04</v>
      </c>
      <c r="D267" s="3">
        <v>124</v>
      </c>
      <c r="E267" s="22">
        <f t="shared" si="7"/>
        <v>252.96</v>
      </c>
    </row>
    <row r="268" spans="1:5" ht="17.25" customHeight="1" x14ac:dyDescent="0.25">
      <c r="A268">
        <v>406</v>
      </c>
      <c r="B268" s="1" t="s">
        <v>201</v>
      </c>
      <c r="C268" s="3">
        <v>10</v>
      </c>
      <c r="D268" s="3">
        <v>20</v>
      </c>
      <c r="E268" s="22">
        <f t="shared" ref="E268:E275" si="8">C268*D268</f>
        <v>200</v>
      </c>
    </row>
    <row r="269" spans="1:5" ht="17.25" customHeight="1" x14ac:dyDescent="0.25">
      <c r="A269">
        <v>407</v>
      </c>
      <c r="B269" s="1" t="s">
        <v>181</v>
      </c>
      <c r="C269" s="3">
        <v>0.222</v>
      </c>
      <c r="D269" s="3">
        <v>304</v>
      </c>
      <c r="E269" s="22">
        <f t="shared" si="8"/>
        <v>67.488</v>
      </c>
    </row>
    <row r="270" spans="1:5" ht="17.25" customHeight="1" x14ac:dyDescent="0.25">
      <c r="A270">
        <v>408</v>
      </c>
      <c r="B270" s="1" t="s">
        <v>180</v>
      </c>
      <c r="C270" s="3">
        <v>2.52</v>
      </c>
      <c r="D270" s="3">
        <v>180</v>
      </c>
      <c r="E270" s="22">
        <f t="shared" si="8"/>
        <v>453.6</v>
      </c>
    </row>
    <row r="271" spans="1:5" ht="17.25" customHeight="1" x14ac:dyDescent="0.25">
      <c r="A271">
        <v>409</v>
      </c>
      <c r="B271" s="1" t="s">
        <v>179</v>
      </c>
      <c r="C271" s="3">
        <v>4</v>
      </c>
      <c r="D271" s="3">
        <v>59</v>
      </c>
      <c r="E271" s="22">
        <f t="shared" si="8"/>
        <v>236</v>
      </c>
    </row>
    <row r="272" spans="1:5" s="14" customFormat="1" ht="17.25" customHeight="1" x14ac:dyDescent="0.25">
      <c r="A272" s="14">
        <v>410</v>
      </c>
      <c r="B272" s="13" t="s">
        <v>178</v>
      </c>
      <c r="C272" s="15">
        <v>1.63</v>
      </c>
      <c r="D272" s="15">
        <v>64</v>
      </c>
      <c r="E272" s="22">
        <f t="shared" si="8"/>
        <v>104.32</v>
      </c>
    </row>
    <row r="273" spans="1:5" ht="17.25" customHeight="1" x14ac:dyDescent="0.25">
      <c r="A273">
        <v>411</v>
      </c>
      <c r="B273" s="1" t="s">
        <v>177</v>
      </c>
      <c r="C273" s="3">
        <v>3</v>
      </c>
      <c r="D273" s="3">
        <v>110</v>
      </c>
      <c r="E273" s="22">
        <f t="shared" si="8"/>
        <v>330</v>
      </c>
    </row>
    <row r="274" spans="1:5" ht="17.25" customHeight="1" x14ac:dyDescent="0.25">
      <c r="A274">
        <v>412</v>
      </c>
      <c r="B274" s="1" t="s">
        <v>176</v>
      </c>
      <c r="C274" s="3">
        <v>15.942</v>
      </c>
      <c r="D274" s="3">
        <v>120</v>
      </c>
      <c r="E274" s="22">
        <f t="shared" si="8"/>
        <v>1913.04</v>
      </c>
    </row>
    <row r="275" spans="1:5" x14ac:dyDescent="0.25">
      <c r="A275">
        <v>413</v>
      </c>
      <c r="B275" s="1" t="s">
        <v>175</v>
      </c>
      <c r="C275" s="3">
        <f>0.82+3.66</f>
        <v>4.4800000000000004</v>
      </c>
      <c r="D275" s="3">
        <v>160</v>
      </c>
      <c r="E275" s="22">
        <f t="shared" si="8"/>
        <v>716.80000000000007</v>
      </c>
    </row>
    <row r="276" spans="1:5" ht="18.75" x14ac:dyDescent="0.3">
      <c r="C276" s="2"/>
      <c r="D276" s="2">
        <f>SUM(D217:D232)</f>
        <v>2140.54</v>
      </c>
      <c r="E276" s="23">
        <f>SUM(E217:E232)</f>
        <v>212108.39479999998</v>
      </c>
    </row>
    <row r="277" spans="1:5" ht="19.5" thickBot="1" x14ac:dyDescent="0.35">
      <c r="E277" s="23"/>
    </row>
    <row r="278" spans="1:5" ht="18.75" customHeight="1" x14ac:dyDescent="0.25">
      <c r="C278" s="24" t="s">
        <v>5</v>
      </c>
      <c r="D278" s="25">
        <f>E32+E58+E92+E126+E155+E175+E192+E215+E276</f>
        <v>1149740.4108</v>
      </c>
      <c r="E278" s="26"/>
    </row>
    <row r="279" spans="1:5" ht="15.75" thickBot="1" x14ac:dyDescent="0.3">
      <c r="C279" s="27"/>
      <c r="D279" s="28"/>
      <c r="E279" s="29"/>
    </row>
  </sheetData>
  <mergeCells count="4">
    <mergeCell ref="A1:E1"/>
    <mergeCell ref="A2:E2"/>
    <mergeCell ref="D278:E279"/>
    <mergeCell ref="C278:C279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ENERO 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SERVIDOR</dc:creator>
  <cp:lastModifiedBy>ROUSS</cp:lastModifiedBy>
  <cp:lastPrinted>2022-01-08T23:51:37Z</cp:lastPrinted>
  <dcterms:created xsi:type="dcterms:W3CDTF">2022-01-03T13:58:14Z</dcterms:created>
  <dcterms:modified xsi:type="dcterms:W3CDTF">2022-02-04T20:41:49Z</dcterms:modified>
</cp:coreProperties>
</file>