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Q31" i="38" l="1"/>
  <c r="Q30" i="38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AE9" i="150"/>
  <c r="E60" i="187" l="1"/>
  <c r="G5" i="187"/>
  <c r="H5" i="187" s="1"/>
  <c r="JS18" i="1" l="1"/>
  <c r="JS29" i="1"/>
  <c r="JS17" i="1"/>
  <c r="M36" i="157"/>
  <c r="P39" i="157" s="1"/>
  <c r="K36" i="157"/>
  <c r="P35" i="157"/>
  <c r="N35" i="157"/>
  <c r="N34" i="157"/>
  <c r="P34" i="157" s="1"/>
  <c r="N33" i="157"/>
  <c r="P33" i="157" s="1"/>
  <c r="N32" i="157"/>
  <c r="P32" i="157" s="1"/>
  <c r="P31" i="157"/>
  <c r="N31" i="157"/>
  <c r="N30" i="157"/>
  <c r="P30" i="157" s="1"/>
  <c r="N29" i="157"/>
  <c r="N36" i="157" s="1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l="1"/>
  <c r="S30" i="157" s="1"/>
  <c r="S31" i="157" s="1"/>
  <c r="S32" i="157" s="1"/>
  <c r="S33" i="157" s="1"/>
  <c r="S34" i="157" s="1"/>
  <c r="P29" i="157"/>
  <c r="P36" i="157" s="1"/>
  <c r="JI30" i="1"/>
  <c r="JI18" i="1"/>
  <c r="JI19" i="1"/>
  <c r="JI20" i="1"/>
  <c r="P38" i="157" l="1"/>
  <c r="Q5" i="157"/>
  <c r="R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Q26" i="38" l="1"/>
  <c r="Q29" i="38" l="1"/>
  <c r="Q28" i="38" l="1"/>
  <c r="B9" i="186" l="1"/>
  <c r="AA48" i="150" l="1"/>
  <c r="S24" i="1"/>
  <c r="S25" i="1"/>
  <c r="Q27" i="38" l="1"/>
  <c r="Q25" i="38" l="1"/>
  <c r="Q24" i="38" l="1"/>
  <c r="Q22" i="38"/>
  <c r="Q23" i="38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79" i="129" l="1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8" i="38"/>
  <c r="Q19" i="38"/>
  <c r="Q6" i="129" l="1"/>
  <c r="R6" i="129" s="1"/>
  <c r="Q17" i="38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P25" i="65"/>
  <c r="R25" i="65" s="1"/>
  <c r="W25" i="65" s="1"/>
  <c r="W24" i="65"/>
  <c r="P24" i="65"/>
  <c r="R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10" i="150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F70" i="65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BQ17" i="1"/>
  <c r="BQ18" i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<sst xmlns="http://schemas.openxmlformats.org/spreadsheetml/2006/main" count="3590" uniqueCount="623">
  <si>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</si>
  <si>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</si>
  <si>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</si>
  <si>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</si>
  <si>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</si>
  <si>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</si>
  <si>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</si>
  <si>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</si>
  <si>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</si>
  <si>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</si>
  <si>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</si>
  <si>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</si>
  <si>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</si>
  <si>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</si>
  <si>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</si>
  <si>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</si>
  <si>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</si>
  <si>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</si>
  <si>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</si>
  <si>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</si>
  <si>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</si>
  <si>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</si>
  <si>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</si>
  <si>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</si>
  <si>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</si>
  <si>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</si>
  <si>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</si>
  <si>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</si>
  <si>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</si>
  <si>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</si>
  <si>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</si>
  <si>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</si>
  <si>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</si>
  <si>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</si>
  <si>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</si>
  <si>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</si>
  <si>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</si>
  <si>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</si>
  <si>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</si>
  <si>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</si>
  <si>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</si>
  <si>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</si>
  <si>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</si>
  <si>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</si>
  <si>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</si>
  <si>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</si>
  <si>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</si>
  <si>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</si>
  <si>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</si>
  <si>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</si>
  <si>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</si>
  <si>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</si>
  <si>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</si>
  <si>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</si>
  <si>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</si>
  <si>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</si>
  <si>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</si>
  <si>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</si>
  <si>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</si>
  <si>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</si>
  <si>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</si>
  <si>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</si>
  <si>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</si>
  <si>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</si>
  <si>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</si>
  <si>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</si>
  <si>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</si>
  <si>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</si>
  <si>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</si>
  <si>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</si>
  <si>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</si>
  <si>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</si>
  <si>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</si>
  <si>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</si>
  <si>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</si>
  <si>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</si>
  <si>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</si>
  <si>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</si>
  <si>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</si>
  <si>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</si>
  <si>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</si>
  <si>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</si>
  <si>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</si>
  <si>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</si>
  <si>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</si>
  <si>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</si>
  <si>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</si>
  <si>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</si>
  <si>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</si>
  <si>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</si>
  <si>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</si>
  <si>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</si>
  <si>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</si>
  <si>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</si>
  <si>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</si>
  <si>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</si>
  <si>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</si>
  <si>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</si>
  <si>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</si>
  <si>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</si>
  <si>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</si>
  <si>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</si>
  <si>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</si>
  <si>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</si>
  <si>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</si>
  <si>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</si>
  <si>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</si>
  <si>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</si>
  <si>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</si>
  <si>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</si>
  <si>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</si>
  <si>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</si>
  <si>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</si>
  <si>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</si>
  <si>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</si>
  <si>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</si>
  <si>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</si>
  <si>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</si>
  <si>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</si>
  <si>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</si>
  <si>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</si>
  <si>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</si>
  <si>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</si>
  <si>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</si>
  <si>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</si>
  <si>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</si>
  <si>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</si>
  <si>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</si>
  <si>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</si>
  <si>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</si>
  <si>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</si>
  <si>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</si>
  <si>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</si>
  <si>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</si>
  <si>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</si>
  <si>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</si>
  <si>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</si>
  <si>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</si>
  <si>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</si>
  <si>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</si>
  <si>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</si>
  <si>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</si>
  <si>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</si>
  <si>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</si>
  <si>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</si>
  <si>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</si>
  <si>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</si>
  <si>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</si>
  <si>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</si>
  <si>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</si>
  <si>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</si>
  <si>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</si>
  <si>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</si>
  <si>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</si>
  <si>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</si>
  <si>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</si>
  <si>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</si>
  <si>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</si>
  <si>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</si>
  <si>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</si>
  <si>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</si>
  <si>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</si>
  <si>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</si>
  <si>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</si>
  <si>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</si>
  <si>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</si>
  <si>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</si>
  <si>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</si>
  <si>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</si>
  <si>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</si>
  <si>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</si>
  <si>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</si>
  <si>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</si>
  <si>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</si>
  <si>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</si>
  <si>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</si>
  <si>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</si>
  <si>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</si>
  <si>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</si>
  <si>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</si>
  <si>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</si>
  <si>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</si>
  <si>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</si>
  <si>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</si>
  <si>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</si>
  <si>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</si>
  <si>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</si>
  <si>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</si>
  <si>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</si>
  <si>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</si>
  <si>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</si>
  <si>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</si>
  <si>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</si>
  <si>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</si>
  <si>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</si>
  <si>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</si>
  <si>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</si>
  <si>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</si>
  <si>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</si>
  <si>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</si>
  <si>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</si>
  <si>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</si>
  <si>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</si>
  <si>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</si>
  <si>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</si>
  <si>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</si>
  <si>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</si>
  <si>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</si>
  <si>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</si>
  <si>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</si>
  <si>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</si>
  <si>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</si>
  <si>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</si>
  <si>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</si>
  <si>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</si>
  <si>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</si>
  <si>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</si>
  <si>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</si>
  <si>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</si>
  <si>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</si>
  <si>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</si>
  <si>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</si>
  <si>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</si>
  <si>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</si>
  <si>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</si>
  <si>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</si>
  <si>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</si>
  <si>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</si>
  <si>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</si>
  <si>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</si>
  <si>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</si>
  <si>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</si>
  <si>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</si>
  <si>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</si>
  <si>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</si>
  <si>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</si>
  <si>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</si>
  <si>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</si>
  <si>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</si>
  <si>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</si>
  <si>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</si>
  <si>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</si>
  <si>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</si>
  <si>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</si>
  <si>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</si>
  <si>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</si>
  <si>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</si>
  <si>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</si>
  <si>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</si>
  <si>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</si>
  <si>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</si>
  <si>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</si>
  <si>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</si>
  <si>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</si>
  <si>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</si>
  <si>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</si>
  <si>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</si>
  <si>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</si>
  <si>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</si>
  <si>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</si>
  <si>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</si>
  <si>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</si>
  <si>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</si>
  <si>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</si>
  <si>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</si>
  <si>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</si>
  <si>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</si>
  <si>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</si>
  <si>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</si>
  <si>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</si>
  <si>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</si>
  <si>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</si>
  <si>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</si>
  <si>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</si>
  <si>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</si>
  <si>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</si>
  <si>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</si>
  <si>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</si>
  <si>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</si>
  <si>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</si>
  <si>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</si>
  <si>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</si>
  <si>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</si>
  <si>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</si>
  <si>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</si>
  <si>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</si>
  <si>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</si>
  <si>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</si>
  <si>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</si>
  <si>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</si>
  <si>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</si>
  <si>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</si>
  <si>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</si>
  <si>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</si>
  <si>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</si>
  <si>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</si>
  <si>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</si>
  <si>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</si>
  <si>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</si>
  <si>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</si>
  <si>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</si>
  <si>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</si>
  <si>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</si>
  <si>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</si>
  <si>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</si>
  <si>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</si>
  <si>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</si>
  <si>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</si>
  <si>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</si>
  <si>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</si>
  <si>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</si>
  <si>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</si>
  <si>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</si>
  <si>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</si>
  <si>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</si>
  <si>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</si>
  <si>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</si>
  <si>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</si>
  <si>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</si>
  <si>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</si>
  <si>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</si>
  <si>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</si>
  <si>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</si>
  <si>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</si>
  <si>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</si>
  <si>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</si>
  <si>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</si>
  <si>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</si>
  <si>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</si>
  <si>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</si>
  <si>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</si>
  <si>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</si>
  <si>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</si>
  <si>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</si>
  <si>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</si>
  <si>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</si>
  <si>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</si>
  <si>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</si>
  <si>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</si>
  <si>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</si>
  <si>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</si>
  <si>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</si>
  <si>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</si>
  <si>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</si>
  <si>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</si>
  <si>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</si>
  <si>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</si>
  <si>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</si>
  <si>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</si>
  <si>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</si>
  <si>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</si>
  <si>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</si>
  <si>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</si>
  <si>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</si>
  <si>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</si>
  <si>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</si>
  <si>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</si>
  <si>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</si>
  <si>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</si>
  <si>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</si>
  <si>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</si>
  <si>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</si>
  <si>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</si>
  <si>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</si>
  <si>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</si>
  <si>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</si>
  <si>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</si>
  <si>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</si>
  <si>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</si>
  <si>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</si>
  <si>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</si>
  <si>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</si>
  <si>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</si>
  <si>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</si>
  <si>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</si>
  <si>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</si>
  <si>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</si>
  <si>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</si>
  <si>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</si>
  <si>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</si>
  <si>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</si>
  <si>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</si>
  <si>
    <t>CONTRA NACIONAL  caja</t>
  </si>
  <si>
    <t>PED. 69646635</t>
  </si>
  <si>
    <t>PED. 69646636</t>
  </si>
  <si>
    <t>TYSON FRESH MEAT</t>
  </si>
  <si>
    <t>PED. 69687460</t>
  </si>
  <si>
    <t>CONTRA DE CAJA</t>
  </si>
  <si>
    <t>PUE-9444</t>
  </si>
  <si>
    <t>CUERO PANCETA</t>
  </si>
  <si>
    <t>NLSE21-132</t>
  </si>
  <si>
    <t>NLSE21-133</t>
  </si>
  <si>
    <t>A-9402</t>
  </si>
  <si>
    <t>Transfer S 25-Ago-21</t>
  </si>
  <si>
    <t>Transfer B 17-Ago-21</t>
  </si>
  <si>
    <t>Transfer B 23-Ago-21</t>
  </si>
  <si>
    <t>Transfer B 25-Ago-21</t>
  </si>
  <si>
    <t>Transfer Bnte 24-Ago-21</t>
  </si>
  <si>
    <t>Transfer Bnte 25-Ago-21</t>
  </si>
  <si>
    <t>ALIMENTOS CERTIFICADOS INNOSA</t>
  </si>
  <si>
    <t>PED. 69785149</t>
  </si>
  <si>
    <t>PED. 69845722</t>
  </si>
  <si>
    <t>PED.  69846563</t>
  </si>
  <si>
    <t>ALIMENTOS CERTIFICADOS  INNOVA</t>
  </si>
  <si>
    <t>ESPALDILLA S/H</t>
  </si>
  <si>
    <t>A-9403</t>
  </si>
  <si>
    <t>NLSE21-134</t>
  </si>
  <si>
    <t>NLSE21-135</t>
  </si>
  <si>
    <t>Transfer B 27-Ago-21</t>
  </si>
  <si>
    <t>Transfer Bnte 27-Ago-21</t>
  </si>
  <si>
    <t>Transfer Bnte 26-Ago-21</t>
  </si>
  <si>
    <t>Transfetr Bnte 26-Ago-21</t>
  </si>
  <si>
    <t>0788 X</t>
  </si>
  <si>
    <t>0789 X</t>
  </si>
  <si>
    <t>0790 X</t>
  </si>
  <si>
    <t>0791 X</t>
  </si>
  <si>
    <t>0792 X</t>
  </si>
  <si>
    <t>0796 X</t>
  </si>
  <si>
    <t>0797 X</t>
  </si>
  <si>
    <t>0799 X</t>
  </si>
  <si>
    <t>0793 x</t>
  </si>
  <si>
    <t>0794 x</t>
  </si>
  <si>
    <t>0795 x</t>
  </si>
  <si>
    <t>0800 X</t>
  </si>
  <si>
    <t>0801 X</t>
  </si>
  <si>
    <t>0802 X</t>
  </si>
  <si>
    <t>0803 X</t>
  </si>
  <si>
    <t>0804 X</t>
  </si>
  <si>
    <t>0806 X</t>
  </si>
  <si>
    <t>0807 X</t>
  </si>
  <si>
    <t>0809 X</t>
  </si>
  <si>
    <t>0810 X</t>
  </si>
  <si>
    <t>0811 X</t>
  </si>
  <si>
    <t>0822 X</t>
  </si>
  <si>
    <t>0833 X</t>
  </si>
  <si>
    <t>0812 X</t>
  </si>
  <si>
    <t>0813 X</t>
  </si>
  <si>
    <t>0823 X</t>
  </si>
  <si>
    <t>0814 X</t>
  </si>
  <si>
    <t>0816 X</t>
  </si>
  <si>
    <t>0817 X</t>
  </si>
  <si>
    <t>0818 X</t>
  </si>
  <si>
    <t>0821 X</t>
  </si>
  <si>
    <t>0824 X</t>
  </si>
  <si>
    <t>0825 X</t>
  </si>
  <si>
    <t>0826 X</t>
  </si>
  <si>
    <t>0827 X</t>
  </si>
  <si>
    <t>0829 X</t>
  </si>
  <si>
    <t>0830 X</t>
  </si>
  <si>
    <t>0831 X</t>
  </si>
  <si>
    <t>0832 X</t>
  </si>
  <si>
    <t>0834 X</t>
  </si>
  <si>
    <t>0835 X</t>
  </si>
  <si>
    <t>0836 X</t>
  </si>
  <si>
    <t>0837 X</t>
  </si>
  <si>
    <t>0838 X</t>
  </si>
  <si>
    <t>0839 X</t>
  </si>
  <si>
    <t>0840 X</t>
  </si>
  <si>
    <t>0841 X</t>
  </si>
  <si>
    <t>0842 X</t>
  </si>
  <si>
    <t>0843 X</t>
  </si>
  <si>
    <t>0844 X</t>
  </si>
  <si>
    <t>0845 X</t>
  </si>
  <si>
    <t>0846 X</t>
  </si>
  <si>
    <t>0847 X</t>
  </si>
  <si>
    <t>0849 X</t>
  </si>
  <si>
    <t>R-18433-B</t>
  </si>
  <si>
    <t>MARGARITO</t>
  </si>
  <si>
    <t>0851 X</t>
  </si>
  <si>
    <t>0852 X</t>
  </si>
  <si>
    <t>0853 X</t>
  </si>
  <si>
    <t>0854 X</t>
  </si>
  <si>
    <t>0855 X</t>
  </si>
  <si>
    <t>0856 X</t>
  </si>
  <si>
    <t>0857 X</t>
  </si>
  <si>
    <t>0858 X</t>
  </si>
  <si>
    <t>0859 X</t>
  </si>
  <si>
    <t>0861 X</t>
  </si>
  <si>
    <t>0862 X</t>
  </si>
  <si>
    <t>0863 X</t>
  </si>
  <si>
    <t>0864 X</t>
  </si>
  <si>
    <t>0865 X</t>
  </si>
  <si>
    <t>0866 x</t>
  </si>
  <si>
    <t>0867 x</t>
  </si>
  <si>
    <t>0868 x</t>
  </si>
  <si>
    <t>0870 X</t>
  </si>
  <si>
    <t>0871 X</t>
  </si>
  <si>
    <t>0873 X</t>
  </si>
  <si>
    <t>0874 X</t>
  </si>
  <si>
    <t>0875 X</t>
  </si>
  <si>
    <t>0876 X</t>
  </si>
  <si>
    <t>0869 X</t>
  </si>
  <si>
    <t>0877 X</t>
  </si>
  <si>
    <t>0878 X</t>
  </si>
  <si>
    <t>0879 X</t>
  </si>
  <si>
    <t>0880 X</t>
  </si>
  <si>
    <t>0881 X</t>
  </si>
  <si>
    <t>0882 X</t>
  </si>
  <si>
    <t>0883 X</t>
  </si>
  <si>
    <t>0884 X</t>
  </si>
  <si>
    <t>0885 X</t>
  </si>
  <si>
    <t>0886 X</t>
  </si>
  <si>
    <t>0888 X</t>
  </si>
  <si>
    <t>0889 X</t>
  </si>
  <si>
    <t>0890 X</t>
  </si>
  <si>
    <t>0891 X</t>
  </si>
  <si>
    <t>0892 X</t>
  </si>
  <si>
    <t>0894 X</t>
  </si>
  <si>
    <t>0895 X</t>
  </si>
  <si>
    <t>0896 X</t>
  </si>
  <si>
    <t>0897 X</t>
  </si>
  <si>
    <t>0898 X</t>
  </si>
  <si>
    <t>0899 X</t>
  </si>
  <si>
    <t>0900 X</t>
  </si>
  <si>
    <t>0901 X</t>
  </si>
  <si>
    <t>0902 X</t>
  </si>
  <si>
    <t xml:space="preserve">ALIMENTOS CERTICADOS DE PUEBLA  I N N O V A </t>
  </si>
  <si>
    <t xml:space="preserve">ESPALDILLA </t>
  </si>
  <si>
    <t>C/H</t>
  </si>
  <si>
    <t>PED. 70006000</t>
  </si>
  <si>
    <t>PED. 7005303</t>
  </si>
  <si>
    <t>ESPALDILLA C/H</t>
  </si>
  <si>
    <t>NLSE21-136</t>
  </si>
  <si>
    <t>NLSE21-137</t>
  </si>
  <si>
    <t>HCO-7946</t>
  </si>
  <si>
    <t>Transfer S 31-Ago-21</t>
  </si>
  <si>
    <t>PU-94051--NC-61578</t>
  </si>
  <si>
    <t>PIERNA DE CARNERO</t>
  </si>
  <si>
    <t>Transfer Bnte 30-Ago-21</t>
  </si>
  <si>
    <t>Transfer Bnte 31-Ago-21</t>
  </si>
  <si>
    <t>Transfer B 24-Ago-21</t>
  </si>
  <si>
    <t>0903 X</t>
  </si>
  <si>
    <t>0904 X</t>
  </si>
  <si>
    <t>0905 X</t>
  </si>
  <si>
    <t>0907 X</t>
  </si>
  <si>
    <t>0910 X</t>
  </si>
  <si>
    <t>0920 X</t>
  </si>
  <si>
    <t>0941 X</t>
  </si>
  <si>
    <t>0909 X</t>
  </si>
  <si>
    <t>0919 X</t>
  </si>
  <si>
    <t>0908 X</t>
  </si>
  <si>
    <t>0930 X</t>
  </si>
  <si>
    <t>0940 X</t>
  </si>
  <si>
    <t>0950 X</t>
  </si>
  <si>
    <t>0911 X</t>
  </si>
  <si>
    <t>0912 X</t>
  </si>
  <si>
    <t>0913 X</t>
  </si>
  <si>
    <t>0914 X</t>
  </si>
  <si>
    <t>0915 X</t>
  </si>
  <si>
    <t>0916 X</t>
  </si>
  <si>
    <t>0917 X</t>
  </si>
  <si>
    <t>0918 X</t>
  </si>
  <si>
    <t>0921 X</t>
  </si>
  <si>
    <t>0922 X</t>
  </si>
  <si>
    <t>0924 X</t>
  </si>
  <si>
    <t>0934 X</t>
  </si>
  <si>
    <t>0944 X</t>
  </si>
  <si>
    <t>0923 X</t>
  </si>
  <si>
    <t>0926 X</t>
  </si>
  <si>
    <t>0926 x</t>
  </si>
  <si>
    <t>0927 X</t>
  </si>
  <si>
    <t>0928 x</t>
  </si>
  <si>
    <t>0929 X</t>
  </si>
  <si>
    <t>0931 X</t>
  </si>
  <si>
    <t>0933 X</t>
  </si>
  <si>
    <t>0935 X</t>
  </si>
  <si>
    <t>0936 X</t>
  </si>
  <si>
    <t>0937 X</t>
  </si>
  <si>
    <t>0938 X</t>
  </si>
  <si>
    <t>0939 X</t>
  </si>
  <si>
    <t>0942 X</t>
  </si>
  <si>
    <t>0943 X</t>
  </si>
  <si>
    <t>0945 X</t>
  </si>
  <si>
    <t>0946 X</t>
  </si>
  <si>
    <t>0947 X</t>
  </si>
  <si>
    <t>0949 X</t>
  </si>
  <si>
    <t>0948 X</t>
  </si>
  <si>
    <t>ENTRADA DEL MES DE SEPTIEMBRE 2021</t>
  </si>
  <si>
    <t>PED. 70044084</t>
  </si>
  <si>
    <t>PED. 70104032</t>
  </si>
  <si>
    <t>PED. 70212156</t>
  </si>
  <si>
    <t>PED. 70212155</t>
  </si>
  <si>
    <t>BUCHE</t>
  </si>
  <si>
    <t>A14-22320</t>
  </si>
  <si>
    <t>A-9404</t>
  </si>
  <si>
    <t>A-9406</t>
  </si>
  <si>
    <t>NLSE21-138</t>
  </si>
  <si>
    <t>NLSE21-139</t>
  </si>
  <si>
    <t>0951 X</t>
  </si>
  <si>
    <t>0952 X</t>
  </si>
  <si>
    <t>0953 X</t>
  </si>
  <si>
    <t>0954 X</t>
  </si>
  <si>
    <t>0955 X</t>
  </si>
  <si>
    <t>0956 X</t>
  </si>
  <si>
    <t>0957 x</t>
  </si>
  <si>
    <t>0958 x</t>
  </si>
  <si>
    <t>0959 x</t>
  </si>
  <si>
    <t>0961 X</t>
  </si>
  <si>
    <t>0962 X</t>
  </si>
  <si>
    <t>0963 X</t>
  </si>
  <si>
    <t>0964 X</t>
  </si>
  <si>
    <t>0965 X</t>
  </si>
  <si>
    <t>0966 X</t>
  </si>
  <si>
    <t>0967 X</t>
  </si>
  <si>
    <t>0968 X</t>
  </si>
  <si>
    <t>0969 X</t>
  </si>
  <si>
    <t>0971 X</t>
  </si>
  <si>
    <t>0972 X</t>
  </si>
  <si>
    <t>0973 X</t>
  </si>
  <si>
    <t>0974 X</t>
  </si>
  <si>
    <t>0975 X</t>
  </si>
  <si>
    <t>HCO-8088</t>
  </si>
  <si>
    <t>Transfer S 9-Sept-21</t>
  </si>
  <si>
    <t>Transfer S 3-Sep-21</t>
  </si>
  <si>
    <t>16679--nc-3864</t>
  </si>
  <si>
    <t>16671--nc-3863</t>
  </si>
  <si>
    <t>Transfer S 10-Sep-21</t>
  </si>
  <si>
    <t>Transfer Bnte 2-Sept-21</t>
  </si>
  <si>
    <t>Transfer Bnte 3-Sept-21</t>
  </si>
  <si>
    <t>Transfer Bnte 1-Sept-21</t>
  </si>
  <si>
    <t>Transfer B 1-Sept-21</t>
  </si>
  <si>
    <t>Transfer B 2-Sept-21</t>
  </si>
  <si>
    <t>Transfer B 6-Sept-21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</si>
</sst>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5" fontId="7" fillId="0" borderId="15" xfId="0" applyNumberFormat="1" applyFont="1" applyFill="1" applyBorder="1"/>
    <xf numFmtId="4" fontId="7" fillId="7" borderId="0" xfId="0" applyNumberFormat="1" applyFont="1" applyFill="1"/>
    <xf numFmtId="4" fontId="8" fillId="7" borderId="0" xfId="0" applyNumberFormat="1" applyFont="1" applyFill="1"/>
    <xf numFmtId="2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0" fillId="7" borderId="0" xfId="0" applyNumberFormat="1" applyFill="1"/>
    <xf numFmtId="15" fontId="74" fillId="0" borderId="0" xfId="0" applyNumberFormat="1" applyFont="1"/>
    <xf numFmtId="15" fontId="74" fillId="0" borderId="4" xfId="0" applyNumberFormat="1" applyFont="1" applyBorder="1"/>
    <xf numFmtId="15" fontId="74" fillId="0" borderId="0" xfId="0" applyNumberFormat="1" applyFont="1" applyFill="1"/>
    <xf numFmtId="2" fontId="74" fillId="0" borderId="0" xfId="0" applyNumberFormat="1" applyFont="1" applyFill="1" applyAlignment="1">
      <alignment horizontal="right"/>
    </xf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167" fontId="35" fillId="0" borderId="0" xfId="0" applyNumberFormat="1" applyFont="1"/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7" fillId="20" borderId="0" xfId="0" applyFont="1" applyFill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8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4" fontId="0" fillId="7" borderId="5" xfId="0" applyNumberFormat="1" applyFill="1" applyBorder="1"/>
    <xf numFmtId="164" fontId="10" fillId="7" borderId="91" xfId="0" applyNumberFormat="1" applyFont="1" applyFill="1" applyBorder="1"/>
    <xf numFmtId="4" fontId="12" fillId="7" borderId="5" xfId="0" applyNumberFormat="1" applyFont="1" applyFill="1" applyBorder="1"/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22" borderId="33" xfId="0" applyFont="1" applyFill="1" applyBorder="1" applyAlignment="1">
      <alignment horizontal="center"/>
    </xf>
    <xf numFmtId="168" fontId="28" fillId="19" borderId="0" xfId="0" applyNumberFormat="1" applyFont="1" applyFill="1"/>
    <xf numFmtId="2" fontId="28" fillId="19" borderId="0" xfId="0" applyNumberFormat="1" applyFont="1" applyFill="1" applyAlignment="1">
      <alignment horizontal="right"/>
    </xf>
    <xf numFmtId="1" fontId="28" fillId="19" borderId="0" xfId="0" applyNumberFormat="1" applyFont="1" applyFill="1" applyAlignment="1">
      <alignment horizontal="center"/>
    </xf>
    <xf numFmtId="2" fontId="66" fillId="19" borderId="0" xfId="0" applyNumberFormat="1" applyFont="1" applyFill="1"/>
    <xf numFmtId="2" fontId="47" fillId="19" borderId="0" xfId="0" applyNumberFormat="1" applyFont="1" applyFill="1" applyAlignment="1">
      <alignment horizontal="right"/>
    </xf>
    <xf numFmtId="1" fontId="47" fillId="19" borderId="0" xfId="0" applyNumberFormat="1" applyFont="1" applyFill="1" applyAlignment="1">
      <alignment horizontal="center"/>
    </xf>
    <xf numFmtId="2" fontId="2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0" fillId="7" borderId="0" xfId="0" applyNumberFormat="1" applyFont="1" applyFill="1" applyAlignment="1">
      <alignment horizontal="right"/>
    </xf>
    <xf numFmtId="0" fontId="70" fillId="7" borderId="10" xfId="0" applyFont="1" applyFill="1" applyBorder="1" applyAlignment="1">
      <alignment horizontal="right"/>
    </xf>
    <xf numFmtId="164" fontId="70" fillId="7" borderId="0" xfId="0" applyNumberFormat="1" applyFont="1" applyFill="1"/>
    <xf numFmtId="4" fontId="15" fillId="7" borderId="0" xfId="0" applyNumberFormat="1" applyFont="1" applyFill="1"/>
    <xf numFmtId="0" fontId="0" fillId="7" borderId="0" xfId="0" applyFill="1"/>
    <xf numFmtId="2" fontId="7" fillId="7" borderId="51" xfId="0" applyNumberFormat="1" applyFont="1" applyFill="1" applyBorder="1" applyAlignment="1">
      <alignment horizontal="right"/>
    </xf>
    <xf numFmtId="164" fontId="10" fillId="4" borderId="33" xfId="0" applyNumberFormat="1" applyFont="1" applyFill="1" applyBorder="1" applyAlignment="1">
      <alignment horizontal="center"/>
    </xf>
    <xf numFmtId="1" fontId="41" fillId="0" borderId="70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6" fillId="2" borderId="33" xfId="0" applyNumberFormat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1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6" fontId="10" fillId="2" borderId="33" xfId="0" applyNumberFormat="1" applyFont="1" applyFill="1" applyBorder="1" applyAlignment="1">
      <alignment horizontal="right"/>
    </xf>
    <xf numFmtId="166" fontId="10" fillId="2" borderId="33" xfId="0" applyNumberFormat="1" applyFont="1" applyFill="1" applyBorder="1"/>
    <xf numFmtId="166" fontId="10" fillId="2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horizontal="right"/>
    </xf>
    <xf numFmtId="164" fontId="10" fillId="2" borderId="33" xfId="1" applyNumberFormat="1" applyFont="1" applyFill="1" applyBorder="1"/>
    <xf numFmtId="164" fontId="10" fillId="2" borderId="33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FF3399"/>
      <color rgb="FFFF66FF"/>
      <color rgb="FF33CC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44432</c:v>
                </c:pt>
                <c:pt idx="19">
                  <c:v>44432</c:v>
                </c:pt>
                <c:pt idx="20">
                  <c:v>44433</c:v>
                </c:pt>
                <c:pt idx="21">
                  <c:v>44434</c:v>
                </c:pt>
                <c:pt idx="22">
                  <c:v>44435</c:v>
                </c:pt>
                <c:pt idx="23">
                  <c:v>44435</c:v>
                </c:pt>
                <c:pt idx="24">
                  <c:v>44439</c:v>
                </c:pt>
                <c:pt idx="25">
                  <c:v>44439</c:v>
                </c:pt>
                <c:pt idx="26">
                  <c:v>44440</c:v>
                </c:pt>
                <c:pt idx="27">
                  <c:v>44441</c:v>
                </c:pt>
                <c:pt idx="28">
                  <c:v>44442</c:v>
                </c:pt>
                <c:pt idx="29">
                  <c:v>44442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18766.990000000002</c:v>
                </c:pt>
                <c:pt idx="19">
                  <c:v>18537.939999999999</c:v>
                </c:pt>
                <c:pt idx="20">
                  <c:v>18395.18</c:v>
                </c:pt>
                <c:pt idx="21">
                  <c:v>18557.88</c:v>
                </c:pt>
                <c:pt idx="22">
                  <c:v>18825.54</c:v>
                </c:pt>
                <c:pt idx="23">
                  <c:v>19187.64</c:v>
                </c:pt>
                <c:pt idx="24">
                  <c:v>19231.23</c:v>
                </c:pt>
                <c:pt idx="25">
                  <c:v>18583.73</c:v>
                </c:pt>
                <c:pt idx="26">
                  <c:v>18769.68</c:v>
                </c:pt>
                <c:pt idx="27">
                  <c:v>18644.64</c:v>
                </c:pt>
                <c:pt idx="28">
                  <c:v>18053.93</c:v>
                </c:pt>
                <c:pt idx="29">
                  <c:v>18120.509999999998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18799.2</c:v>
                </c:pt>
                <c:pt idx="19">
                  <c:v>18634.8</c:v>
                </c:pt>
                <c:pt idx="20">
                  <c:v>18420.259999999998</c:v>
                </c:pt>
                <c:pt idx="21">
                  <c:v>18637.97</c:v>
                </c:pt>
                <c:pt idx="22">
                  <c:v>18877</c:v>
                </c:pt>
                <c:pt idx="23">
                  <c:v>19073.7</c:v>
                </c:pt>
                <c:pt idx="24">
                  <c:v>19268.7</c:v>
                </c:pt>
                <c:pt idx="25">
                  <c:v>18643.900000000001</c:v>
                </c:pt>
                <c:pt idx="26">
                  <c:v>18928.32</c:v>
                </c:pt>
                <c:pt idx="27">
                  <c:v>18737.82</c:v>
                </c:pt>
                <c:pt idx="28">
                  <c:v>18144.900000000001</c:v>
                </c:pt>
                <c:pt idx="29">
                  <c:v>18222.400000000001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-32.209999999999127</c:v>
                </c:pt>
                <c:pt idx="19">
                  <c:v>-96.860000000000582</c:v>
                </c:pt>
                <c:pt idx="20">
                  <c:v>-25.079999999998108</c:v>
                </c:pt>
                <c:pt idx="21">
                  <c:v>-80.090000000000146</c:v>
                </c:pt>
                <c:pt idx="22">
                  <c:v>-51.459999999999127</c:v>
                </c:pt>
                <c:pt idx="23">
                  <c:v>113.93999999999869</c:v>
                </c:pt>
                <c:pt idx="24">
                  <c:v>-37.470000000001164</c:v>
                </c:pt>
                <c:pt idx="25">
                  <c:v>-60.170000000001892</c:v>
                </c:pt>
                <c:pt idx="26">
                  <c:v>-158.63999999999942</c:v>
                </c:pt>
                <c:pt idx="27">
                  <c:v>-93.180000000000291</c:v>
                </c:pt>
                <c:pt idx="28">
                  <c:v>-90.970000000001164</c:v>
                </c:pt>
                <c:pt idx="29">
                  <c:v>-101.89000000000306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  <c:pt idx="18">
                  <c:v>9663</c:v>
                </c:pt>
                <c:pt idx="19">
                  <c:v>11813</c:v>
                </c:pt>
                <c:pt idx="20">
                  <c:v>9913</c:v>
                </c:pt>
                <c:pt idx="21">
                  <c:v>9663</c:v>
                </c:pt>
                <c:pt idx="22">
                  <c:v>11813</c:v>
                </c:pt>
                <c:pt idx="23">
                  <c:v>10963</c:v>
                </c:pt>
                <c:pt idx="24">
                  <c:v>9913</c:v>
                </c:pt>
                <c:pt idx="25" formatCode="_(&quot;$&quot;* #,##0.00_);_(&quot;$&quot;* \(#,##0.00\);_(&quot;$&quot;* &quot;-&quot;??_);_(@_)">
                  <c:v>11973</c:v>
                </c:pt>
                <c:pt idx="26">
                  <c:v>10963</c:v>
                </c:pt>
                <c:pt idx="27">
                  <c:v>9663</c:v>
                </c:pt>
                <c:pt idx="28">
                  <c:v>11813</c:v>
                </c:pt>
                <c:pt idx="29" formatCode="_(&quot;$&quot;* #,##0.00_);_(&quot;$&quot;* \(#,##0.00\);_(&quot;$&quot;* &quot;-&quot;??_);_(@_)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  <c:pt idx="18">
                  <c:v>1936180</c:v>
                </c:pt>
                <c:pt idx="19">
                  <c:v>1936181</c:v>
                </c:pt>
                <c:pt idx="20">
                  <c:v>36023</c:v>
                </c:pt>
                <c:pt idx="21">
                  <c:v>35163</c:v>
                </c:pt>
                <c:pt idx="22">
                  <c:v>1937541</c:v>
                </c:pt>
                <c:pt idx="23">
                  <c:v>1937542</c:v>
                </c:pt>
                <c:pt idx="24">
                  <c:v>1938643</c:v>
                </c:pt>
                <c:pt idx="25">
                  <c:v>1938644</c:v>
                </c:pt>
                <c:pt idx="26">
                  <c:v>45226</c:v>
                </c:pt>
                <c:pt idx="27">
                  <c:v>46685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5405.6</c:v>
                </c:pt>
                <c:pt idx="1">
                  <c:v>5423</c:v>
                </c:pt>
                <c:pt idx="2">
                  <c:v>5568</c:v>
                </c:pt>
                <c:pt idx="3">
                  <c:v>5341.8</c:v>
                </c:pt>
                <c:pt idx="4">
                  <c:v>5475.2</c:v>
                </c:pt>
                <c:pt idx="5" formatCode="&quot;$&quot;#,##0.00">
                  <c:v>5568</c:v>
                </c:pt>
                <c:pt idx="6" formatCode="&quot;$&quot;#,##0.00">
                  <c:v>4651.6000000000004</c:v>
                </c:pt>
                <c:pt idx="7" formatCode="&quot;$&quot;#,##0.00">
                  <c:v>4593.6000000000004</c:v>
                </c:pt>
                <c:pt idx="8" formatCode="&quot;$&quot;#,##0.00">
                  <c:v>4524</c:v>
                </c:pt>
                <c:pt idx="9" formatCode="&quot;$&quot;#,##0.00">
                  <c:v>4727</c:v>
                </c:pt>
                <c:pt idx="10" formatCode="&quot;$&quot;#,##0.00">
                  <c:v>4506.6000000000004</c:v>
                </c:pt>
                <c:pt idx="11" formatCode="&quot;$&quot;#,##0.00">
                  <c:v>4524</c:v>
                </c:pt>
                <c:pt idx="12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  <c:pt idx="18">
                  <c:v>620348.79999999993</c:v>
                </c:pt>
                <c:pt idx="19">
                  <c:v>614930.4</c:v>
                </c:pt>
                <c:pt idx="20">
                  <c:v>621549.00455000007</c:v>
                </c:pt>
                <c:pt idx="21">
                  <c:v>624595.98974999995</c:v>
                </c:pt>
                <c:pt idx="22">
                  <c:v>619633.13524999993</c:v>
                </c:pt>
                <c:pt idx="23">
                  <c:v>619044.1375500001</c:v>
                </c:pt>
                <c:pt idx="24">
                  <c:v>628160.69439999992</c:v>
                </c:pt>
                <c:pt idx="25">
                  <c:v>607784.40800000005</c:v>
                </c:pt>
                <c:pt idx="26">
                  <c:v>614874.71270000003</c:v>
                </c:pt>
                <c:pt idx="27">
                  <c:v>627928.27879999997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928816.26614000008</c:v>
                </c:pt>
                <c:pt idx="2">
                  <c:v>931373.69279999996</c:v>
                </c:pt>
                <c:pt idx="3">
                  <c:v>913810.37280000013</c:v>
                </c:pt>
                <c:pt idx="4">
                  <c:v>938805.31189999986</c:v>
                </c:pt>
                <c:pt idx="5">
                  <c:v>945591.09400000004</c:v>
                </c:pt>
                <c:pt idx="6">
                  <c:v>796766.06209999998</c:v>
                </c:pt>
                <c:pt idx="7">
                  <c:v>786861.61369999999</c:v>
                </c:pt>
                <c:pt idx="8">
                  <c:v>778250.42150000005</c:v>
                </c:pt>
                <c:pt idx="9">
                  <c:v>789078.29269999987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736529.67287999997</c:v>
                </c:pt>
                <c:pt idx="13">
                  <c:v>733578.32960000006</c:v>
                </c:pt>
                <c:pt idx="14">
                  <c:v>720060.4</c:v>
                </c:pt>
                <c:pt idx="15">
                  <c:v>724650.3861</c:v>
                </c:pt>
                <c:pt idx="16">
                  <c:v>701018.76930000004</c:v>
                </c:pt>
                <c:pt idx="17">
                  <c:v>694042.68059999996</c:v>
                </c:pt>
                <c:pt idx="18">
                  <c:v>660171.79999999993</c:v>
                </c:pt>
                <c:pt idx="19">
                  <c:v>656903.4</c:v>
                </c:pt>
                <c:pt idx="20">
                  <c:v>661622.00455000007</c:v>
                </c:pt>
                <c:pt idx="21">
                  <c:v>664418.98974999995</c:v>
                </c:pt>
                <c:pt idx="22">
                  <c:v>661606.13524999993</c:v>
                </c:pt>
                <c:pt idx="23">
                  <c:v>660167.1375500001</c:v>
                </c:pt>
                <c:pt idx="24">
                  <c:v>668233.69439999992</c:v>
                </c:pt>
                <c:pt idx="25">
                  <c:v>649917.40800000005</c:v>
                </c:pt>
                <c:pt idx="26">
                  <c:v>655997.71270000003</c:v>
                </c:pt>
                <c:pt idx="27">
                  <c:v>667751.27879999997</c:v>
                </c:pt>
                <c:pt idx="28">
                  <c:v>41973</c:v>
                </c:pt>
                <c:pt idx="29">
                  <c:v>41123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49.600962829094641</c:v>
                </c:pt>
                <c:pt idx="2">
                  <c:v>49.38096088418277</c:v>
                </c:pt>
                <c:pt idx="3">
                  <c:v>48.405023979761026</c:v>
                </c:pt>
                <c:pt idx="4">
                  <c:v>49.718157558428381</c:v>
                </c:pt>
                <c:pt idx="5">
                  <c:v>49.333894127386621</c:v>
                </c:pt>
                <c:pt idx="6">
                  <c:v>42.007926032095014</c:v>
                </c:pt>
                <c:pt idx="7">
                  <c:v>42.080729947608219</c:v>
                </c:pt>
                <c:pt idx="8">
                  <c:v>42.540874830137234</c:v>
                </c:pt>
                <c:pt idx="9">
                  <c:v>41.770816514616214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38.449634984887005</c:v>
                </c:pt>
                <c:pt idx="13">
                  <c:v>38.439796462767077</c:v>
                </c:pt>
                <c:pt idx="14">
                  <c:v>38.520802692645496</c:v>
                </c:pt>
                <c:pt idx="15">
                  <c:v>38.549824562985997</c:v>
                </c:pt>
                <c:pt idx="16">
                  <c:v>36.781811818448212</c:v>
                </c:pt>
                <c:pt idx="17">
                  <c:v>36.74886189313834</c:v>
                </c:pt>
                <c:pt idx="18">
                  <c:v>35.217015617685853</c:v>
                </c:pt>
                <c:pt idx="19">
                  <c:v>35.351432803142515</c:v>
                </c:pt>
                <c:pt idx="20">
                  <c:v>36.018168611626557</c:v>
                </c:pt>
                <c:pt idx="21">
                  <c:v>35.648677927370841</c:v>
                </c:pt>
                <c:pt idx="22">
                  <c:v>35.048266951846159</c:v>
                </c:pt>
                <c:pt idx="23">
                  <c:v>34.71138308508575</c:v>
                </c:pt>
                <c:pt idx="24">
                  <c:v>34.679749770352949</c:v>
                </c:pt>
                <c:pt idx="25">
                  <c:v>34.859520164772391</c:v>
                </c:pt>
                <c:pt idx="26">
                  <c:v>34.756943283925885</c:v>
                </c:pt>
                <c:pt idx="27">
                  <c:v>35.736551039555295</c:v>
                </c:pt>
                <c:pt idx="28">
                  <c:v>2.413211976919134</c:v>
                </c:pt>
                <c:pt idx="29">
                  <c:v>2.3567279831416279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P18" sqref="P1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0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1"/>
      <c r="F1" s="54"/>
      <c r="G1" s="776"/>
      <c r="H1" s="54"/>
      <c r="I1" s="388"/>
      <c r="K1" s="1110" t="s">
        <v>26</v>
      </c>
      <c r="L1" s="733"/>
      <c r="M1" s="1112" t="s">
        <v>27</v>
      </c>
      <c r="N1" s="494"/>
      <c r="P1" s="98" t="s">
        <v>38</v>
      </c>
      <c r="Q1" s="1108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2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11"/>
      <c r="L2" s="734" t="s">
        <v>29</v>
      </c>
      <c r="M2" s="1113"/>
      <c r="N2" s="495" t="s">
        <v>29</v>
      </c>
      <c r="O2" s="651" t="s">
        <v>30</v>
      </c>
      <c r="P2" s="99" t="s">
        <v>39</v>
      </c>
      <c r="Q2" s="110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3">
        <f>PIERNA!E3</f>
        <v>0</v>
      </c>
      <c r="F3" s="812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49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2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6">
        <v>9913</v>
      </c>
      <c r="L4" s="637" t="s">
        <v>344</v>
      </c>
      <c r="M4" s="636">
        <v>30160</v>
      </c>
      <c r="N4" s="638" t="s">
        <v>344</v>
      </c>
      <c r="O4" s="652">
        <v>1928590</v>
      </c>
      <c r="P4" s="1206">
        <v>5405.6</v>
      </c>
      <c r="Q4" s="910">
        <f>43864.82*20.043</f>
        <v>879182.58725999994</v>
      </c>
      <c r="R4" s="911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48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2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6">
        <v>11963</v>
      </c>
      <c r="L5" s="637" t="s">
        <v>344</v>
      </c>
      <c r="M5" s="636">
        <v>30160</v>
      </c>
      <c r="N5" s="638" t="s">
        <v>344</v>
      </c>
      <c r="O5" s="641">
        <v>1928591</v>
      </c>
      <c r="P5" s="1206">
        <v>5423</v>
      </c>
      <c r="Q5" s="1033">
        <f>43968.98*20.043</f>
        <v>881270.26614000008</v>
      </c>
      <c r="R5" s="1034" t="s">
        <v>329</v>
      </c>
      <c r="S5" s="66">
        <f>Q5+M5+K5+P5</f>
        <v>928816.26614000008</v>
      </c>
      <c r="T5" s="66">
        <f>S5/H5+0.1</f>
        <v>49.600962829094641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2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6">
        <v>11813</v>
      </c>
      <c r="L6" s="637" t="s">
        <v>345</v>
      </c>
      <c r="M6" s="636">
        <v>30160</v>
      </c>
      <c r="N6" s="638" t="s">
        <v>346</v>
      </c>
      <c r="O6" s="641">
        <v>504072</v>
      </c>
      <c r="P6" s="1206">
        <v>5568</v>
      </c>
      <c r="Q6" s="639">
        <f>40000*19.855+4495.12*19.94</f>
        <v>883832.69279999996</v>
      </c>
      <c r="R6" s="1035" t="s">
        <v>335</v>
      </c>
      <c r="S6" s="66">
        <f t="shared" si="0"/>
        <v>931373.69279999996</v>
      </c>
      <c r="T6" s="66">
        <f>S6/H6+0.1</f>
        <v>49.38096088418277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2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2">
        <v>11973</v>
      </c>
      <c r="L7" s="637" t="s">
        <v>346</v>
      </c>
      <c r="M7" s="636">
        <v>30160</v>
      </c>
      <c r="N7" s="638" t="s">
        <v>347</v>
      </c>
      <c r="O7" s="641">
        <v>506859</v>
      </c>
      <c r="P7" s="1207">
        <v>5341.8</v>
      </c>
      <c r="Q7" s="639">
        <f>43447.12*19.94</f>
        <v>866335.57280000008</v>
      </c>
      <c r="R7" s="640" t="s">
        <v>336</v>
      </c>
      <c r="S7" s="66">
        <f t="shared" si="0"/>
        <v>913810.37280000013</v>
      </c>
      <c r="T7" s="66">
        <f>S7/H7</f>
        <v>48.405023979761026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2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6">
        <v>11813</v>
      </c>
      <c r="L8" s="637" t="s">
        <v>347</v>
      </c>
      <c r="M8" s="636">
        <v>30160</v>
      </c>
      <c r="N8" s="638" t="s">
        <v>353</v>
      </c>
      <c r="O8" s="652">
        <v>1929533</v>
      </c>
      <c r="P8" s="1208">
        <v>5475.2</v>
      </c>
      <c r="Q8" s="1033">
        <f>44949.93*19.83</f>
        <v>891357.1118999999</v>
      </c>
      <c r="R8" s="1034" t="s">
        <v>330</v>
      </c>
      <c r="S8" s="66">
        <f t="shared" si="0"/>
        <v>938805.31189999986</v>
      </c>
      <c r="T8" s="66">
        <f t="shared" ref="T8:T41" si="4">S8/H8+0.1</f>
        <v>49.718157558428381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48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2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6">
        <v>9913</v>
      </c>
      <c r="L9" s="637" t="s">
        <v>347</v>
      </c>
      <c r="M9" s="636">
        <v>30160</v>
      </c>
      <c r="N9" s="638" t="s">
        <v>354</v>
      </c>
      <c r="O9" s="641">
        <v>1929534</v>
      </c>
      <c r="P9" s="1209">
        <v>5568</v>
      </c>
      <c r="Q9" s="639">
        <f>45618.04*19.85</f>
        <v>905518.09400000004</v>
      </c>
      <c r="R9" s="640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2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6">
        <v>10963</v>
      </c>
      <c r="L10" s="637" t="s">
        <v>348</v>
      </c>
      <c r="M10" s="636">
        <v>30160</v>
      </c>
      <c r="N10" s="638" t="s">
        <v>349</v>
      </c>
      <c r="O10" s="641">
        <v>1930711</v>
      </c>
      <c r="P10" s="1210">
        <v>4651.6000000000004</v>
      </c>
      <c r="Q10" s="639">
        <f>37719.31*19.91</f>
        <v>750991.4621</v>
      </c>
      <c r="R10" s="640" t="s">
        <v>343</v>
      </c>
      <c r="S10" s="66">
        <f>Q10+M10+K10+P10</f>
        <v>796766.06209999998</v>
      </c>
      <c r="T10" s="66">
        <f>S10/H10+0.1</f>
        <v>42.007926032095014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2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6">
        <v>11813</v>
      </c>
      <c r="L11" s="637" t="s">
        <v>348</v>
      </c>
      <c r="M11" s="636">
        <v>30160</v>
      </c>
      <c r="N11" s="638" t="s">
        <v>349</v>
      </c>
      <c r="O11" s="653">
        <v>1930712</v>
      </c>
      <c r="P11" s="1211">
        <v>4593.6000000000004</v>
      </c>
      <c r="Q11" s="639">
        <f>37182.07*19.91</f>
        <v>740295.01370000001</v>
      </c>
      <c r="R11" s="640" t="s">
        <v>334</v>
      </c>
      <c r="S11" s="66">
        <f t="shared" si="0"/>
        <v>786861.61369999999</v>
      </c>
      <c r="T11" s="66">
        <f>S11/H11+0.1</f>
        <v>42.080729947608219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0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2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6">
        <v>11813</v>
      </c>
      <c r="L12" s="637" t="s">
        <v>350</v>
      </c>
      <c r="M12" s="636">
        <v>30160</v>
      </c>
      <c r="N12" s="638" t="s">
        <v>350</v>
      </c>
      <c r="O12" s="653">
        <v>514096</v>
      </c>
      <c r="P12" s="1209">
        <v>4524</v>
      </c>
      <c r="Q12" s="639">
        <f>36496.43*20.05</f>
        <v>731753.42150000005</v>
      </c>
      <c r="R12" s="640" t="s">
        <v>339</v>
      </c>
      <c r="S12" s="66">
        <f t="shared" si="0"/>
        <v>778250.42150000005</v>
      </c>
      <c r="T12" s="66">
        <f>S12/H12</f>
        <v>42.540874830137234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2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3" t="s">
        <v>327</v>
      </c>
      <c r="K13" s="636">
        <v>11963</v>
      </c>
      <c r="L13" s="637" t="s">
        <v>350</v>
      </c>
      <c r="M13" s="636">
        <v>30160</v>
      </c>
      <c r="N13" s="638" t="s">
        <v>351</v>
      </c>
      <c r="O13" s="653">
        <v>515669</v>
      </c>
      <c r="P13" s="1212">
        <v>4727</v>
      </c>
      <c r="Q13" s="642">
        <f>37232.42*19.935</f>
        <v>742228.29269999987</v>
      </c>
      <c r="R13" s="640" t="s">
        <v>340</v>
      </c>
      <c r="S13" s="66">
        <f t="shared" si="0"/>
        <v>789078.29269999987</v>
      </c>
      <c r="T13" s="66">
        <f>S13/H13</f>
        <v>41.770816514616214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2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6">
        <v>11963</v>
      </c>
      <c r="L14" s="637" t="s">
        <v>350</v>
      </c>
      <c r="M14" s="636">
        <v>30160</v>
      </c>
      <c r="N14" s="638" t="s">
        <v>352</v>
      </c>
      <c r="O14" s="641">
        <v>1931914</v>
      </c>
      <c r="P14" s="1209">
        <v>4506.6000000000004</v>
      </c>
      <c r="Q14" s="642">
        <f>36299.91*19.96</f>
        <v>724546.20360000012</v>
      </c>
      <c r="R14" s="644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48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2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3" t="s">
        <v>332</v>
      </c>
      <c r="K15" s="636">
        <v>9663</v>
      </c>
      <c r="L15" s="637" t="s">
        <v>351</v>
      </c>
      <c r="M15" s="636">
        <v>30160</v>
      </c>
      <c r="N15" s="645" t="s">
        <v>352</v>
      </c>
      <c r="O15" s="652">
        <v>1932326</v>
      </c>
      <c r="P15" s="1209">
        <v>4524</v>
      </c>
      <c r="Q15" s="642">
        <f>36409.71*20.06</f>
        <v>730378.78259999992</v>
      </c>
      <c r="R15" s="646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2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67" t="s">
        <v>366</v>
      </c>
      <c r="K16" s="636">
        <v>11963</v>
      </c>
      <c r="L16" s="637" t="s">
        <v>381</v>
      </c>
      <c r="M16" s="636">
        <v>30160</v>
      </c>
      <c r="N16" s="645" t="s">
        <v>374</v>
      </c>
      <c r="O16" s="641">
        <v>1933453</v>
      </c>
      <c r="P16" s="1212">
        <v>0</v>
      </c>
      <c r="Q16" s="639">
        <f>34485.83*20.136</f>
        <v>694406.67287999997</v>
      </c>
      <c r="R16" s="640" t="s">
        <v>379</v>
      </c>
      <c r="S16" s="66">
        <f t="shared" si="0"/>
        <v>736529.67287999997</v>
      </c>
      <c r="T16" s="66">
        <f>S16/H16</f>
        <v>38.449634984887005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48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2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6">
        <v>9663</v>
      </c>
      <c r="L17" s="637" t="s">
        <v>374</v>
      </c>
      <c r="M17" s="636">
        <v>30160</v>
      </c>
      <c r="N17" s="645" t="s">
        <v>375</v>
      </c>
      <c r="O17" s="641">
        <v>1933452</v>
      </c>
      <c r="P17" s="1212"/>
      <c r="Q17" s="639">
        <f>34446.64*20.14</f>
        <v>693755.32960000006</v>
      </c>
      <c r="R17" s="644" t="s">
        <v>380</v>
      </c>
      <c r="S17" s="66">
        <f t="shared" si="0"/>
        <v>733578.32960000006</v>
      </c>
      <c r="T17" s="66">
        <f t="shared" si="4"/>
        <v>38.439796462767077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2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2">
        <v>10963</v>
      </c>
      <c r="L18" s="736" t="s">
        <v>374</v>
      </c>
      <c r="M18" s="636">
        <v>30160</v>
      </c>
      <c r="N18" s="638" t="s">
        <v>372</v>
      </c>
      <c r="O18" s="654">
        <v>5666</v>
      </c>
      <c r="P18" s="1210"/>
      <c r="Q18" s="639">
        <f>33946.87*20</f>
        <v>678937.4</v>
      </c>
      <c r="R18" s="640" t="s">
        <v>372</v>
      </c>
      <c r="S18" s="66">
        <f t="shared" si="0"/>
        <v>720060.4</v>
      </c>
      <c r="T18" s="66">
        <f t="shared" si="4"/>
        <v>38.520802692645496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48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2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6">
        <v>11813</v>
      </c>
      <c r="L19" s="637" t="s">
        <v>375</v>
      </c>
      <c r="M19" s="636">
        <v>30160</v>
      </c>
      <c r="N19" s="638" t="s">
        <v>376</v>
      </c>
      <c r="O19" s="641">
        <v>7421</v>
      </c>
      <c r="P19" s="1209"/>
      <c r="Q19" s="639">
        <f>33888.18*20.145</f>
        <v>682677.3861</v>
      </c>
      <c r="R19" s="647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2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6">
        <v>9663</v>
      </c>
      <c r="L20" s="637" t="s">
        <v>376</v>
      </c>
      <c r="M20" s="636">
        <v>30160</v>
      </c>
      <c r="N20" s="638" t="s">
        <v>377</v>
      </c>
      <c r="O20" s="641">
        <v>1934701</v>
      </c>
      <c r="P20" s="1210"/>
      <c r="Q20" s="639">
        <f>33209.23*19.91</f>
        <v>661195.76930000004</v>
      </c>
      <c r="R20" s="647" t="s">
        <v>370</v>
      </c>
      <c r="S20" s="66">
        <f t="shared" si="0"/>
        <v>701018.76930000004</v>
      </c>
      <c r="T20" s="66">
        <f>S20/H20+0.1</f>
        <v>36.781811818448212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2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6">
        <v>10963</v>
      </c>
      <c r="L21" s="637" t="s">
        <v>376</v>
      </c>
      <c r="M21" s="636">
        <v>30160</v>
      </c>
      <c r="N21" s="638" t="s">
        <v>378</v>
      </c>
      <c r="O21" s="641">
        <v>1934702</v>
      </c>
      <c r="P21" s="639"/>
      <c r="Q21" s="639">
        <f>32818.28*19.895</f>
        <v>652919.68059999996</v>
      </c>
      <c r="R21" s="647" t="s">
        <v>371</v>
      </c>
      <c r="S21" s="66">
        <f t="shared" si="0"/>
        <v>694042.68059999996</v>
      </c>
      <c r="T21" s="66">
        <f>S21/H21</f>
        <v>36.74886189313834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69646635</v>
      </c>
      <c r="E22" s="268">
        <f>PIERNA!E22</f>
        <v>44432</v>
      </c>
      <c r="F22" s="816">
        <f>PIERNA!F22</f>
        <v>18766.990000000002</v>
      </c>
      <c r="G22" s="279">
        <f>PIERNA!G22</f>
        <v>21</v>
      </c>
      <c r="H22" s="589">
        <f>PIERNA!H22</f>
        <v>18799.2</v>
      </c>
      <c r="I22" s="297">
        <f>PIERNA!I22</f>
        <v>-32.209999999999127</v>
      </c>
      <c r="J22" s="576" t="s">
        <v>390</v>
      </c>
      <c r="K22" s="636">
        <v>9663</v>
      </c>
      <c r="L22" s="637" t="s">
        <v>378</v>
      </c>
      <c r="M22" s="636">
        <v>30160</v>
      </c>
      <c r="N22" s="638" t="s">
        <v>395</v>
      </c>
      <c r="O22" s="653">
        <v>1936180</v>
      </c>
      <c r="P22" s="615"/>
      <c r="Q22" s="639">
        <f>31017.44*20</f>
        <v>620348.79999999993</v>
      </c>
      <c r="R22" s="647" t="s">
        <v>394</v>
      </c>
      <c r="S22" s="66">
        <f t="shared" si="0"/>
        <v>660171.79999999993</v>
      </c>
      <c r="T22" s="66">
        <f t="shared" si="4"/>
        <v>35.217015617685853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69646636</v>
      </c>
      <c r="D23" s="264" t="str">
        <f>PIERNA!D23</f>
        <v>PED. 69646636</v>
      </c>
      <c r="E23" s="268">
        <f>PIERNA!E23</f>
        <v>44432</v>
      </c>
      <c r="F23" s="816">
        <f>PIERNA!F23</f>
        <v>18537.939999999999</v>
      </c>
      <c r="G23" s="279">
        <f>PIERNA!G23</f>
        <v>21</v>
      </c>
      <c r="H23" s="589">
        <f>PIERNA!H23</f>
        <v>18634.8</v>
      </c>
      <c r="I23" s="297">
        <f>PIERNA!I23</f>
        <v>-96.860000000000582</v>
      </c>
      <c r="J23" s="576" t="s">
        <v>391</v>
      </c>
      <c r="K23" s="636">
        <v>11813</v>
      </c>
      <c r="L23" s="637" t="s">
        <v>378</v>
      </c>
      <c r="M23" s="636">
        <v>30160</v>
      </c>
      <c r="N23" s="638" t="s">
        <v>395</v>
      </c>
      <c r="O23" s="654">
        <v>1936181</v>
      </c>
      <c r="P23" s="639"/>
      <c r="Q23" s="639">
        <f>30746.52*20</f>
        <v>614930.4</v>
      </c>
      <c r="R23" s="647" t="s">
        <v>394</v>
      </c>
      <c r="S23" s="66">
        <f t="shared" si="0"/>
        <v>656903.4</v>
      </c>
      <c r="T23" s="66">
        <f t="shared" si="4"/>
        <v>35.351432803142515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6" t="str">
        <f>PIERNA!B24</f>
        <v>TYSON FRESH MEAT</v>
      </c>
      <c r="C24" s="76" t="str">
        <f>PIERNA!C24</f>
        <v xml:space="preserve">I B P </v>
      </c>
      <c r="D24" s="614" t="str">
        <f>PIERNA!D24</f>
        <v>PED. 69687460</v>
      </c>
      <c r="E24" s="268">
        <f>PIERNA!E24</f>
        <v>44433</v>
      </c>
      <c r="F24" s="816">
        <f>PIERNA!F24</f>
        <v>18395.18</v>
      </c>
      <c r="G24" s="279">
        <f>PIERNA!G24</f>
        <v>20</v>
      </c>
      <c r="H24" s="589">
        <f>PIERNA!H24</f>
        <v>18420.259999999998</v>
      </c>
      <c r="I24" s="297">
        <f>PIERNA!I24</f>
        <v>-25.079999999998108</v>
      </c>
      <c r="J24" s="576" t="s">
        <v>392</v>
      </c>
      <c r="K24" s="636">
        <v>9913</v>
      </c>
      <c r="L24" s="637" t="s">
        <v>397</v>
      </c>
      <c r="M24" s="636">
        <v>30160</v>
      </c>
      <c r="N24" s="638" t="s">
        <v>398</v>
      </c>
      <c r="O24" s="641">
        <v>36023</v>
      </c>
      <c r="P24" s="639"/>
      <c r="Q24" s="639">
        <f>30595.57*20.315</f>
        <v>621549.00455000007</v>
      </c>
      <c r="R24" s="647" t="s">
        <v>396</v>
      </c>
      <c r="S24" s="66">
        <f t="shared" si="0"/>
        <v>661622.00455000007</v>
      </c>
      <c r="T24" s="66">
        <f t="shared" si="4"/>
        <v>36.018168611626557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</v>
      </c>
      <c r="C25" s="72" t="str">
        <f>PIERNA!HN5</f>
        <v xml:space="preserve">I B P </v>
      </c>
      <c r="D25" s="614" t="str">
        <f>PIERNA!HO5</f>
        <v>PED. 69785149</v>
      </c>
      <c r="E25" s="268">
        <f>PIERNA!E25</f>
        <v>44434</v>
      </c>
      <c r="F25" s="816">
        <f>PIERNA!HQ5</f>
        <v>18557.88</v>
      </c>
      <c r="G25" s="279">
        <f>PIERNA!HR5</f>
        <v>20</v>
      </c>
      <c r="H25" s="589">
        <f>PIERNA!HS5</f>
        <v>18637.97</v>
      </c>
      <c r="I25" s="297">
        <f>PIERNA!I25</f>
        <v>-80.090000000000146</v>
      </c>
      <c r="J25" s="576" t="s">
        <v>405</v>
      </c>
      <c r="K25" s="636">
        <v>9663</v>
      </c>
      <c r="L25" s="637" t="s">
        <v>398</v>
      </c>
      <c r="M25" s="636">
        <v>30160</v>
      </c>
      <c r="N25" s="647" t="s">
        <v>411</v>
      </c>
      <c r="O25" s="641">
        <v>35163</v>
      </c>
      <c r="P25" s="945"/>
      <c r="Q25" s="639">
        <f>30730.43*20.325</f>
        <v>624595.98974999995</v>
      </c>
      <c r="R25" s="621" t="s">
        <v>408</v>
      </c>
      <c r="S25" s="66">
        <f t="shared" si="0"/>
        <v>664418.98974999995</v>
      </c>
      <c r="T25" s="66">
        <f>S25/H25</f>
        <v>35.648677927370841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 t="str">
        <f>PIERNA!HW5</f>
        <v>SEABOARD FOODS</v>
      </c>
      <c r="C26" s="76" t="str">
        <f>PIERNA!HX5</f>
        <v>Seaboard</v>
      </c>
      <c r="D26" s="614" t="str">
        <f>PIERNA!HY5</f>
        <v>PED. 69845722</v>
      </c>
      <c r="E26" s="268">
        <f>PIERNA!HZ5</f>
        <v>44435</v>
      </c>
      <c r="F26" s="816">
        <f>PIERNA!IA5</f>
        <v>18825.54</v>
      </c>
      <c r="G26" s="276">
        <f>PIERNA!IB5</f>
        <v>21</v>
      </c>
      <c r="H26" s="589">
        <f>PIERNA!IC5</f>
        <v>18877</v>
      </c>
      <c r="I26" s="297">
        <f>PIERNA!I26</f>
        <v>-51.459999999999127</v>
      </c>
      <c r="J26" s="576" t="s">
        <v>406</v>
      </c>
      <c r="K26" s="636">
        <v>11813</v>
      </c>
      <c r="L26" s="637" t="s">
        <v>410</v>
      </c>
      <c r="M26" s="636">
        <v>30160</v>
      </c>
      <c r="N26" s="647" t="s">
        <v>409</v>
      </c>
      <c r="O26" s="641">
        <v>1937541</v>
      </c>
      <c r="P26" s="639"/>
      <c r="Q26" s="639">
        <f>30322.15*20.435</f>
        <v>619633.13524999993</v>
      </c>
      <c r="R26" s="647" t="s">
        <v>369</v>
      </c>
      <c r="S26" s="66">
        <f t="shared" si="0"/>
        <v>661606.13524999993</v>
      </c>
      <c r="T26" s="66">
        <f>S26/H26</f>
        <v>35.048266951846159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 69846563</v>
      </c>
      <c r="E27" s="268">
        <f>PIERNA!IJ5</f>
        <v>44435</v>
      </c>
      <c r="F27" s="816">
        <f>PIERNA!IK5</f>
        <v>19187.64</v>
      </c>
      <c r="G27" s="276">
        <f>PIERNA!IL5</f>
        <v>21</v>
      </c>
      <c r="H27" s="589">
        <f>PIERNA!IM5</f>
        <v>19073.7</v>
      </c>
      <c r="I27" s="297">
        <f>PIERNA!I27</f>
        <v>113.93999999999869</v>
      </c>
      <c r="J27" s="576" t="s">
        <v>407</v>
      </c>
      <c r="K27" s="636">
        <v>10963</v>
      </c>
      <c r="L27" s="637" t="s">
        <v>410</v>
      </c>
      <c r="M27" s="636">
        <v>30160</v>
      </c>
      <c r="N27" s="647" t="s">
        <v>409</v>
      </c>
      <c r="O27" s="641">
        <v>1937542</v>
      </c>
      <c r="P27" s="639"/>
      <c r="Q27" s="639">
        <f>30367.63*20.385</f>
        <v>619044.1375500001</v>
      </c>
      <c r="R27" s="647" t="s">
        <v>395</v>
      </c>
      <c r="S27" s="66">
        <f>Q27+M27+K27+P27</f>
        <v>660167.1375500001</v>
      </c>
      <c r="T27" s="66">
        <f t="shared" si="4"/>
        <v>34.71138308508575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614" t="str">
        <f>PIERNA!IS5</f>
        <v>PED. 70006000</v>
      </c>
      <c r="E28" s="268">
        <f>PIERNA!IT5</f>
        <v>44439</v>
      </c>
      <c r="F28" s="816">
        <f>PIERNA!IU5</f>
        <v>19231.23</v>
      </c>
      <c r="G28" s="276">
        <f>PIERNA!IV5</f>
        <v>21</v>
      </c>
      <c r="H28" s="589">
        <f>PIERNA!IW5</f>
        <v>19268.7</v>
      </c>
      <c r="I28" s="297">
        <f>PIERNA!I28</f>
        <v>-37.470000000001164</v>
      </c>
      <c r="J28" s="576" t="s">
        <v>522</v>
      </c>
      <c r="K28" s="636">
        <v>9913</v>
      </c>
      <c r="L28" s="637" t="s">
        <v>528</v>
      </c>
      <c r="M28" s="636">
        <v>30160</v>
      </c>
      <c r="N28" s="647" t="s">
        <v>529</v>
      </c>
      <c r="O28" s="641">
        <v>1938643</v>
      </c>
      <c r="P28" s="639"/>
      <c r="Q28" s="639">
        <f>30913.42*20.32</f>
        <v>628160.69439999992</v>
      </c>
      <c r="R28" s="621" t="s">
        <v>530</v>
      </c>
      <c r="S28" s="66">
        <f t="shared" si="0"/>
        <v>668233.69439999992</v>
      </c>
      <c r="T28" s="66">
        <f>S28/H28</f>
        <v>34.679749770352949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614" t="str">
        <f>PIERNA!JC5</f>
        <v>PED. 7005303</v>
      </c>
      <c r="E29" s="268">
        <f>PIERNA!JD5</f>
        <v>44439</v>
      </c>
      <c r="F29" s="816">
        <f>PIERNA!JE5</f>
        <v>18583.73</v>
      </c>
      <c r="G29" s="276">
        <f>PIERNA!JF5</f>
        <v>21</v>
      </c>
      <c r="H29" s="589">
        <f>PIERNA!JG5</f>
        <v>18643.900000000001</v>
      </c>
      <c r="I29" s="297">
        <f>PIERNA!I29</f>
        <v>-60.170000000001892</v>
      </c>
      <c r="J29" s="576" t="s">
        <v>523</v>
      </c>
      <c r="K29" s="642">
        <v>11973</v>
      </c>
      <c r="L29" s="637" t="s">
        <v>528</v>
      </c>
      <c r="M29" s="636">
        <v>30160</v>
      </c>
      <c r="N29" s="647" t="s">
        <v>529</v>
      </c>
      <c r="O29" s="654">
        <v>1938644</v>
      </c>
      <c r="P29" s="639"/>
      <c r="Q29" s="639">
        <f>29910.65*20.32</f>
        <v>607784.40800000005</v>
      </c>
      <c r="R29" s="621" t="s">
        <v>530</v>
      </c>
      <c r="S29" s="66">
        <f t="shared" si="0"/>
        <v>649917.40800000005</v>
      </c>
      <c r="T29" s="66">
        <f>S29/H29</f>
        <v>34.859520164772391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614" t="str">
        <f>PIERNA!JM5</f>
        <v>PED. 70044084</v>
      </c>
      <c r="E30" s="1080">
        <f>PIERNA!JN5</f>
        <v>44440</v>
      </c>
      <c r="F30" s="1081">
        <f>PIERNA!JO5</f>
        <v>18769.68</v>
      </c>
      <c r="G30" s="1082">
        <f>PIERNA!JP5</f>
        <v>20</v>
      </c>
      <c r="H30" s="1083">
        <f>PIERNA!JQ5</f>
        <v>18928.32</v>
      </c>
      <c r="I30" s="297">
        <f>PIERNA!I30</f>
        <v>-158.63999999999942</v>
      </c>
      <c r="J30" s="576" t="s">
        <v>584</v>
      </c>
      <c r="K30" s="636">
        <v>10963</v>
      </c>
      <c r="L30" s="637" t="s">
        <v>529</v>
      </c>
      <c r="M30" s="636">
        <v>30160</v>
      </c>
      <c r="N30" s="647" t="s">
        <v>619</v>
      </c>
      <c r="O30" s="654">
        <v>45226</v>
      </c>
      <c r="P30" s="639"/>
      <c r="Q30" s="639">
        <f>30575.57*20.11</f>
        <v>614874.71270000003</v>
      </c>
      <c r="R30" s="621" t="s">
        <v>620</v>
      </c>
      <c r="S30" s="66">
        <f>Q30+M30+K30+P30</f>
        <v>655997.71270000003</v>
      </c>
      <c r="T30" s="66">
        <f t="shared" si="4"/>
        <v>34.756943283925885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TYSON FRESH MEATS</v>
      </c>
      <c r="C31" s="1017" t="str">
        <f>PIERNA!JV5</f>
        <v xml:space="preserve">I B P </v>
      </c>
      <c r="D31" s="614" t="str">
        <f>PIERNA!JW5</f>
        <v>PED. 70104032</v>
      </c>
      <c r="E31" s="1080">
        <f>PIERNA!JX5</f>
        <v>44441</v>
      </c>
      <c r="F31" s="1081">
        <f>PIERNA!JY5</f>
        <v>18644.64</v>
      </c>
      <c r="G31" s="1082">
        <f>PIERNA!JZ5</f>
        <v>20</v>
      </c>
      <c r="H31" s="1083">
        <f>PIERNA!KA5</f>
        <v>18737.82</v>
      </c>
      <c r="I31" s="107">
        <f>PIERNA!I31</f>
        <v>-93.180000000000291</v>
      </c>
      <c r="J31" s="576" t="s">
        <v>585</v>
      </c>
      <c r="K31" s="636">
        <v>9663</v>
      </c>
      <c r="L31" s="637" t="s">
        <v>619</v>
      </c>
      <c r="M31" s="636">
        <v>30160</v>
      </c>
      <c r="N31" s="647" t="s">
        <v>617</v>
      </c>
      <c r="O31" s="654">
        <v>46685</v>
      </c>
      <c r="P31" s="639"/>
      <c r="Q31" s="639">
        <f>31412.12*19.99</f>
        <v>627928.27879999997</v>
      </c>
      <c r="R31" s="621" t="s">
        <v>621</v>
      </c>
      <c r="S31" s="66">
        <f t="shared" si="0"/>
        <v>667751.27879999997</v>
      </c>
      <c r="T31" s="66">
        <f t="shared" si="4"/>
        <v>35.736551039555295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 t="str">
        <f>PIERNA!KE5</f>
        <v>SEABOARD FOODS</v>
      </c>
      <c r="C32" s="262" t="str">
        <f>PIERNA!KF5</f>
        <v>Seaboard</v>
      </c>
      <c r="D32" s="614" t="str">
        <f>PIERNA!KG5</f>
        <v>PED. 70212156</v>
      </c>
      <c r="E32" s="1080">
        <f>PIERNA!KH5</f>
        <v>44442</v>
      </c>
      <c r="F32" s="1081">
        <f>PIERNA!KI5</f>
        <v>18053.93</v>
      </c>
      <c r="G32" s="1082">
        <f>PIERNA!KJ5</f>
        <v>20</v>
      </c>
      <c r="H32" s="1083">
        <f>PIERNA!KK5</f>
        <v>18144.900000000001</v>
      </c>
      <c r="I32" s="107">
        <f>PIERNA!I32</f>
        <v>-90.970000000001164</v>
      </c>
      <c r="J32" s="576" t="s">
        <v>586</v>
      </c>
      <c r="K32" s="636">
        <v>11813</v>
      </c>
      <c r="L32" s="637" t="s">
        <v>617</v>
      </c>
      <c r="M32" s="636">
        <v>30160</v>
      </c>
      <c r="N32" s="647" t="s">
        <v>618</v>
      </c>
      <c r="O32" s="654"/>
      <c r="P32" s="639"/>
      <c r="Q32" s="639"/>
      <c r="R32" s="621"/>
      <c r="S32" s="66">
        <f>Q32+M32+K32+P32</f>
        <v>41973</v>
      </c>
      <c r="T32" s="66">
        <f t="shared" si="4"/>
        <v>2.413211976919134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2" t="str">
        <f>PIERNA!KP5</f>
        <v>Seaboard</v>
      </c>
      <c r="D33" s="614" t="str">
        <f>PIERNA!KQ5</f>
        <v>PED. 70212155</v>
      </c>
      <c r="E33" s="1080">
        <f>PIERNA!KR5</f>
        <v>44442</v>
      </c>
      <c r="F33" s="1084">
        <f>PIERNA!KS5</f>
        <v>18120.509999999998</v>
      </c>
      <c r="G33" s="1085">
        <f>PIERNA!KT5</f>
        <v>20</v>
      </c>
      <c r="H33" s="1083">
        <f>PIERNA!KU5</f>
        <v>18222.400000000001</v>
      </c>
      <c r="I33" s="107">
        <f>PIERNA!I33</f>
        <v>-101.89000000000306</v>
      </c>
      <c r="J33" s="576" t="s">
        <v>587</v>
      </c>
      <c r="K33" s="642">
        <v>10963</v>
      </c>
      <c r="L33" s="637" t="s">
        <v>617</v>
      </c>
      <c r="M33" s="636">
        <v>30160</v>
      </c>
      <c r="N33" s="647" t="s">
        <v>618</v>
      </c>
      <c r="O33" s="654"/>
      <c r="P33" s="713"/>
      <c r="Q33" s="639"/>
      <c r="R33" s="621"/>
      <c r="S33" s="66">
        <f>Q33+M33+K33+P33</f>
        <v>41123</v>
      </c>
      <c r="T33" s="66">
        <f t="shared" si="4"/>
        <v>2.3567279831416279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34">
        <f>PIERNA!F34</f>
        <v>0</v>
      </c>
      <c r="G34" s="935">
        <f>PIERNA!G34</f>
        <v>0</v>
      </c>
      <c r="H34" s="710">
        <f>PIERNA!H34</f>
        <v>0</v>
      </c>
      <c r="I34" s="107">
        <f>PIERNA!I34</f>
        <v>0</v>
      </c>
      <c r="J34" s="576"/>
      <c r="K34" s="636"/>
      <c r="L34" s="637"/>
      <c r="M34" s="636"/>
      <c r="N34" s="647"/>
      <c r="O34" s="711"/>
      <c r="P34" s="712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34">
        <f>PIERNA!F35</f>
        <v>0</v>
      </c>
      <c r="G35" s="936">
        <f>PIERNA!G35</f>
        <v>0</v>
      </c>
      <c r="H35" s="710">
        <f>PIERNA!H35</f>
        <v>0</v>
      </c>
      <c r="I35" s="107">
        <f>PIERNA!I35</f>
        <v>0</v>
      </c>
      <c r="J35" s="576"/>
      <c r="K35" s="636"/>
      <c r="L35" s="637"/>
      <c r="M35" s="636"/>
      <c r="N35" s="647"/>
      <c r="O35" s="711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4">
        <f>PIERNA!E36</f>
        <v>0</v>
      </c>
      <c r="F36" s="817">
        <f>PIERNA!F36</f>
        <v>0</v>
      </c>
      <c r="G36" s="705">
        <f>PIERNA!G36</f>
        <v>0</v>
      </c>
      <c r="H36" s="704">
        <f>PIERNA!H36</f>
        <v>0</v>
      </c>
      <c r="I36" s="107">
        <f>PIERNA!I36</f>
        <v>0</v>
      </c>
      <c r="J36" s="576"/>
      <c r="K36" s="636"/>
      <c r="L36" s="637"/>
      <c r="M36" s="636"/>
      <c r="N36" s="638"/>
      <c r="O36" s="711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2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7"/>
      <c r="O37" s="641"/>
      <c r="P37" s="639"/>
      <c r="Q37" s="639"/>
      <c r="R37" s="647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7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4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4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4"/>
      <c r="P41" s="693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18">
        <f>PIERNA!C42</f>
        <v>0</v>
      </c>
      <c r="D42" s="188">
        <f>PIERNA!D42</f>
        <v>0</v>
      </c>
      <c r="E42" s="140">
        <f>PIERNA!E42</f>
        <v>0</v>
      </c>
      <c r="F42" s="812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4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2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4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2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2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2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5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2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6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2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5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2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5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2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5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2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5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2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5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2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5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2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5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8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5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2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5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2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5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2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5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2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5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2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5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2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5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2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5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2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5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2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5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2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5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2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7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2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7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2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7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2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7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2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2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2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2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2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2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2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2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2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2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2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2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2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2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2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2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2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2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2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2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2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2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2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2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2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2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2"/>
      <c r="G96" s="173"/>
      <c r="H96" s="588"/>
      <c r="I96" s="107"/>
      <c r="J96" s="538"/>
      <c r="K96" s="309"/>
      <c r="L96" s="317"/>
      <c r="M96" s="287"/>
      <c r="N96" s="562"/>
      <c r="O96" s="655"/>
      <c r="P96" s="828"/>
      <c r="Q96" s="796"/>
      <c r="R96" s="797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2"/>
      <c r="G97" s="173"/>
      <c r="H97" s="588"/>
      <c r="I97" s="107"/>
      <c r="J97" s="798"/>
      <c r="K97" s="636"/>
      <c r="L97" s="637"/>
      <c r="M97" s="636"/>
      <c r="N97" s="93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19" t="s">
        <v>68</v>
      </c>
      <c r="C98" s="920" t="s">
        <v>312</v>
      </c>
      <c r="D98" s="920"/>
      <c r="E98" s="1025">
        <v>44412</v>
      </c>
      <c r="F98" s="920">
        <v>9219.8700000000008</v>
      </c>
      <c r="G98" s="920">
        <v>10</v>
      </c>
      <c r="H98" s="920">
        <v>9182</v>
      </c>
      <c r="I98" s="865">
        <f t="shared" ref="I98:I105" si="17">H98-F98</f>
        <v>-37.8700000000008</v>
      </c>
      <c r="J98" s="798"/>
      <c r="K98" s="633"/>
      <c r="L98" s="663"/>
      <c r="M98" s="633"/>
      <c r="N98" s="873"/>
      <c r="O98" s="1022" t="s">
        <v>367</v>
      </c>
      <c r="P98" s="1070" t="s">
        <v>368</v>
      </c>
      <c r="Q98" s="633">
        <v>422372</v>
      </c>
      <c r="R98" s="988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103" t="s">
        <v>161</v>
      </c>
      <c r="C99" s="1024" t="s">
        <v>317</v>
      </c>
      <c r="D99" s="1023"/>
      <c r="E99" s="1114">
        <v>44415</v>
      </c>
      <c r="F99" s="1024">
        <v>334.86</v>
      </c>
      <c r="G99" s="920">
        <v>27</v>
      </c>
      <c r="H99" s="920">
        <v>334.86</v>
      </c>
      <c r="I99" s="865">
        <f t="shared" si="17"/>
        <v>0</v>
      </c>
      <c r="J99" s="798"/>
      <c r="K99" s="633"/>
      <c r="L99" s="663"/>
      <c r="M99" s="633"/>
      <c r="N99" s="873"/>
      <c r="O99" s="1117" t="s">
        <v>318</v>
      </c>
      <c r="P99" s="1027"/>
      <c r="Q99" s="633">
        <v>29132.82</v>
      </c>
      <c r="R99" s="1105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107"/>
      <c r="C100" s="1024" t="s">
        <v>319</v>
      </c>
      <c r="D100" s="1023"/>
      <c r="E100" s="1115"/>
      <c r="F100" s="1024">
        <v>542.16999999999996</v>
      </c>
      <c r="G100" s="920">
        <v>44</v>
      </c>
      <c r="H100" s="920">
        <v>542.16999999999996</v>
      </c>
      <c r="I100" s="865">
        <f t="shared" si="17"/>
        <v>0</v>
      </c>
      <c r="J100" s="798"/>
      <c r="K100" s="633"/>
      <c r="L100" s="663"/>
      <c r="M100" s="633"/>
      <c r="N100" s="873"/>
      <c r="O100" s="1118"/>
      <c r="P100" s="1028"/>
      <c r="Q100" s="633">
        <v>49879.64</v>
      </c>
      <c r="R100" s="1105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107"/>
      <c r="C101" s="1024" t="s">
        <v>320</v>
      </c>
      <c r="D101" s="1023"/>
      <c r="E101" s="1115"/>
      <c r="F101" s="1031">
        <v>5.0999999999999996</v>
      </c>
      <c r="G101" s="1032">
        <v>0.1</v>
      </c>
      <c r="H101" s="1032">
        <v>5.0999999999999996</v>
      </c>
      <c r="I101" s="865">
        <f>H101-F101</f>
        <v>0</v>
      </c>
      <c r="J101" s="798"/>
      <c r="K101" s="633"/>
      <c r="L101" s="663"/>
      <c r="M101" s="633"/>
      <c r="N101" s="873"/>
      <c r="O101" s="1118"/>
      <c r="P101" s="1029"/>
      <c r="Q101" s="633">
        <v>510</v>
      </c>
      <c r="R101" s="1105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104"/>
      <c r="C102" s="1024" t="s">
        <v>300</v>
      </c>
      <c r="D102" s="1023"/>
      <c r="E102" s="1116"/>
      <c r="F102" s="1024">
        <v>5.05</v>
      </c>
      <c r="G102" s="920">
        <v>0.1</v>
      </c>
      <c r="H102" s="920">
        <v>5.05</v>
      </c>
      <c r="I102" s="865">
        <f t="shared" si="17"/>
        <v>0</v>
      </c>
      <c r="J102" s="798"/>
      <c r="K102" s="633"/>
      <c r="L102" s="663"/>
      <c r="M102" s="633"/>
      <c r="N102" s="873"/>
      <c r="O102" s="1119"/>
      <c r="P102" s="1029"/>
      <c r="Q102" s="633">
        <v>348.45</v>
      </c>
      <c r="R102" s="1106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20" t="s">
        <v>321</v>
      </c>
      <c r="C103" s="920" t="s">
        <v>45</v>
      </c>
      <c r="D103" s="920"/>
      <c r="E103" s="1026">
        <v>44417</v>
      </c>
      <c r="F103" s="920">
        <v>1003.34</v>
      </c>
      <c r="G103" s="920">
        <v>221</v>
      </c>
      <c r="H103" s="920">
        <v>1003.34</v>
      </c>
      <c r="I103" s="865">
        <f t="shared" si="17"/>
        <v>0</v>
      </c>
      <c r="J103" s="798"/>
      <c r="K103" s="633"/>
      <c r="L103" s="880"/>
      <c r="M103" s="633"/>
      <c r="N103" s="878"/>
      <c r="O103" s="1030" t="s">
        <v>322</v>
      </c>
      <c r="P103" s="633"/>
      <c r="Q103" s="633">
        <v>50167</v>
      </c>
      <c r="R103" s="632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28.5" customHeight="1" x14ac:dyDescent="0.25">
      <c r="A104" s="101">
        <v>67</v>
      </c>
      <c r="B104" s="1100" t="s">
        <v>304</v>
      </c>
      <c r="C104" s="920" t="s">
        <v>325</v>
      </c>
      <c r="D104" s="920"/>
      <c r="E104" s="1021">
        <v>44418</v>
      </c>
      <c r="F104" s="1032">
        <v>18507</v>
      </c>
      <c r="G104" s="920">
        <v>680</v>
      </c>
      <c r="H104" s="1032">
        <v>18507</v>
      </c>
      <c r="I104" s="865">
        <f t="shared" si="17"/>
        <v>0</v>
      </c>
      <c r="J104" s="798"/>
      <c r="K104" s="633"/>
      <c r="L104" s="663"/>
      <c r="M104" s="633"/>
      <c r="N104" s="873"/>
      <c r="O104" s="893">
        <v>30030</v>
      </c>
      <c r="P104" s="633"/>
      <c r="Q104" s="633">
        <v>1086346.73</v>
      </c>
      <c r="R104" s="632" t="s">
        <v>622</v>
      </c>
      <c r="S104" s="66">
        <f t="shared" si="14"/>
        <v>1086346.73</v>
      </c>
      <c r="T104" s="192">
        <f t="shared" si="18"/>
        <v>58.699234343761816</v>
      </c>
    </row>
    <row r="105" spans="1:20" s="163" customFormat="1" ht="29.25" thickBot="1" x14ac:dyDescent="0.3">
      <c r="A105" s="101">
        <v>68</v>
      </c>
      <c r="B105" s="1019" t="s">
        <v>68</v>
      </c>
      <c r="C105" s="920" t="s">
        <v>325</v>
      </c>
      <c r="D105" s="920"/>
      <c r="E105" s="1021">
        <v>44424</v>
      </c>
      <c r="F105" s="1032">
        <v>18506.88</v>
      </c>
      <c r="G105" s="920">
        <v>680</v>
      </c>
      <c r="H105" s="1032">
        <v>18506.88</v>
      </c>
      <c r="I105" s="107">
        <f t="shared" si="17"/>
        <v>0</v>
      </c>
      <c r="J105" s="798"/>
      <c r="K105" s="633"/>
      <c r="L105" s="663"/>
      <c r="M105" s="633"/>
      <c r="N105" s="873"/>
      <c r="O105" s="1037" t="s">
        <v>524</v>
      </c>
      <c r="P105" s="1069" t="s">
        <v>368</v>
      </c>
      <c r="Q105" s="633">
        <v>1051190.78</v>
      </c>
      <c r="R105" s="632" t="s">
        <v>525</v>
      </c>
      <c r="S105" s="66">
        <f t="shared" si="14"/>
        <v>1051190.78</v>
      </c>
      <c r="T105" s="192">
        <f t="shared" si="18"/>
        <v>56.799999783864159</v>
      </c>
    </row>
    <row r="106" spans="1:20" s="163" customFormat="1" ht="28.5" x14ac:dyDescent="0.25">
      <c r="A106" s="101">
        <v>69</v>
      </c>
      <c r="B106" s="1103" t="s">
        <v>161</v>
      </c>
      <c r="C106" s="1024" t="s">
        <v>319</v>
      </c>
      <c r="D106" s="920"/>
      <c r="E106" s="1021">
        <v>44426</v>
      </c>
      <c r="F106" s="1032">
        <v>630.23</v>
      </c>
      <c r="G106" s="920">
        <v>50</v>
      </c>
      <c r="H106" s="1032">
        <v>630.23</v>
      </c>
      <c r="I106" s="107">
        <f t="shared" ref="I106:I107" si="19">H106-F106</f>
        <v>0</v>
      </c>
      <c r="J106" s="798"/>
      <c r="K106" s="633"/>
      <c r="L106" s="663"/>
      <c r="M106" s="633"/>
      <c r="N106" s="873"/>
      <c r="O106" s="1101" t="s">
        <v>362</v>
      </c>
      <c r="P106" s="1029"/>
      <c r="Q106" s="633">
        <v>57981.16</v>
      </c>
      <c r="R106" s="1120" t="s">
        <v>393</v>
      </c>
      <c r="S106" s="66">
        <f t="shared" si="14"/>
        <v>57981.16</v>
      </c>
      <c r="T106" s="192">
        <f t="shared" si="18"/>
        <v>92</v>
      </c>
    </row>
    <row r="107" spans="1:20" s="163" customFormat="1" ht="29.25" thickBot="1" x14ac:dyDescent="0.35">
      <c r="A107" s="101">
        <v>70</v>
      </c>
      <c r="B107" s="1104"/>
      <c r="C107" s="1024" t="s">
        <v>317</v>
      </c>
      <c r="D107" s="920"/>
      <c r="E107" s="1021">
        <v>44426</v>
      </c>
      <c r="F107" s="1032">
        <v>643.5</v>
      </c>
      <c r="G107" s="920">
        <v>50</v>
      </c>
      <c r="H107" s="1032">
        <v>643.5</v>
      </c>
      <c r="I107" s="484">
        <f t="shared" si="19"/>
        <v>0</v>
      </c>
      <c r="J107" s="799"/>
      <c r="K107" s="633"/>
      <c r="L107" s="663"/>
      <c r="M107" s="633"/>
      <c r="N107" s="873"/>
      <c r="O107" s="1102"/>
      <c r="P107" s="1036"/>
      <c r="Q107" s="633">
        <v>55984.5</v>
      </c>
      <c r="R107" s="1121"/>
      <c r="S107" s="66">
        <f t="shared" si="14"/>
        <v>55984.5</v>
      </c>
      <c r="T107" s="192">
        <f t="shared" si="18"/>
        <v>87</v>
      </c>
    </row>
    <row r="108" spans="1:20" s="163" customFormat="1" ht="28.5" x14ac:dyDescent="0.25">
      <c r="A108" s="101">
        <v>71</v>
      </c>
      <c r="B108" s="1020" t="s">
        <v>68</v>
      </c>
      <c r="C108" s="920" t="s">
        <v>387</v>
      </c>
      <c r="D108" s="920"/>
      <c r="E108" s="1021">
        <v>44431</v>
      </c>
      <c r="F108" s="1032">
        <v>370.83</v>
      </c>
      <c r="G108" s="920">
        <v>13</v>
      </c>
      <c r="H108" s="1032">
        <v>370.83</v>
      </c>
      <c r="I108" s="107">
        <f t="shared" ref="I108:I173" si="20">H108-F108</f>
        <v>0</v>
      </c>
      <c r="J108" s="798"/>
      <c r="K108" s="633"/>
      <c r="L108" s="663"/>
      <c r="M108" s="633"/>
      <c r="N108" s="873"/>
      <c r="O108" s="1096">
        <v>398</v>
      </c>
      <c r="P108" s="1095" t="s">
        <v>368</v>
      </c>
      <c r="Q108" s="1097">
        <v>47466.239999999998</v>
      </c>
      <c r="R108" s="1098" t="s">
        <v>613</v>
      </c>
      <c r="S108" s="66">
        <f t="shared" si="14"/>
        <v>47466.239999999998</v>
      </c>
      <c r="T108" s="192">
        <f t="shared" ref="T108:T120" si="21">S108/H108</f>
        <v>128</v>
      </c>
    </row>
    <row r="109" spans="1:20" s="163" customFormat="1" ht="28.5" x14ac:dyDescent="0.25">
      <c r="A109" s="101">
        <v>72</v>
      </c>
      <c r="B109" s="920" t="s">
        <v>321</v>
      </c>
      <c r="C109" s="920" t="s">
        <v>45</v>
      </c>
      <c r="D109" s="920"/>
      <c r="E109" s="1021">
        <v>44431</v>
      </c>
      <c r="F109" s="1032">
        <v>1003.34</v>
      </c>
      <c r="G109" s="920">
        <v>221</v>
      </c>
      <c r="H109" s="1032">
        <v>1003.34</v>
      </c>
      <c r="I109" s="107">
        <f t="shared" si="20"/>
        <v>0</v>
      </c>
      <c r="J109" s="798"/>
      <c r="K109" s="633"/>
      <c r="L109" s="663"/>
      <c r="M109" s="633"/>
      <c r="N109" s="873"/>
      <c r="O109" s="891" t="s">
        <v>388</v>
      </c>
      <c r="P109" s="892"/>
      <c r="Q109" s="633">
        <v>50167</v>
      </c>
      <c r="R109" s="632" t="s">
        <v>395</v>
      </c>
      <c r="S109" s="66">
        <f t="shared" si="14"/>
        <v>50167</v>
      </c>
      <c r="T109" s="192">
        <f t="shared" si="21"/>
        <v>50</v>
      </c>
    </row>
    <row r="110" spans="1:20" s="163" customFormat="1" ht="37.5" x14ac:dyDescent="0.25">
      <c r="A110" s="854">
        <v>73</v>
      </c>
      <c r="B110" s="920" t="s">
        <v>156</v>
      </c>
      <c r="C110" s="920" t="s">
        <v>389</v>
      </c>
      <c r="D110" s="920"/>
      <c r="E110" s="1021">
        <v>44431</v>
      </c>
      <c r="F110" s="1032">
        <v>1828.42</v>
      </c>
      <c r="G110" s="920">
        <v>2</v>
      </c>
      <c r="H110" s="1032">
        <v>1828.42</v>
      </c>
      <c r="I110" s="107">
        <f t="shared" si="20"/>
        <v>0</v>
      </c>
      <c r="J110" s="800"/>
      <c r="K110" s="633"/>
      <c r="L110" s="663"/>
      <c r="M110" s="633"/>
      <c r="N110" s="874"/>
      <c r="O110" s="893" t="s">
        <v>526</v>
      </c>
      <c r="P110" s="892"/>
      <c r="Q110" s="633">
        <v>40075.65</v>
      </c>
      <c r="R110" s="632" t="s">
        <v>525</v>
      </c>
      <c r="S110" s="66">
        <f t="shared" si="14"/>
        <v>40075.65</v>
      </c>
      <c r="T110" s="66">
        <f t="shared" si="21"/>
        <v>21.918186193544152</v>
      </c>
    </row>
    <row r="111" spans="1:20" s="163" customFormat="1" ht="37.5" x14ac:dyDescent="0.25">
      <c r="A111" s="101">
        <v>74</v>
      </c>
      <c r="B111" s="920" t="s">
        <v>403</v>
      </c>
      <c r="C111" s="920" t="s">
        <v>404</v>
      </c>
      <c r="D111" s="920"/>
      <c r="E111" s="1021">
        <v>44431</v>
      </c>
      <c r="F111" s="1032">
        <v>999.8</v>
      </c>
      <c r="G111" s="920">
        <v>41</v>
      </c>
      <c r="H111" s="1032">
        <v>999.8</v>
      </c>
      <c r="I111" s="107">
        <f t="shared" si="20"/>
        <v>0</v>
      </c>
      <c r="J111" s="800"/>
      <c r="K111" s="633"/>
      <c r="L111" s="663"/>
      <c r="M111" s="633"/>
      <c r="N111" s="874"/>
      <c r="O111" s="891" t="s">
        <v>615</v>
      </c>
      <c r="P111" s="938"/>
      <c r="Q111" s="1097">
        <v>58488.3</v>
      </c>
      <c r="R111" s="1099" t="s">
        <v>613</v>
      </c>
      <c r="S111" s="66">
        <f t="shared" si="14"/>
        <v>58488.3</v>
      </c>
      <c r="T111" s="66">
        <f t="shared" si="21"/>
        <v>58.500000000000007</v>
      </c>
    </row>
    <row r="112" spans="1:20" s="163" customFormat="1" ht="37.5" x14ac:dyDescent="0.25">
      <c r="A112" s="854">
        <v>75</v>
      </c>
      <c r="B112" s="920" t="s">
        <v>403</v>
      </c>
      <c r="C112" s="920" t="s">
        <v>404</v>
      </c>
      <c r="D112" s="920"/>
      <c r="E112" s="1021">
        <v>44432</v>
      </c>
      <c r="F112" s="1032">
        <v>998.09</v>
      </c>
      <c r="G112" s="920">
        <v>40</v>
      </c>
      <c r="H112" s="1032">
        <v>998.09</v>
      </c>
      <c r="I112" s="107">
        <f t="shared" si="20"/>
        <v>0</v>
      </c>
      <c r="J112" s="800"/>
      <c r="K112" s="633"/>
      <c r="L112" s="663"/>
      <c r="M112" s="633"/>
      <c r="N112" s="874"/>
      <c r="O112" s="893" t="s">
        <v>614</v>
      </c>
      <c r="P112" s="635"/>
      <c r="Q112" s="1097">
        <v>58388.27</v>
      </c>
      <c r="R112" s="1099"/>
      <c r="S112" s="66">
        <f t="shared" si="14"/>
        <v>58388.27</v>
      </c>
      <c r="T112" s="66">
        <f t="shared" si="21"/>
        <v>58.50000500956827</v>
      </c>
    </row>
    <row r="113" spans="1:20" s="163" customFormat="1" ht="28.5" x14ac:dyDescent="0.25">
      <c r="A113" s="101">
        <v>76</v>
      </c>
      <c r="B113" s="920" t="s">
        <v>403</v>
      </c>
      <c r="C113" s="920" t="s">
        <v>521</v>
      </c>
      <c r="D113" s="920"/>
      <c r="E113" s="1021">
        <v>44435</v>
      </c>
      <c r="F113" s="1032">
        <v>976.59</v>
      </c>
      <c r="G113" s="920">
        <v>43</v>
      </c>
      <c r="H113" s="1032">
        <v>976.59</v>
      </c>
      <c r="I113" s="107">
        <f t="shared" si="20"/>
        <v>0</v>
      </c>
      <c r="J113" s="800"/>
      <c r="K113" s="633"/>
      <c r="L113" s="663"/>
      <c r="M113" s="633"/>
      <c r="N113" s="874"/>
      <c r="O113" s="891">
        <v>16710</v>
      </c>
      <c r="P113" s="635"/>
      <c r="Q113" s="1097">
        <v>54689.04</v>
      </c>
      <c r="R113" s="1099" t="s">
        <v>612</v>
      </c>
      <c r="S113" s="66">
        <f t="shared" si="14"/>
        <v>54689.04</v>
      </c>
      <c r="T113" s="66">
        <f t="shared" si="21"/>
        <v>56</v>
      </c>
    </row>
    <row r="114" spans="1:20" s="163" customFormat="1" ht="28.5" x14ac:dyDescent="0.25">
      <c r="A114" s="854">
        <v>77</v>
      </c>
      <c r="B114" s="920" t="s">
        <v>68</v>
      </c>
      <c r="C114" s="920" t="s">
        <v>527</v>
      </c>
      <c r="D114" s="920"/>
      <c r="E114" s="1021">
        <v>44438</v>
      </c>
      <c r="F114" s="1032">
        <v>1021.44</v>
      </c>
      <c r="G114" s="920">
        <v>44</v>
      </c>
      <c r="H114" s="1032">
        <v>1021.44</v>
      </c>
      <c r="I114" s="107">
        <f t="shared" si="20"/>
        <v>0</v>
      </c>
      <c r="J114" s="800"/>
      <c r="K114" s="633"/>
      <c r="L114" s="663"/>
      <c r="M114" s="633"/>
      <c r="N114" s="874"/>
      <c r="O114" s="891" t="s">
        <v>611</v>
      </c>
      <c r="P114" s="1095" t="s">
        <v>368</v>
      </c>
      <c r="Q114" s="633">
        <v>112358.39999999999</v>
      </c>
      <c r="R114" s="632" t="s">
        <v>612</v>
      </c>
      <c r="S114" s="66">
        <f t="shared" si="14"/>
        <v>112358.39999999999</v>
      </c>
      <c r="T114" s="66">
        <f t="shared" si="21"/>
        <v>109.99999999999999</v>
      </c>
    </row>
    <row r="115" spans="1:20" s="163" customFormat="1" ht="28.5" x14ac:dyDescent="0.25">
      <c r="A115" s="101">
        <v>78</v>
      </c>
      <c r="B115" s="920" t="s">
        <v>161</v>
      </c>
      <c r="C115" s="920" t="s">
        <v>582</v>
      </c>
      <c r="D115" s="920"/>
      <c r="E115" s="1021">
        <v>44441</v>
      </c>
      <c r="F115" s="1032">
        <v>562.34</v>
      </c>
      <c r="G115" s="920">
        <v>30</v>
      </c>
      <c r="H115" s="1032">
        <v>562.34</v>
      </c>
      <c r="I115" s="107">
        <f t="shared" si="20"/>
        <v>0</v>
      </c>
      <c r="J115" s="800"/>
      <c r="K115" s="633"/>
      <c r="L115" s="663"/>
      <c r="M115" s="633"/>
      <c r="N115" s="874"/>
      <c r="O115" s="891" t="s">
        <v>583</v>
      </c>
      <c r="P115" s="635"/>
      <c r="Q115" s="1097">
        <v>30928.7</v>
      </c>
      <c r="R115" s="1099" t="s">
        <v>616</v>
      </c>
      <c r="S115" s="66">
        <f t="shared" si="14"/>
        <v>30928.7</v>
      </c>
      <c r="T115" s="66">
        <f t="shared" si="21"/>
        <v>55</v>
      </c>
    </row>
    <row r="116" spans="1:20" s="163" customFormat="1" ht="18.75" customHeight="1" x14ac:dyDescent="0.25">
      <c r="A116" s="854">
        <v>79</v>
      </c>
      <c r="B116" s="920"/>
      <c r="C116" s="920"/>
      <c r="D116" s="920"/>
      <c r="E116" s="1021"/>
      <c r="F116" s="1032"/>
      <c r="G116" s="920"/>
      <c r="H116" s="1032"/>
      <c r="I116" s="107">
        <f t="shared" si="20"/>
        <v>0</v>
      </c>
      <c r="J116" s="800"/>
      <c r="K116" s="633"/>
      <c r="L116" s="663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20"/>
      <c r="C117" s="920"/>
      <c r="D117" s="920"/>
      <c r="E117" s="1021"/>
      <c r="F117" s="1032"/>
      <c r="G117" s="920"/>
      <c r="H117" s="1032"/>
      <c r="I117" s="107">
        <f t="shared" si="20"/>
        <v>0</v>
      </c>
      <c r="J117" s="800"/>
      <c r="K117" s="633"/>
      <c r="L117" s="663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20"/>
      <c r="C118" s="920"/>
      <c r="D118" s="920"/>
      <c r="E118" s="1021"/>
      <c r="F118" s="1032"/>
      <c r="G118" s="920"/>
      <c r="H118" s="1032"/>
      <c r="I118" s="107">
        <f t="shared" si="20"/>
        <v>0</v>
      </c>
      <c r="J118" s="800"/>
      <c r="K118" s="633"/>
      <c r="L118" s="663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20"/>
      <c r="C119" s="920"/>
      <c r="D119" s="920"/>
      <c r="E119" s="1021"/>
      <c r="F119" s="1032"/>
      <c r="G119" s="920"/>
      <c r="H119" s="1032"/>
      <c r="I119" s="107">
        <f t="shared" si="20"/>
        <v>0</v>
      </c>
      <c r="J119" s="800"/>
      <c r="K119" s="633"/>
      <c r="L119" s="663"/>
      <c r="M119" s="633"/>
      <c r="N119" s="875"/>
      <c r="O119" s="891"/>
      <c r="P119" s="635"/>
      <c r="Q119" s="633"/>
      <c r="R119" s="905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20"/>
      <c r="C120" s="920"/>
      <c r="D120" s="920"/>
      <c r="E120" s="1021"/>
      <c r="F120" s="1032"/>
      <c r="G120" s="920"/>
      <c r="H120" s="1032"/>
      <c r="I120" s="107">
        <f t="shared" si="20"/>
        <v>0</v>
      </c>
      <c r="J120" s="814"/>
      <c r="K120" s="633"/>
      <c r="L120" s="663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20"/>
      <c r="C121" s="920"/>
      <c r="D121" s="920"/>
      <c r="E121" s="1021"/>
      <c r="F121" s="1032"/>
      <c r="G121" s="920"/>
      <c r="H121" s="1032"/>
      <c r="I121" s="107">
        <f t="shared" si="20"/>
        <v>0</v>
      </c>
      <c r="J121" s="814"/>
      <c r="K121" s="633"/>
      <c r="L121" s="663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20"/>
      <c r="C122" s="920"/>
      <c r="D122" s="920"/>
      <c r="E122" s="1021"/>
      <c r="F122" s="1032"/>
      <c r="G122" s="920"/>
      <c r="H122" s="1032"/>
      <c r="I122" s="107">
        <f t="shared" si="20"/>
        <v>0</v>
      </c>
      <c r="J122" s="576"/>
      <c r="K122" s="633"/>
      <c r="L122" s="663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20"/>
      <c r="C123" s="920"/>
      <c r="D123" s="920"/>
      <c r="E123" s="1021"/>
      <c r="F123" s="1032"/>
      <c r="G123" s="920"/>
      <c r="H123" s="1032"/>
      <c r="I123" s="107">
        <f t="shared" si="20"/>
        <v>0</v>
      </c>
      <c r="J123" s="798"/>
      <c r="K123" s="633"/>
      <c r="L123" s="663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20"/>
      <c r="C124" s="920"/>
      <c r="D124" s="920"/>
      <c r="E124" s="1021"/>
      <c r="F124" s="1032"/>
      <c r="G124" s="920"/>
      <c r="H124" s="1032"/>
      <c r="I124" s="107">
        <f t="shared" si="20"/>
        <v>0</v>
      </c>
      <c r="J124" s="798"/>
      <c r="K124" s="633"/>
      <c r="L124" s="663"/>
      <c r="M124" s="633"/>
      <c r="N124" s="873"/>
      <c r="O124" s="891"/>
      <c r="P124" s="633"/>
      <c r="Q124" s="633"/>
      <c r="R124" s="829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20"/>
      <c r="C125" s="920"/>
      <c r="D125" s="920"/>
      <c r="E125" s="1021"/>
      <c r="F125" s="1032"/>
      <c r="G125" s="920"/>
      <c r="H125" s="1032"/>
      <c r="I125" s="107">
        <f t="shared" si="20"/>
        <v>0</v>
      </c>
      <c r="J125" s="576"/>
      <c r="K125" s="633"/>
      <c r="L125" s="663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20"/>
      <c r="C126" s="920"/>
      <c r="D126" s="920"/>
      <c r="E126" s="1021"/>
      <c r="F126" s="1032"/>
      <c r="G126" s="920"/>
      <c r="H126" s="1032"/>
      <c r="I126" s="107">
        <f t="shared" si="20"/>
        <v>0</v>
      </c>
      <c r="J126" s="596"/>
      <c r="K126" s="633"/>
      <c r="L126" s="663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20"/>
      <c r="C127" s="920"/>
      <c r="D127" s="920"/>
      <c r="E127" s="1021"/>
      <c r="F127" s="1032"/>
      <c r="G127" s="920"/>
      <c r="H127" s="1032"/>
      <c r="I127" s="107">
        <f t="shared" si="20"/>
        <v>0</v>
      </c>
      <c r="J127" s="596"/>
      <c r="K127" s="633"/>
      <c r="L127" s="663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20"/>
      <c r="C128" s="920"/>
      <c r="D128" s="920"/>
      <c r="E128" s="1021"/>
      <c r="F128" s="1032"/>
      <c r="G128" s="920"/>
      <c r="H128" s="1032"/>
      <c r="I128" s="297">
        <f t="shared" si="20"/>
        <v>0</v>
      </c>
      <c r="J128" s="801"/>
      <c r="K128" s="802"/>
      <c r="L128" s="637"/>
      <c r="M128" s="802"/>
      <c r="N128" s="914"/>
      <c r="O128" s="943"/>
      <c r="P128" s="856"/>
      <c r="Q128" s="802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5"/>
      <c r="F129" s="616"/>
      <c r="G129" s="617"/>
      <c r="H129" s="618"/>
      <c r="I129" s="297">
        <f t="shared" si="20"/>
        <v>0</v>
      </c>
      <c r="J129" s="801"/>
      <c r="K129" s="802"/>
      <c r="L129" s="637"/>
      <c r="M129" s="802"/>
      <c r="N129" s="914"/>
      <c r="O129" s="943"/>
      <c r="P129" s="939"/>
      <c r="Q129" s="802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5"/>
      <c r="F130" s="616"/>
      <c r="G130" s="617"/>
      <c r="H130" s="618"/>
      <c r="I130" s="297">
        <f t="shared" si="20"/>
        <v>0</v>
      </c>
      <c r="J130" s="801"/>
      <c r="K130" s="802"/>
      <c r="L130" s="637"/>
      <c r="M130" s="802"/>
      <c r="N130" s="914"/>
      <c r="O130" s="943"/>
      <c r="P130" s="856"/>
      <c r="Q130" s="802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5"/>
      <c r="F131" s="616"/>
      <c r="G131" s="617"/>
      <c r="H131" s="618"/>
      <c r="I131" s="297">
        <f t="shared" si="20"/>
        <v>0</v>
      </c>
      <c r="J131" s="801"/>
      <c r="K131" s="802"/>
      <c r="L131" s="637"/>
      <c r="M131" s="802"/>
      <c r="N131" s="914"/>
      <c r="O131" s="944"/>
      <c r="P131" s="856"/>
      <c r="Q131" s="802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5"/>
      <c r="F132" s="616"/>
      <c r="G132" s="617"/>
      <c r="H132" s="618"/>
      <c r="I132" s="297">
        <f t="shared" si="20"/>
        <v>0</v>
      </c>
      <c r="J132" s="801"/>
      <c r="K132" s="802"/>
      <c r="L132" s="637"/>
      <c r="M132" s="802"/>
      <c r="N132" s="914"/>
      <c r="O132" s="944"/>
      <c r="P132" s="856"/>
      <c r="Q132" s="802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5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43"/>
      <c r="P133" s="856"/>
      <c r="Q133" s="802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5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58"/>
      <c r="P134" s="940"/>
      <c r="Q134" s="941"/>
      <c r="R134" s="94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5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58"/>
      <c r="P135" s="856"/>
      <c r="Q135" s="802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5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58"/>
      <c r="P136" s="856"/>
      <c r="Q136" s="802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5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58"/>
      <c r="P137" s="856"/>
      <c r="Q137" s="802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5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58"/>
      <c r="P138" s="856"/>
      <c r="Q138" s="802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5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58"/>
      <c r="P139" s="856"/>
      <c r="Q139" s="802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5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58"/>
      <c r="P140" s="856"/>
      <c r="Q140" s="802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5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58"/>
      <c r="P141" s="856"/>
      <c r="Q141" s="802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5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58"/>
      <c r="P142" s="856"/>
      <c r="Q142" s="802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5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58"/>
      <c r="P143" s="856"/>
      <c r="Q143" s="802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5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58"/>
      <c r="P144" s="856"/>
      <c r="Q144" s="802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5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58"/>
      <c r="P145" s="856"/>
      <c r="Q145" s="802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5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58"/>
      <c r="P146" s="856"/>
      <c r="Q146" s="802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5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58"/>
      <c r="P147" s="856"/>
      <c r="Q147" s="802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2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58"/>
      <c r="P148" s="856"/>
      <c r="Q148" s="802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2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58"/>
      <c r="P149" s="856"/>
      <c r="Q149" s="802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2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58"/>
      <c r="P150" s="856"/>
      <c r="Q150" s="802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58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58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58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58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58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58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58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59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59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59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2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2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2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2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2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2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2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2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2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2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2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2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6"/>
      <c r="F173" s="812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9" t="s">
        <v>31</v>
      </c>
      <c r="G174" s="73">
        <f>SUM(G5:G173)</f>
        <v>2793.2</v>
      </c>
      <c r="H174" s="590">
        <f>SUM(H3:H173)</f>
        <v>621559.23999999987</v>
      </c>
      <c r="I174" s="866">
        <f>PIERNA!I37</f>
        <v>0</v>
      </c>
      <c r="J174" s="46"/>
      <c r="K174" s="177">
        <f>SUM(K5:K173)</f>
        <v>319797</v>
      </c>
      <c r="L174" s="739"/>
      <c r="M174" s="177">
        <f>SUM(M5:M173)</f>
        <v>874640</v>
      </c>
      <c r="N174" s="499"/>
      <c r="O174" s="660"/>
      <c r="P174" s="120"/>
      <c r="Q174" s="178">
        <f>SUM(Q5:Q173)</f>
        <v>22367723.393320002</v>
      </c>
      <c r="R174" s="158"/>
      <c r="S174" s="189">
        <f>Q174+M174+K174</f>
        <v>23562160.393320002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  <mergeCell ref="R106:R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topLeftCell="C1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1" t="s">
        <v>274</v>
      </c>
      <c r="B1" s="1131"/>
      <c r="C1" s="1131"/>
      <c r="D1" s="1131"/>
      <c r="E1" s="1131"/>
      <c r="F1" s="1131"/>
      <c r="G1" s="1131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>
        <v>59.5</v>
      </c>
      <c r="D4" s="140">
        <v>44432</v>
      </c>
      <c r="E4" s="204">
        <v>998.09</v>
      </c>
      <c r="F4" s="143">
        <v>40</v>
      </c>
      <c r="G4" s="38"/>
    </row>
    <row r="5" spans="1:15" ht="18.75" x14ac:dyDescent="0.3">
      <c r="A5" s="1145" t="s">
        <v>399</v>
      </c>
      <c r="B5" s="573" t="s">
        <v>104</v>
      </c>
      <c r="C5" s="132">
        <v>59.5</v>
      </c>
      <c r="D5" s="140">
        <v>44431</v>
      </c>
      <c r="E5" s="204">
        <v>999.8</v>
      </c>
      <c r="F5" s="143">
        <v>41</v>
      </c>
      <c r="G5" s="89">
        <f>F29</f>
        <v>1997.8899999999999</v>
      </c>
      <c r="H5" s="7">
        <f>E5-G5+E4+E6</f>
        <v>1.1368683772161603E-13</v>
      </c>
    </row>
    <row r="6" spans="1:15" ht="15.75" thickBot="1" x14ac:dyDescent="0.3">
      <c r="A6" s="1145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40</v>
      </c>
      <c r="C8" s="15">
        <v>41</v>
      </c>
      <c r="D8" s="70">
        <v>999.8</v>
      </c>
      <c r="E8" s="140">
        <v>44431</v>
      </c>
      <c r="F8" s="297">
        <f t="shared" ref="F8:F28" si="0">D8</f>
        <v>999.8</v>
      </c>
      <c r="G8" s="286" t="s">
        <v>508</v>
      </c>
      <c r="H8" s="287">
        <v>62</v>
      </c>
      <c r="I8" s="830">
        <f>E5+E6-F8+E4</f>
        <v>998.09</v>
      </c>
      <c r="J8" s="858">
        <f>H8*F8</f>
        <v>61987.6</v>
      </c>
    </row>
    <row r="9" spans="1:15" x14ac:dyDescent="0.25">
      <c r="B9" s="206">
        <f>B8-C9</f>
        <v>23</v>
      </c>
      <c r="C9" s="15">
        <v>17</v>
      </c>
      <c r="D9" s="70">
        <v>425.97</v>
      </c>
      <c r="E9" s="140">
        <v>44435</v>
      </c>
      <c r="F9" s="297">
        <f t="shared" si="0"/>
        <v>425.97</v>
      </c>
      <c r="G9" s="286" t="s">
        <v>550</v>
      </c>
      <c r="H9" s="287">
        <v>62</v>
      </c>
      <c r="I9" s="830">
        <f>I8-F9</f>
        <v>572.12</v>
      </c>
      <c r="J9" s="858">
        <f t="shared" ref="J9:J28" si="1">H9*F9</f>
        <v>26410.140000000003</v>
      </c>
    </row>
    <row r="10" spans="1:15" x14ac:dyDescent="0.25">
      <c r="B10" s="206">
        <f t="shared" ref="B10:B27" si="2">B9-C10</f>
        <v>22</v>
      </c>
      <c r="C10" s="15">
        <v>1</v>
      </c>
      <c r="D10" s="70">
        <v>25.31</v>
      </c>
      <c r="E10" s="140">
        <v>44436</v>
      </c>
      <c r="F10" s="297">
        <f t="shared" si="0"/>
        <v>25.31</v>
      </c>
      <c r="G10" s="286" t="s">
        <v>552</v>
      </c>
      <c r="H10" s="287">
        <v>62</v>
      </c>
      <c r="I10" s="830">
        <f t="shared" ref="I10:I27" si="3">I9-F10</f>
        <v>546.81000000000006</v>
      </c>
      <c r="J10" s="858">
        <f t="shared" si="1"/>
        <v>1569.22</v>
      </c>
    </row>
    <row r="11" spans="1:15" x14ac:dyDescent="0.25">
      <c r="A11" s="56" t="s">
        <v>33</v>
      </c>
      <c r="B11" s="206">
        <f t="shared" si="2"/>
        <v>0</v>
      </c>
      <c r="C11" s="15">
        <v>22</v>
      </c>
      <c r="D11" s="70">
        <v>546.80999999999995</v>
      </c>
      <c r="E11" s="140">
        <v>44440</v>
      </c>
      <c r="F11" s="297">
        <f t="shared" si="0"/>
        <v>546.80999999999995</v>
      </c>
      <c r="G11" s="286" t="s">
        <v>575</v>
      </c>
      <c r="H11" s="287">
        <v>62</v>
      </c>
      <c r="I11" s="830">
        <f t="shared" si="3"/>
        <v>0</v>
      </c>
      <c r="J11" s="858">
        <f t="shared" si="1"/>
        <v>33902.219999999994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1042"/>
      <c r="H12" s="1043"/>
      <c r="I12" s="1074">
        <f t="shared" si="3"/>
        <v>0</v>
      </c>
      <c r="J12" s="1075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1042"/>
      <c r="H13" s="1043"/>
      <c r="I13" s="1076">
        <f t="shared" si="3"/>
        <v>0</v>
      </c>
      <c r="J13" s="1075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1042"/>
      <c r="H14" s="1043"/>
      <c r="I14" s="1076">
        <f t="shared" si="3"/>
        <v>0</v>
      </c>
      <c r="J14" s="1075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2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3">
        <f t="shared" si="3"/>
        <v>0</v>
      </c>
      <c r="J16" s="83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3">
        <f t="shared" si="3"/>
        <v>0</v>
      </c>
      <c r="J17" s="83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3">
        <f t="shared" si="3"/>
        <v>0</v>
      </c>
      <c r="J18" s="83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3">
        <f t="shared" si="3"/>
        <v>0</v>
      </c>
      <c r="J19" s="83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3">
        <f t="shared" si="3"/>
        <v>0</v>
      </c>
      <c r="J20" s="83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3">
        <f t="shared" si="3"/>
        <v>0</v>
      </c>
      <c r="J21" s="83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3">
        <f t="shared" si="3"/>
        <v>0</v>
      </c>
      <c r="J22" s="83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3">
        <f t="shared" si="3"/>
        <v>0</v>
      </c>
      <c r="J23" s="83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3">
        <f t="shared" si="3"/>
        <v>0</v>
      </c>
      <c r="J24" s="83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3">
        <f t="shared" si="3"/>
        <v>0</v>
      </c>
      <c r="J25" s="83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3">
        <f t="shared" si="3"/>
        <v>0</v>
      </c>
      <c r="J26" s="83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4">
        <f t="shared" si="3"/>
        <v>0</v>
      </c>
      <c r="J27" s="83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5"/>
      <c r="J28" s="83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81</v>
      </c>
      <c r="D29" s="107">
        <f>SUM(D8:D28)</f>
        <v>1997.8899999999999</v>
      </c>
      <c r="E29" s="140"/>
      <c r="F29" s="107">
        <f>SUM(F8:F28)</f>
        <v>1997.8899999999999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26" t="s">
        <v>21</v>
      </c>
      <c r="E31" s="1127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15"/>
    <col min="10" max="10" width="17.5703125" customWidth="1"/>
  </cols>
  <sheetData>
    <row r="1" spans="1:11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7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7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7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7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7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7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7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7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8">
        <f t="shared" si="4"/>
        <v>0</v>
      </c>
      <c r="J16" s="83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8">
        <f t="shared" si="4"/>
        <v>0</v>
      </c>
      <c r="J17" s="83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8">
        <f t="shared" si="4"/>
        <v>0</v>
      </c>
      <c r="J18" s="83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8">
        <f t="shared" si="4"/>
        <v>0</v>
      </c>
      <c r="J19" s="83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8">
        <f t="shared" si="4"/>
        <v>0</v>
      </c>
      <c r="J20" s="83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8">
        <f t="shared" si="4"/>
        <v>0</v>
      </c>
      <c r="J21" s="83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8">
        <f t="shared" si="4"/>
        <v>0</v>
      </c>
      <c r="J22" s="83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8">
        <f t="shared" si="4"/>
        <v>0</v>
      </c>
      <c r="J23" s="83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8">
        <f t="shared" si="4"/>
        <v>0</v>
      </c>
      <c r="J24" s="83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8">
        <f t="shared" si="4"/>
        <v>0</v>
      </c>
      <c r="J25" s="83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8">
        <f t="shared" si="4"/>
        <v>0</v>
      </c>
      <c r="J26" s="83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8">
        <f t="shared" si="4"/>
        <v>0</v>
      </c>
      <c r="J27" s="83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9"/>
      <c r="J28" s="83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26" t="s">
        <v>21</v>
      </c>
      <c r="E31" s="1127"/>
      <c r="F31" s="147">
        <f>E4+E5-F29+E6</f>
        <v>0</v>
      </c>
    </row>
    <row r="32" spans="1:10" ht="16.5" thickBot="1" x14ac:dyDescent="0.3">
      <c r="A32" s="129"/>
      <c r="D32" s="912" t="s">
        <v>4</v>
      </c>
      <c r="E32" s="91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2"/>
      <c r="B1" s="1122"/>
      <c r="C1" s="1122"/>
      <c r="D1" s="1122"/>
      <c r="E1" s="1122"/>
      <c r="F1" s="1122"/>
      <c r="G1" s="1122"/>
      <c r="H1" s="389">
        <v>1</v>
      </c>
      <c r="I1" s="678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69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79"/>
    </row>
    <row r="4" spans="1:10" ht="15.75" thickTop="1" x14ac:dyDescent="0.25">
      <c r="A4" s="76"/>
      <c r="B4" s="76"/>
      <c r="C4" s="664"/>
      <c r="D4" s="268"/>
      <c r="E4" s="266"/>
      <c r="F4" s="263"/>
      <c r="G4" s="853"/>
      <c r="H4" s="159"/>
      <c r="I4" s="683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0"/>
    </row>
    <row r="6" spans="1:10" ht="15.75" thickBot="1" x14ac:dyDescent="0.3">
      <c r="A6" s="270"/>
      <c r="B6" s="779"/>
      <c r="C6" s="669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69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1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69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69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69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69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69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69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69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69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69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69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69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69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69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26" t="s">
        <v>21</v>
      </c>
      <c r="E32" s="1127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8" t="s">
        <v>277</v>
      </c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2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75</v>
      </c>
      <c r="H5" s="7">
        <f>E5-G5+E4+E6</f>
        <v>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48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48">
        <f>B9-C10</f>
        <v>8</v>
      </c>
      <c r="C10" s="263">
        <v>2</v>
      </c>
      <c r="D10" s="969">
        <v>10</v>
      </c>
      <c r="E10" s="974">
        <v>44386</v>
      </c>
      <c r="F10" s="975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48">
        <f t="shared" ref="B11:B25" si="2">B10-C11</f>
        <v>5</v>
      </c>
      <c r="C11" s="263">
        <v>3</v>
      </c>
      <c r="D11" s="969">
        <v>15</v>
      </c>
      <c r="E11" s="974">
        <v>44385</v>
      </c>
      <c r="F11" s="968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48">
        <f t="shared" si="2"/>
        <v>4</v>
      </c>
      <c r="C12" s="263">
        <v>1</v>
      </c>
      <c r="D12" s="969">
        <v>5</v>
      </c>
      <c r="E12" s="974">
        <v>44387</v>
      </c>
      <c r="F12" s="968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48">
        <f t="shared" si="2"/>
        <v>2</v>
      </c>
      <c r="C13" s="263">
        <v>2</v>
      </c>
      <c r="D13" s="470">
        <v>10</v>
      </c>
      <c r="E13" s="996">
        <v>44441</v>
      </c>
      <c r="F13" s="992">
        <f t="shared" si="0"/>
        <v>10</v>
      </c>
      <c r="G13" s="458" t="s">
        <v>595</v>
      </c>
      <c r="H13" s="459">
        <v>250</v>
      </c>
      <c r="I13" s="47">
        <f t="shared" si="1"/>
        <v>10</v>
      </c>
    </row>
    <row r="14" spans="1:9" x14ac:dyDescent="0.25">
      <c r="B14" s="748">
        <f>B13-C14</f>
        <v>0</v>
      </c>
      <c r="C14" s="263">
        <v>2</v>
      </c>
      <c r="D14" s="470">
        <v>10</v>
      </c>
      <c r="E14" s="996">
        <v>44441</v>
      </c>
      <c r="F14" s="992">
        <f t="shared" si="0"/>
        <v>10</v>
      </c>
      <c r="G14" s="458" t="s">
        <v>596</v>
      </c>
      <c r="H14" s="459">
        <v>250</v>
      </c>
      <c r="I14" s="47">
        <f t="shared" si="1"/>
        <v>0</v>
      </c>
    </row>
    <row r="15" spans="1:9" x14ac:dyDescent="0.25">
      <c r="B15" s="748">
        <f t="shared" ref="B15:B22" si="3">B14-C15</f>
        <v>0</v>
      </c>
      <c r="C15" s="263"/>
      <c r="D15" s="470"/>
      <c r="E15" s="996"/>
      <c r="F15" s="1086">
        <f t="shared" si="0"/>
        <v>0</v>
      </c>
      <c r="G15" s="1087"/>
      <c r="H15" s="1088"/>
      <c r="I15" s="1048">
        <f t="shared" si="1"/>
        <v>0</v>
      </c>
    </row>
    <row r="16" spans="1:9" x14ac:dyDescent="0.25">
      <c r="B16" s="748">
        <f t="shared" si="3"/>
        <v>0</v>
      </c>
      <c r="C16" s="263"/>
      <c r="D16" s="470"/>
      <c r="E16" s="996"/>
      <c r="F16" s="1086">
        <f t="shared" si="0"/>
        <v>0</v>
      </c>
      <c r="G16" s="1087"/>
      <c r="H16" s="1088"/>
      <c r="I16" s="1048">
        <f t="shared" si="1"/>
        <v>0</v>
      </c>
    </row>
    <row r="17" spans="1:9" x14ac:dyDescent="0.25">
      <c r="B17" s="748">
        <f t="shared" si="3"/>
        <v>0</v>
      </c>
      <c r="C17" s="263"/>
      <c r="D17" s="470"/>
      <c r="E17" s="996"/>
      <c r="F17" s="1086">
        <f t="shared" si="0"/>
        <v>0</v>
      </c>
      <c r="G17" s="1087"/>
      <c r="H17" s="1088"/>
      <c r="I17" s="1048">
        <f t="shared" si="1"/>
        <v>0</v>
      </c>
    </row>
    <row r="18" spans="1:9" x14ac:dyDescent="0.25">
      <c r="B18" s="748">
        <f t="shared" si="3"/>
        <v>0</v>
      </c>
      <c r="C18" s="263"/>
      <c r="D18" s="470"/>
      <c r="E18" s="996"/>
      <c r="F18" s="992">
        <f t="shared" si="0"/>
        <v>0</v>
      </c>
      <c r="G18" s="458"/>
      <c r="H18" s="459"/>
      <c r="I18" s="47">
        <f t="shared" si="1"/>
        <v>0</v>
      </c>
    </row>
    <row r="19" spans="1:9" x14ac:dyDescent="0.25">
      <c r="B19" s="748">
        <f t="shared" si="3"/>
        <v>0</v>
      </c>
      <c r="C19" s="263"/>
      <c r="D19" s="470"/>
      <c r="E19" s="996"/>
      <c r="F19" s="992">
        <f t="shared" si="0"/>
        <v>0</v>
      </c>
      <c r="G19" s="458"/>
      <c r="H19" s="459"/>
      <c r="I19" s="47">
        <f t="shared" si="1"/>
        <v>0</v>
      </c>
    </row>
    <row r="20" spans="1:9" x14ac:dyDescent="0.25">
      <c r="B20" s="748">
        <f t="shared" si="3"/>
        <v>0</v>
      </c>
      <c r="C20" s="263"/>
      <c r="D20" s="470"/>
      <c r="E20" s="996"/>
      <c r="F20" s="992">
        <f t="shared" si="0"/>
        <v>0</v>
      </c>
      <c r="G20" s="458"/>
      <c r="H20" s="459"/>
      <c r="I20" s="47">
        <f t="shared" si="1"/>
        <v>0</v>
      </c>
    </row>
    <row r="21" spans="1:9" x14ac:dyDescent="0.25">
      <c r="B21" s="748">
        <f t="shared" si="3"/>
        <v>0</v>
      </c>
      <c r="C21" s="263"/>
      <c r="D21" s="744"/>
      <c r="E21" s="902"/>
      <c r="F21" s="898">
        <f t="shared" si="0"/>
        <v>0</v>
      </c>
      <c r="G21" s="745"/>
      <c r="H21" s="746"/>
      <c r="I21" s="47">
        <f t="shared" si="1"/>
        <v>0</v>
      </c>
    </row>
    <row r="22" spans="1:9" x14ac:dyDescent="0.25">
      <c r="B22" s="748">
        <f t="shared" si="3"/>
        <v>0</v>
      </c>
      <c r="C22" s="284"/>
      <c r="D22" s="744"/>
      <c r="E22" s="902"/>
      <c r="F22" s="898">
        <f t="shared" si="0"/>
        <v>0</v>
      </c>
      <c r="G22" s="745"/>
      <c r="H22" s="746"/>
      <c r="I22" s="47">
        <f t="shared" si="1"/>
        <v>0</v>
      </c>
    </row>
    <row r="23" spans="1:9" x14ac:dyDescent="0.25">
      <c r="B23" s="748">
        <f t="shared" si="2"/>
        <v>0</v>
      </c>
      <c r="C23" s="15"/>
      <c r="D23" s="764">
        <v>0</v>
      </c>
      <c r="E23" s="902"/>
      <c r="F23" s="898">
        <f t="shared" si="0"/>
        <v>0</v>
      </c>
      <c r="G23" s="745"/>
      <c r="H23" s="746"/>
      <c r="I23" s="283">
        <f t="shared" si="1"/>
        <v>0</v>
      </c>
    </row>
    <row r="24" spans="1:9" x14ac:dyDescent="0.25">
      <c r="B24" s="748">
        <f t="shared" si="2"/>
        <v>0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0</v>
      </c>
    </row>
    <row r="25" spans="1:9" ht="15.75" thickBot="1" x14ac:dyDescent="0.3">
      <c r="A25" s="125"/>
      <c r="B25" s="748">
        <f t="shared" si="2"/>
        <v>0</v>
      </c>
      <c r="C25" s="37"/>
      <c r="D25" s="70">
        <v>0</v>
      </c>
      <c r="E25" s="233"/>
      <c r="F25" s="803">
        <f t="shared" si="0"/>
        <v>0</v>
      </c>
      <c r="G25" s="804"/>
      <c r="H25" s="805"/>
      <c r="I25" s="283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15</v>
      </c>
      <c r="D26" s="107">
        <f>SUM(D8:D25)</f>
        <v>75</v>
      </c>
      <c r="E26" s="76"/>
      <c r="F26" s="107">
        <f>SUM(F8:F25)</f>
        <v>75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26" t="s">
        <v>21</v>
      </c>
      <c r="E28" s="1127"/>
      <c r="F28" s="147">
        <f>E4+E5-F26+E6</f>
        <v>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31" t="s">
        <v>278</v>
      </c>
      <c r="B1" s="1131"/>
      <c r="C1" s="1131"/>
      <c r="D1" s="1131"/>
      <c r="E1" s="1131"/>
      <c r="F1" s="1131"/>
      <c r="G1" s="11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>
        <v>22.5</v>
      </c>
      <c r="D5" s="300">
        <v>44431</v>
      </c>
      <c r="E5" s="291">
        <v>1828.42</v>
      </c>
      <c r="F5" s="263"/>
      <c r="G5" s="89">
        <f>F30</f>
        <v>1828.42</v>
      </c>
      <c r="H5" s="165">
        <f>E5-G5+E6</f>
        <v>0</v>
      </c>
    </row>
    <row r="6" spans="1:10" ht="15.75" x14ac:dyDescent="0.25">
      <c r="A6" s="270"/>
      <c r="B6" s="777" t="s">
        <v>105</v>
      </c>
      <c r="C6" s="299">
        <v>22.5</v>
      </c>
      <c r="D6" s="300">
        <v>44431</v>
      </c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>
        <v>2</v>
      </c>
      <c r="D9" s="758">
        <v>1828.42</v>
      </c>
      <c r="E9" s="759">
        <v>44431</v>
      </c>
      <c r="F9" s="760">
        <f>D9</f>
        <v>1828.42</v>
      </c>
      <c r="G9" s="286" t="s">
        <v>508</v>
      </c>
      <c r="H9" s="287">
        <v>23.5</v>
      </c>
      <c r="I9" s="291">
        <f>E5+E6+E4+E7-F9</f>
        <v>0</v>
      </c>
      <c r="J9" s="61">
        <f>H9*F9</f>
        <v>42967.87</v>
      </c>
    </row>
    <row r="10" spans="1:10" x14ac:dyDescent="0.25">
      <c r="B10" s="90"/>
      <c r="C10" s="475"/>
      <c r="D10" s="676"/>
      <c r="E10" s="955"/>
      <c r="F10" s="1094">
        <f>D10</f>
        <v>0</v>
      </c>
      <c r="G10" s="1042"/>
      <c r="H10" s="1043"/>
      <c r="I10" s="1039">
        <f>I9-F10</f>
        <v>0</v>
      </c>
      <c r="J10" s="1067">
        <f t="shared" ref="J10:J28" si="0">H10*F10</f>
        <v>0</v>
      </c>
    </row>
    <row r="11" spans="1:10" x14ac:dyDescent="0.25">
      <c r="B11" s="90"/>
      <c r="C11" s="475"/>
      <c r="D11" s="676"/>
      <c r="E11" s="955"/>
      <c r="F11" s="1094">
        <f t="shared" ref="F11:F29" si="1">D11</f>
        <v>0</v>
      </c>
      <c r="G11" s="1042"/>
      <c r="H11" s="1043"/>
      <c r="I11" s="1039">
        <f t="shared" ref="I11:I28" si="2">I10-F11</f>
        <v>0</v>
      </c>
      <c r="J11" s="1067">
        <f t="shared" si="0"/>
        <v>0</v>
      </c>
    </row>
    <row r="12" spans="1:10" x14ac:dyDescent="0.25">
      <c r="A12" s="56" t="s">
        <v>33</v>
      </c>
      <c r="B12" s="90"/>
      <c r="C12" s="475"/>
      <c r="D12" s="676">
        <v>0</v>
      </c>
      <c r="E12" s="955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6">
        <v>0</v>
      </c>
      <c r="E13" s="955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6">
        <v>0</v>
      </c>
      <c r="E14" s="955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6">
        <v>0</v>
      </c>
      <c r="E15" s="955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6">
        <v>0</v>
      </c>
      <c r="E16" s="955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6">
        <v>0</v>
      </c>
      <c r="E17" s="955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6">
        <v>0</v>
      </c>
      <c r="E18" s="955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6">
        <v>0</v>
      </c>
      <c r="E19" s="955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6">
        <v>0</v>
      </c>
      <c r="E20" s="527"/>
      <c r="F20" s="676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6">
        <v>0</v>
      </c>
      <c r="E21" s="527"/>
      <c r="F21" s="676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6">
        <v>0</v>
      </c>
      <c r="E22" s="527"/>
      <c r="F22" s="676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6">
        <v>0</v>
      </c>
      <c r="E23" s="527"/>
      <c r="F23" s="676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6">
        <v>0</v>
      </c>
      <c r="E24" s="527"/>
      <c r="F24" s="676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6">
        <v>0</v>
      </c>
      <c r="E25" s="527"/>
      <c r="F25" s="676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6">
        <v>0</v>
      </c>
      <c r="E26" s="527"/>
      <c r="F26" s="676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6">
        <f t="shared" ref="D27:D28" si="3">C27*B27</f>
        <v>0</v>
      </c>
      <c r="E27" s="527"/>
      <c r="F27" s="676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6">
        <f t="shared" si="3"/>
        <v>0</v>
      </c>
      <c r="E28" s="527"/>
      <c r="F28" s="676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6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2</v>
      </c>
      <c r="D30" s="107">
        <f>SUM(D9:D29)</f>
        <v>1828.42</v>
      </c>
      <c r="E30" s="76"/>
      <c r="F30" s="107">
        <f>SUM(F9:F29)</f>
        <v>1828.42</v>
      </c>
    </row>
    <row r="31" spans="1:10" ht="15.75" thickBot="1" x14ac:dyDescent="0.3">
      <c r="A31" s="47"/>
    </row>
    <row r="32" spans="1:10" x14ac:dyDescent="0.25">
      <c r="B32" s="5"/>
      <c r="D32" s="1126" t="s">
        <v>21</v>
      </c>
      <c r="E32" s="1127"/>
      <c r="F32" s="147">
        <f>E5-F30+E6+E7</f>
        <v>0</v>
      </c>
    </row>
    <row r="33" spans="1:6" ht="15.75" thickBot="1" x14ac:dyDescent="0.3">
      <c r="A33" s="129"/>
      <c r="D33" s="953" t="s">
        <v>4</v>
      </c>
      <c r="E33" s="954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47"/>
    </row>
    <row r="6" spans="1:8" ht="15.75" customHeight="1" x14ac:dyDescent="0.25">
      <c r="A6" s="1124"/>
      <c r="B6" s="1146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24"/>
      <c r="B7" s="1147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26" t="s">
        <v>21</v>
      </c>
      <c r="E30" s="1127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M1" zoomScale="98" zoomScaleNormal="98" workbookViewId="0">
      <selection activeCell="P11" sqref="P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51" t="s">
        <v>279</v>
      </c>
      <c r="B1" s="1151"/>
      <c r="C1" s="1151"/>
      <c r="D1" s="1151"/>
      <c r="E1" s="1151"/>
      <c r="F1" s="1151"/>
      <c r="G1" s="1151"/>
      <c r="H1" s="1151"/>
      <c r="I1" s="1151"/>
      <c r="J1" s="1151"/>
      <c r="K1" s="1015">
        <v>1</v>
      </c>
      <c r="M1" s="1148" t="s">
        <v>303</v>
      </c>
      <c r="N1" s="1148"/>
      <c r="O1" s="1148"/>
      <c r="P1" s="1148"/>
      <c r="Q1" s="1148"/>
      <c r="R1" s="1148"/>
      <c r="S1" s="1148"/>
      <c r="T1" s="1148"/>
      <c r="U1" s="1148"/>
      <c r="V1" s="1148"/>
      <c r="W1" s="1015">
        <v>1</v>
      </c>
      <c r="Y1" s="1148" t="s">
        <v>303</v>
      </c>
      <c r="Z1" s="1148"/>
      <c r="AA1" s="1148"/>
      <c r="AB1" s="1148"/>
      <c r="AC1" s="1148"/>
      <c r="AD1" s="1148"/>
      <c r="AE1" s="1148"/>
      <c r="AF1" s="1148"/>
      <c r="AG1" s="1148"/>
      <c r="AH1" s="1148"/>
      <c r="AI1" s="1015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149" t="s">
        <v>68</v>
      </c>
      <c r="B4" s="347"/>
      <c r="C4" s="742"/>
      <c r="D4" s="265"/>
      <c r="E4" s="291"/>
      <c r="F4" s="263"/>
      <c r="G4" s="623"/>
      <c r="H4" s="260"/>
      <c r="I4" s="260"/>
      <c r="M4" s="1152" t="s">
        <v>304</v>
      </c>
      <c r="N4" s="347"/>
      <c r="O4" s="742"/>
      <c r="P4" s="265"/>
      <c r="Q4" s="291"/>
      <c r="R4" s="263"/>
      <c r="S4" s="623"/>
      <c r="T4" s="260"/>
      <c r="U4" s="260"/>
      <c r="Y4" s="1149" t="s">
        <v>68</v>
      </c>
      <c r="Z4" s="347">
        <v>18506.88</v>
      </c>
      <c r="AA4" s="742">
        <v>18509.599999999999</v>
      </c>
      <c r="AB4" s="265"/>
      <c r="AC4" s="291"/>
      <c r="AD4" s="263"/>
      <c r="AE4" s="623"/>
      <c r="AF4" s="260"/>
      <c r="AG4" s="260"/>
    </row>
    <row r="5" spans="1:35" ht="15.75" customHeight="1" x14ac:dyDescent="0.25">
      <c r="A5" s="1150"/>
      <c r="B5" s="12" t="s">
        <v>51</v>
      </c>
      <c r="C5" s="743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53"/>
      <c r="N5" s="12" t="s">
        <v>51</v>
      </c>
      <c r="O5" s="743" t="s">
        <v>305</v>
      </c>
      <c r="P5" s="141">
        <v>44418</v>
      </c>
      <c r="Q5" s="136">
        <v>18507</v>
      </c>
      <c r="R5" s="74">
        <v>680</v>
      </c>
      <c r="S5" s="47">
        <f>R94</f>
        <v>11867.919999999998</v>
      </c>
      <c r="T5" s="165">
        <f>Q5+Q6-S5+Q4</f>
        <v>6747.9600000000028</v>
      </c>
      <c r="Y5" s="1150"/>
      <c r="Z5" s="12" t="s">
        <v>51</v>
      </c>
      <c r="AA5" s="743">
        <v>56.8</v>
      </c>
      <c r="AB5" s="141">
        <v>44424</v>
      </c>
      <c r="AC5" s="136">
        <v>18506.88</v>
      </c>
      <c r="AD5" s="74">
        <v>680</v>
      </c>
      <c r="AE5" s="47">
        <f>AD94</f>
        <v>0</v>
      </c>
      <c r="AF5" s="165">
        <f>AC5+AC6-AE5+AC4</f>
        <v>18506.88</v>
      </c>
    </row>
    <row r="6" spans="1:35" ht="15.75" customHeight="1" x14ac:dyDescent="0.25">
      <c r="A6" s="1150"/>
      <c r="B6" s="169" t="s">
        <v>42</v>
      </c>
      <c r="C6" s="167"/>
      <c r="D6" s="141"/>
      <c r="E6" s="79">
        <v>190.54</v>
      </c>
      <c r="F6" s="63">
        <v>7</v>
      </c>
      <c r="M6" s="1153"/>
      <c r="N6" s="169" t="s">
        <v>42</v>
      </c>
      <c r="O6" s="167"/>
      <c r="P6" s="141"/>
      <c r="Q6" s="1053">
        <v>108.88</v>
      </c>
      <c r="R6" s="1054">
        <v>4</v>
      </c>
      <c r="Y6" s="1150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48"/>
      <c r="B7" s="169"/>
      <c r="C7" s="813"/>
      <c r="D7" s="265"/>
      <c r="E7" s="79"/>
      <c r="F7" s="63"/>
      <c r="M7" s="1007"/>
      <c r="N7" s="169"/>
      <c r="O7" s="813"/>
      <c r="P7" s="265"/>
      <c r="Q7" s="79"/>
      <c r="R7" s="63"/>
      <c r="Y7" s="1007"/>
      <c r="Z7" s="169"/>
      <c r="AA7" s="813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84">
        <f>E5-F9+E4+E6</f>
        <v>18046.860000000004</v>
      </c>
      <c r="J9" s="785">
        <f>F5-C9+F4+F6</f>
        <v>663</v>
      </c>
      <c r="K9" s="786">
        <f>F9*H9</f>
        <v>17965.199999999997</v>
      </c>
      <c r="M9" s="56" t="s">
        <v>32</v>
      </c>
      <c r="N9" s="2">
        <v>27.22</v>
      </c>
      <c r="O9" s="15">
        <v>32</v>
      </c>
      <c r="P9" s="423">
        <f t="shared" ref="P9:P72" si="2">O9*N9</f>
        <v>871.04</v>
      </c>
      <c r="Q9" s="354">
        <v>44418</v>
      </c>
      <c r="R9" s="70">
        <f t="shared" ref="R9:R72" si="3">P9</f>
        <v>871.04</v>
      </c>
      <c r="S9" s="71" t="s">
        <v>446</v>
      </c>
      <c r="T9" s="72">
        <v>63</v>
      </c>
      <c r="U9" s="784">
        <f>Q5-R9+Q4+Q6</f>
        <v>17744.84</v>
      </c>
      <c r="V9" s="785">
        <f>R5-O9+R4+R6</f>
        <v>652</v>
      </c>
      <c r="W9" s="786">
        <f>R9*T9</f>
        <v>54875.519999999997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18506.88</v>
      </c>
      <c r="AH9" s="785">
        <f>AD5-AA9+AD4+AD6</f>
        <v>680</v>
      </c>
      <c r="AI9" s="786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87">
        <f>I9-F10</f>
        <v>18019.640000000003</v>
      </c>
      <c r="J10" s="788">
        <f>J9-C10</f>
        <v>662</v>
      </c>
      <c r="K10" s="789">
        <f t="shared" ref="K10:K73" si="6">F10*H10</f>
        <v>1633.1999999999998</v>
      </c>
      <c r="M10" s="137"/>
      <c r="N10" s="2">
        <v>27.22</v>
      </c>
      <c r="O10" s="15">
        <v>24</v>
      </c>
      <c r="P10" s="423">
        <f t="shared" si="2"/>
        <v>653.28</v>
      </c>
      <c r="Q10" s="354">
        <v>44418</v>
      </c>
      <c r="R10" s="70">
        <f t="shared" si="3"/>
        <v>653.28</v>
      </c>
      <c r="S10" s="71" t="s">
        <v>446</v>
      </c>
      <c r="T10" s="72">
        <v>63</v>
      </c>
      <c r="U10" s="787">
        <f>U9-R10</f>
        <v>17091.560000000001</v>
      </c>
      <c r="V10" s="788">
        <f>V9-O10</f>
        <v>628</v>
      </c>
      <c r="W10" s="789">
        <f t="shared" ref="W10:W73" si="7">R10*T10</f>
        <v>41156.639999999999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18506.88</v>
      </c>
      <c r="AH10" s="788">
        <f>AH9-AA10</f>
        <v>680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27">
        <f>I10-F11+E7</f>
        <v>17965.200000000004</v>
      </c>
      <c r="J11" s="788">
        <f t="shared" ref="J11" si="9">J10-C11</f>
        <v>660</v>
      </c>
      <c r="K11" s="789">
        <f t="shared" si="6"/>
        <v>3266.3999999999996</v>
      </c>
      <c r="M11" s="138"/>
      <c r="N11" s="2">
        <v>27.22</v>
      </c>
      <c r="O11" s="15">
        <v>24</v>
      </c>
      <c r="P11" s="423">
        <f t="shared" si="2"/>
        <v>653.28</v>
      </c>
      <c r="Q11" s="354">
        <v>44419</v>
      </c>
      <c r="R11" s="70">
        <f t="shared" si="3"/>
        <v>653.28</v>
      </c>
      <c r="S11" s="286" t="s">
        <v>448</v>
      </c>
      <c r="T11" s="287">
        <v>62</v>
      </c>
      <c r="U11" s="790">
        <f>U10-R11+Q7</f>
        <v>16438.280000000002</v>
      </c>
      <c r="V11" s="788">
        <f t="shared" ref="V11" si="10">V10-O11</f>
        <v>604</v>
      </c>
      <c r="W11" s="789">
        <f t="shared" si="7"/>
        <v>40503.360000000001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7">
        <f>AG10-AD11+AC7</f>
        <v>18506.88</v>
      </c>
      <c r="AH11" s="788">
        <f t="shared" ref="AH11" si="11">AH10-AA11</f>
        <v>680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87">
        <f>I11-F12</f>
        <v>17829.100000000006</v>
      </c>
      <c r="J12" s="788">
        <f>J11-C12</f>
        <v>655</v>
      </c>
      <c r="K12" s="789">
        <f t="shared" si="6"/>
        <v>8166</v>
      </c>
      <c r="M12" s="56" t="s">
        <v>33</v>
      </c>
      <c r="N12" s="2">
        <v>27.22</v>
      </c>
      <c r="O12" s="15">
        <v>24</v>
      </c>
      <c r="P12" s="423">
        <f t="shared" si="2"/>
        <v>653.28</v>
      </c>
      <c r="Q12" s="354">
        <v>44421</v>
      </c>
      <c r="R12" s="70">
        <f t="shared" si="3"/>
        <v>653.28</v>
      </c>
      <c r="S12" s="286" t="s">
        <v>459</v>
      </c>
      <c r="T12" s="287">
        <v>62</v>
      </c>
      <c r="U12" s="787">
        <f>U11-R12</f>
        <v>15785.000000000002</v>
      </c>
      <c r="V12" s="788">
        <f>V11-O12</f>
        <v>580</v>
      </c>
      <c r="W12" s="789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18506.88</v>
      </c>
      <c r="AH12" s="788">
        <f>AH11-AA12</f>
        <v>680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</v>
      </c>
      <c r="D13" s="970">
        <f t="shared" si="0"/>
        <v>54.44</v>
      </c>
      <c r="E13" s="971">
        <v>44383</v>
      </c>
      <c r="F13" s="540">
        <f t="shared" si="1"/>
        <v>54.44</v>
      </c>
      <c r="G13" s="630" t="s">
        <v>185</v>
      </c>
      <c r="H13" s="631">
        <v>60</v>
      </c>
      <c r="I13" s="787">
        <f t="shared" ref="I13:I76" si="12">I12-F13</f>
        <v>17774.660000000007</v>
      </c>
      <c r="J13" s="788">
        <f t="shared" ref="J13:J76" si="13">J12-C13</f>
        <v>653</v>
      </c>
      <c r="K13" s="789">
        <f t="shared" si="6"/>
        <v>3266.3999999999996</v>
      </c>
      <c r="M13" s="741"/>
      <c r="N13" s="343">
        <v>27.22</v>
      </c>
      <c r="O13" s="15">
        <v>24</v>
      </c>
      <c r="P13" s="423">
        <f t="shared" si="2"/>
        <v>653.28</v>
      </c>
      <c r="Q13" s="354">
        <v>44421</v>
      </c>
      <c r="R13" s="70">
        <f t="shared" si="3"/>
        <v>653.28</v>
      </c>
      <c r="S13" s="71" t="s">
        <v>462</v>
      </c>
      <c r="T13" s="72">
        <v>62</v>
      </c>
      <c r="U13" s="787">
        <f t="shared" ref="U13:U76" si="14">U12-R13</f>
        <v>15131.720000000001</v>
      </c>
      <c r="V13" s="788">
        <f t="shared" ref="V13:V76" si="15">V12-O13</f>
        <v>556</v>
      </c>
      <c r="W13" s="789">
        <f t="shared" si="7"/>
        <v>40503.360000000001</v>
      </c>
      <c r="Y13" s="741"/>
      <c r="Z13" s="343">
        <v>27.22</v>
      </c>
      <c r="AA13" s="15"/>
      <c r="AB13" s="970">
        <f t="shared" si="4"/>
        <v>0</v>
      </c>
      <c r="AC13" s="971"/>
      <c r="AD13" s="540">
        <f t="shared" si="5"/>
        <v>0</v>
      </c>
      <c r="AE13" s="630"/>
      <c r="AF13" s="631"/>
      <c r="AG13" s="787">
        <f t="shared" ref="AG13:AG76" si="16">AG12-AD13</f>
        <v>18506.88</v>
      </c>
      <c r="AH13" s="788">
        <f t="shared" ref="AH13:AH76" si="17">AH12-AA13</f>
        <v>680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6</v>
      </c>
      <c r="D14" s="970">
        <f t="shared" si="0"/>
        <v>163.32</v>
      </c>
      <c r="E14" s="971">
        <v>44384</v>
      </c>
      <c r="F14" s="540">
        <f t="shared" si="1"/>
        <v>163.32</v>
      </c>
      <c r="G14" s="630" t="s">
        <v>186</v>
      </c>
      <c r="H14" s="631">
        <v>60</v>
      </c>
      <c r="I14" s="787">
        <f t="shared" si="12"/>
        <v>17611.340000000007</v>
      </c>
      <c r="J14" s="788">
        <f t="shared" si="13"/>
        <v>647</v>
      </c>
      <c r="K14" s="789">
        <f t="shared" si="6"/>
        <v>9799.1999999999989</v>
      </c>
      <c r="M14" s="741"/>
      <c r="N14" s="343">
        <v>27.22</v>
      </c>
      <c r="O14" s="15">
        <v>5</v>
      </c>
      <c r="P14" s="423">
        <f t="shared" si="2"/>
        <v>136.1</v>
      </c>
      <c r="Q14" s="354">
        <v>44422</v>
      </c>
      <c r="R14" s="70">
        <f t="shared" si="3"/>
        <v>136.1</v>
      </c>
      <c r="S14" s="71" t="s">
        <v>471</v>
      </c>
      <c r="T14" s="72">
        <v>62</v>
      </c>
      <c r="U14" s="787">
        <f t="shared" si="14"/>
        <v>14995.62</v>
      </c>
      <c r="V14" s="788">
        <f t="shared" si="15"/>
        <v>551</v>
      </c>
      <c r="W14" s="789">
        <f t="shared" si="7"/>
        <v>8438.1999999999989</v>
      </c>
      <c r="Y14" s="741"/>
      <c r="Z14" s="343">
        <v>27.22</v>
      </c>
      <c r="AA14" s="15"/>
      <c r="AB14" s="970">
        <f t="shared" si="4"/>
        <v>0</v>
      </c>
      <c r="AC14" s="971"/>
      <c r="AD14" s="540">
        <f t="shared" si="5"/>
        <v>0</v>
      </c>
      <c r="AE14" s="630"/>
      <c r="AF14" s="631"/>
      <c r="AG14" s="787">
        <f t="shared" si="16"/>
        <v>18506.88</v>
      </c>
      <c r="AH14" s="788">
        <f t="shared" si="17"/>
        <v>680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1</v>
      </c>
      <c r="D15" s="970">
        <f t="shared" si="0"/>
        <v>27.22</v>
      </c>
      <c r="E15" s="971">
        <v>44384</v>
      </c>
      <c r="F15" s="540">
        <f t="shared" si="1"/>
        <v>27.22</v>
      </c>
      <c r="G15" s="630" t="s">
        <v>187</v>
      </c>
      <c r="H15" s="631">
        <v>60</v>
      </c>
      <c r="I15" s="787">
        <f t="shared" si="12"/>
        <v>17584.120000000006</v>
      </c>
      <c r="J15" s="788">
        <f t="shared" si="13"/>
        <v>646</v>
      </c>
      <c r="K15" s="789">
        <f t="shared" si="6"/>
        <v>1633.1999999999998</v>
      </c>
      <c r="M15" s="741"/>
      <c r="N15" s="343">
        <v>27.22</v>
      </c>
      <c r="O15" s="15">
        <v>24</v>
      </c>
      <c r="P15" s="423">
        <f t="shared" si="2"/>
        <v>653.28</v>
      </c>
      <c r="Q15" s="354">
        <v>44422</v>
      </c>
      <c r="R15" s="70">
        <f t="shared" si="3"/>
        <v>653.28</v>
      </c>
      <c r="S15" s="71" t="s">
        <v>473</v>
      </c>
      <c r="T15" s="72">
        <v>62</v>
      </c>
      <c r="U15" s="787">
        <f t="shared" si="14"/>
        <v>14342.34</v>
      </c>
      <c r="V15" s="788">
        <f t="shared" si="15"/>
        <v>527</v>
      </c>
      <c r="W15" s="789">
        <f t="shared" si="7"/>
        <v>40503.360000000001</v>
      </c>
      <c r="Y15" s="741"/>
      <c r="Z15" s="343">
        <v>27.22</v>
      </c>
      <c r="AA15" s="15"/>
      <c r="AB15" s="970">
        <f t="shared" si="4"/>
        <v>0</v>
      </c>
      <c r="AC15" s="971"/>
      <c r="AD15" s="540">
        <f t="shared" si="5"/>
        <v>0</v>
      </c>
      <c r="AE15" s="630"/>
      <c r="AF15" s="631"/>
      <c r="AG15" s="787">
        <f t="shared" si="16"/>
        <v>18506.88</v>
      </c>
      <c r="AH15" s="788">
        <f t="shared" si="17"/>
        <v>680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1</v>
      </c>
      <c r="D16" s="970">
        <f t="shared" si="0"/>
        <v>27.22</v>
      </c>
      <c r="E16" s="971">
        <v>44384</v>
      </c>
      <c r="F16" s="540">
        <f t="shared" si="1"/>
        <v>27.22</v>
      </c>
      <c r="G16" s="630" t="s">
        <v>188</v>
      </c>
      <c r="H16" s="631">
        <v>60</v>
      </c>
      <c r="I16" s="787">
        <f t="shared" si="12"/>
        <v>17556.900000000005</v>
      </c>
      <c r="J16" s="788">
        <f t="shared" si="13"/>
        <v>645</v>
      </c>
      <c r="K16" s="789">
        <f t="shared" si="6"/>
        <v>1633.1999999999998</v>
      </c>
      <c r="M16" s="741"/>
      <c r="N16" s="343">
        <v>27.22</v>
      </c>
      <c r="O16" s="15">
        <v>24</v>
      </c>
      <c r="P16" s="423">
        <f t="shared" si="2"/>
        <v>653.28</v>
      </c>
      <c r="Q16" s="354">
        <v>44422</v>
      </c>
      <c r="R16" s="70">
        <f t="shared" si="3"/>
        <v>653.28</v>
      </c>
      <c r="S16" s="71" t="s">
        <v>474</v>
      </c>
      <c r="T16" s="72">
        <v>62</v>
      </c>
      <c r="U16" s="787">
        <f t="shared" si="14"/>
        <v>13689.06</v>
      </c>
      <c r="V16" s="788">
        <f t="shared" si="15"/>
        <v>503</v>
      </c>
      <c r="W16" s="789">
        <f t="shared" si="7"/>
        <v>40503.360000000001</v>
      </c>
      <c r="Y16" s="741"/>
      <c r="Z16" s="343">
        <v>27.22</v>
      </c>
      <c r="AA16" s="15"/>
      <c r="AB16" s="970">
        <f t="shared" si="4"/>
        <v>0</v>
      </c>
      <c r="AC16" s="971"/>
      <c r="AD16" s="540">
        <f t="shared" si="5"/>
        <v>0</v>
      </c>
      <c r="AE16" s="630"/>
      <c r="AF16" s="631"/>
      <c r="AG16" s="787">
        <f t="shared" si="16"/>
        <v>18506.88</v>
      </c>
      <c r="AH16" s="788">
        <f t="shared" si="17"/>
        <v>680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2</v>
      </c>
      <c r="D17" s="970">
        <f t="shared" si="0"/>
        <v>54.44</v>
      </c>
      <c r="E17" s="931">
        <v>44384</v>
      </c>
      <c r="F17" s="540">
        <f t="shared" si="1"/>
        <v>54.44</v>
      </c>
      <c r="G17" s="630" t="s">
        <v>189</v>
      </c>
      <c r="H17" s="631">
        <v>60</v>
      </c>
      <c r="I17" s="787">
        <f t="shared" si="12"/>
        <v>17502.460000000006</v>
      </c>
      <c r="J17" s="788">
        <f t="shared" si="13"/>
        <v>643</v>
      </c>
      <c r="K17" s="789">
        <f t="shared" si="6"/>
        <v>3266.3999999999996</v>
      </c>
      <c r="M17" s="741"/>
      <c r="N17" s="343">
        <v>27.22</v>
      </c>
      <c r="O17" s="15">
        <v>5</v>
      </c>
      <c r="P17" s="423">
        <f t="shared" si="2"/>
        <v>136.1</v>
      </c>
      <c r="Q17" s="352">
        <v>44425</v>
      </c>
      <c r="R17" s="70">
        <f t="shared" si="3"/>
        <v>136.1</v>
      </c>
      <c r="S17" s="71" t="s">
        <v>480</v>
      </c>
      <c r="T17" s="72">
        <v>62</v>
      </c>
      <c r="U17" s="787">
        <f t="shared" si="14"/>
        <v>13552.96</v>
      </c>
      <c r="V17" s="788">
        <f t="shared" si="15"/>
        <v>498</v>
      </c>
      <c r="W17" s="789">
        <f t="shared" si="7"/>
        <v>8438.1999999999989</v>
      </c>
      <c r="Y17" s="741"/>
      <c r="Z17" s="343">
        <v>27.22</v>
      </c>
      <c r="AA17" s="15"/>
      <c r="AB17" s="970">
        <f t="shared" si="4"/>
        <v>0</v>
      </c>
      <c r="AC17" s="931"/>
      <c r="AD17" s="540">
        <f t="shared" si="5"/>
        <v>0</v>
      </c>
      <c r="AE17" s="630"/>
      <c r="AF17" s="631"/>
      <c r="AG17" s="787">
        <f t="shared" si="16"/>
        <v>18506.88</v>
      </c>
      <c r="AH17" s="788">
        <f t="shared" si="17"/>
        <v>680</v>
      </c>
      <c r="AI17" s="789">
        <f t="shared" si="8"/>
        <v>0</v>
      </c>
    </row>
    <row r="18" spans="1:35" x14ac:dyDescent="0.25">
      <c r="B18" s="2">
        <v>27.22</v>
      </c>
      <c r="C18" s="15">
        <v>3</v>
      </c>
      <c r="D18" s="970">
        <f t="shared" si="0"/>
        <v>81.66</v>
      </c>
      <c r="E18" s="971">
        <v>44384</v>
      </c>
      <c r="F18" s="540">
        <f t="shared" si="1"/>
        <v>81.66</v>
      </c>
      <c r="G18" s="630" t="s">
        <v>190</v>
      </c>
      <c r="H18" s="631">
        <v>60</v>
      </c>
      <c r="I18" s="787">
        <f t="shared" si="12"/>
        <v>17420.800000000007</v>
      </c>
      <c r="J18" s="788">
        <f t="shared" si="13"/>
        <v>640</v>
      </c>
      <c r="K18" s="789">
        <f t="shared" si="6"/>
        <v>4899.5999999999995</v>
      </c>
      <c r="N18" s="2">
        <v>27.22</v>
      </c>
      <c r="O18" s="15">
        <v>2</v>
      </c>
      <c r="P18" s="423">
        <f t="shared" si="2"/>
        <v>54.44</v>
      </c>
      <c r="Q18" s="354">
        <v>44426</v>
      </c>
      <c r="R18" s="70">
        <f t="shared" si="3"/>
        <v>54.44</v>
      </c>
      <c r="S18" s="71" t="s">
        <v>483</v>
      </c>
      <c r="T18" s="72">
        <v>62</v>
      </c>
      <c r="U18" s="787">
        <f t="shared" si="14"/>
        <v>13498.519999999999</v>
      </c>
      <c r="V18" s="788">
        <f t="shared" si="15"/>
        <v>496</v>
      </c>
      <c r="W18" s="789">
        <f t="shared" si="7"/>
        <v>3375.2799999999997</v>
      </c>
      <c r="Z18" s="2">
        <v>27.22</v>
      </c>
      <c r="AA18" s="15"/>
      <c r="AB18" s="970">
        <f t="shared" si="4"/>
        <v>0</v>
      </c>
      <c r="AC18" s="971"/>
      <c r="AD18" s="540">
        <f t="shared" si="5"/>
        <v>0</v>
      </c>
      <c r="AE18" s="630"/>
      <c r="AF18" s="631"/>
      <c r="AG18" s="787">
        <f t="shared" si="16"/>
        <v>18506.88</v>
      </c>
      <c r="AH18" s="788">
        <f t="shared" si="17"/>
        <v>680</v>
      </c>
      <c r="AI18" s="789">
        <f t="shared" si="8"/>
        <v>0</v>
      </c>
    </row>
    <row r="19" spans="1:35" x14ac:dyDescent="0.25">
      <c r="B19" s="2">
        <v>27.22</v>
      </c>
      <c r="C19" s="15">
        <v>1</v>
      </c>
      <c r="D19" s="970">
        <f t="shared" si="0"/>
        <v>27.22</v>
      </c>
      <c r="E19" s="971">
        <v>44385</v>
      </c>
      <c r="F19" s="540">
        <f t="shared" si="1"/>
        <v>27.22</v>
      </c>
      <c r="G19" s="630" t="s">
        <v>193</v>
      </c>
      <c r="H19" s="631">
        <v>60</v>
      </c>
      <c r="I19" s="787">
        <f t="shared" si="12"/>
        <v>17393.580000000005</v>
      </c>
      <c r="J19" s="788">
        <f t="shared" si="13"/>
        <v>639</v>
      </c>
      <c r="K19" s="789">
        <f t="shared" si="6"/>
        <v>1633.1999999999998</v>
      </c>
      <c r="N19" s="2">
        <v>27.22</v>
      </c>
      <c r="O19" s="15">
        <v>24</v>
      </c>
      <c r="P19" s="423">
        <f t="shared" si="2"/>
        <v>653.28</v>
      </c>
      <c r="Q19" s="354">
        <v>44426</v>
      </c>
      <c r="R19" s="70">
        <f t="shared" si="3"/>
        <v>653.28</v>
      </c>
      <c r="S19" s="71" t="s">
        <v>484</v>
      </c>
      <c r="T19" s="72">
        <v>62</v>
      </c>
      <c r="U19" s="787">
        <f t="shared" si="14"/>
        <v>12845.239999999998</v>
      </c>
      <c r="V19" s="788">
        <f t="shared" si="15"/>
        <v>472</v>
      </c>
      <c r="W19" s="789">
        <f t="shared" si="7"/>
        <v>40503.360000000001</v>
      </c>
      <c r="Z19" s="2">
        <v>27.22</v>
      </c>
      <c r="AA19" s="15"/>
      <c r="AB19" s="970">
        <f t="shared" si="4"/>
        <v>0</v>
      </c>
      <c r="AC19" s="971"/>
      <c r="AD19" s="540">
        <f t="shared" si="5"/>
        <v>0</v>
      </c>
      <c r="AE19" s="630"/>
      <c r="AF19" s="631"/>
      <c r="AG19" s="787">
        <f t="shared" si="16"/>
        <v>18506.88</v>
      </c>
      <c r="AH19" s="788">
        <f t="shared" si="17"/>
        <v>680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970">
        <f t="shared" si="0"/>
        <v>653.28</v>
      </c>
      <c r="E20" s="931">
        <v>44385</v>
      </c>
      <c r="F20" s="540">
        <f t="shared" si="1"/>
        <v>653.28</v>
      </c>
      <c r="G20" s="630" t="s">
        <v>196</v>
      </c>
      <c r="H20" s="631">
        <v>60</v>
      </c>
      <c r="I20" s="787">
        <f t="shared" si="12"/>
        <v>16740.300000000007</v>
      </c>
      <c r="J20" s="788">
        <f t="shared" si="13"/>
        <v>615</v>
      </c>
      <c r="K20" s="789">
        <f t="shared" si="6"/>
        <v>39196.799999999996</v>
      </c>
      <c r="N20" s="2">
        <v>27.22</v>
      </c>
      <c r="O20" s="15">
        <v>24</v>
      </c>
      <c r="P20" s="423">
        <f t="shared" si="2"/>
        <v>653.28</v>
      </c>
      <c r="Q20" s="352">
        <v>44428</v>
      </c>
      <c r="R20" s="70">
        <f t="shared" si="3"/>
        <v>653.28</v>
      </c>
      <c r="S20" s="71" t="s">
        <v>495</v>
      </c>
      <c r="T20" s="72">
        <v>62</v>
      </c>
      <c r="U20" s="787">
        <f t="shared" si="14"/>
        <v>12191.959999999997</v>
      </c>
      <c r="V20" s="788">
        <f t="shared" si="15"/>
        <v>448</v>
      </c>
      <c r="W20" s="789">
        <f t="shared" si="7"/>
        <v>40503.360000000001</v>
      </c>
      <c r="Z20" s="2">
        <v>27.22</v>
      </c>
      <c r="AA20" s="15"/>
      <c r="AB20" s="970">
        <f t="shared" si="4"/>
        <v>0</v>
      </c>
      <c r="AC20" s="931"/>
      <c r="AD20" s="540">
        <f t="shared" si="5"/>
        <v>0</v>
      </c>
      <c r="AE20" s="630"/>
      <c r="AF20" s="631"/>
      <c r="AG20" s="787">
        <f t="shared" si="16"/>
        <v>18506.88</v>
      </c>
      <c r="AH20" s="788">
        <f t="shared" si="17"/>
        <v>680</v>
      </c>
      <c r="AI20" s="789">
        <f t="shared" si="8"/>
        <v>0</v>
      </c>
    </row>
    <row r="21" spans="1:35" x14ac:dyDescent="0.25">
      <c r="B21" s="2">
        <v>27.22</v>
      </c>
      <c r="C21" s="15">
        <v>5</v>
      </c>
      <c r="D21" s="970">
        <f t="shared" si="0"/>
        <v>136.1</v>
      </c>
      <c r="E21" s="931">
        <v>44385</v>
      </c>
      <c r="F21" s="540">
        <f t="shared" si="1"/>
        <v>136.1</v>
      </c>
      <c r="G21" s="630" t="s">
        <v>192</v>
      </c>
      <c r="H21" s="631">
        <v>60</v>
      </c>
      <c r="I21" s="787">
        <f t="shared" si="12"/>
        <v>16604.200000000008</v>
      </c>
      <c r="J21" s="788">
        <f t="shared" si="13"/>
        <v>610</v>
      </c>
      <c r="K21" s="789">
        <f t="shared" si="6"/>
        <v>8166</v>
      </c>
      <c r="N21" s="2">
        <v>27.22</v>
      </c>
      <c r="O21" s="15">
        <v>24</v>
      </c>
      <c r="P21" s="423">
        <f t="shared" si="2"/>
        <v>653.28</v>
      </c>
      <c r="Q21" s="352">
        <v>44431</v>
      </c>
      <c r="R21" s="70">
        <f t="shared" si="3"/>
        <v>653.28</v>
      </c>
      <c r="S21" s="71" t="s">
        <v>506</v>
      </c>
      <c r="T21" s="72">
        <v>62</v>
      </c>
      <c r="U21" s="787">
        <f t="shared" si="14"/>
        <v>11538.679999999997</v>
      </c>
      <c r="V21" s="788">
        <f t="shared" si="15"/>
        <v>424</v>
      </c>
      <c r="W21" s="789">
        <f t="shared" si="7"/>
        <v>40503.360000000001</v>
      </c>
      <c r="Z21" s="2">
        <v>27.22</v>
      </c>
      <c r="AA21" s="15"/>
      <c r="AB21" s="970">
        <f t="shared" si="4"/>
        <v>0</v>
      </c>
      <c r="AC21" s="931"/>
      <c r="AD21" s="540">
        <f t="shared" si="5"/>
        <v>0</v>
      </c>
      <c r="AE21" s="630"/>
      <c r="AF21" s="631"/>
      <c r="AG21" s="787">
        <f t="shared" si="16"/>
        <v>18506.88</v>
      </c>
      <c r="AH21" s="788">
        <f t="shared" si="17"/>
        <v>680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70">
        <f t="shared" si="0"/>
        <v>789.38</v>
      </c>
      <c r="E22" s="931">
        <v>44385</v>
      </c>
      <c r="F22" s="540">
        <f t="shared" si="1"/>
        <v>789.38</v>
      </c>
      <c r="G22" s="630" t="s">
        <v>197</v>
      </c>
      <c r="H22" s="631">
        <v>60</v>
      </c>
      <c r="I22" s="787">
        <f t="shared" si="12"/>
        <v>15814.820000000009</v>
      </c>
      <c r="J22" s="788">
        <f t="shared" si="13"/>
        <v>581</v>
      </c>
      <c r="K22" s="789">
        <f t="shared" si="6"/>
        <v>47362.8</v>
      </c>
      <c r="M22" t="s">
        <v>22</v>
      </c>
      <c r="N22" s="2">
        <v>27.22</v>
      </c>
      <c r="O22" s="15">
        <v>10</v>
      </c>
      <c r="P22" s="423">
        <f t="shared" si="2"/>
        <v>272.2</v>
      </c>
      <c r="Q22" s="352">
        <v>44431</v>
      </c>
      <c r="R22" s="70">
        <f t="shared" si="3"/>
        <v>272.2</v>
      </c>
      <c r="S22" s="71" t="s">
        <v>507</v>
      </c>
      <c r="T22" s="72">
        <v>62</v>
      </c>
      <c r="U22" s="787">
        <f t="shared" si="14"/>
        <v>11266.479999999996</v>
      </c>
      <c r="V22" s="788">
        <f t="shared" si="15"/>
        <v>414</v>
      </c>
      <c r="W22" s="789">
        <f t="shared" si="7"/>
        <v>16876.399999999998</v>
      </c>
      <c r="Y22" t="s">
        <v>22</v>
      </c>
      <c r="Z22" s="2">
        <v>27.22</v>
      </c>
      <c r="AA22" s="15"/>
      <c r="AB22" s="970">
        <f t="shared" si="4"/>
        <v>0</v>
      </c>
      <c r="AC22" s="931"/>
      <c r="AD22" s="540">
        <f t="shared" si="5"/>
        <v>0</v>
      </c>
      <c r="AE22" s="630"/>
      <c r="AF22" s="631"/>
      <c r="AG22" s="787">
        <f t="shared" si="16"/>
        <v>18506.88</v>
      </c>
      <c r="AH22" s="788">
        <f t="shared" si="17"/>
        <v>680</v>
      </c>
      <c r="AI22" s="789">
        <f t="shared" si="8"/>
        <v>0</v>
      </c>
    </row>
    <row r="23" spans="1:35" x14ac:dyDescent="0.25">
      <c r="B23" s="2">
        <v>27.22</v>
      </c>
      <c r="C23" s="15">
        <v>29</v>
      </c>
      <c r="D23" s="970">
        <f t="shared" si="0"/>
        <v>789.38</v>
      </c>
      <c r="E23" s="971">
        <v>44385</v>
      </c>
      <c r="F23" s="540">
        <f t="shared" si="1"/>
        <v>789.38</v>
      </c>
      <c r="G23" s="630" t="s">
        <v>197</v>
      </c>
      <c r="H23" s="631">
        <v>60</v>
      </c>
      <c r="I23" s="787">
        <f t="shared" si="12"/>
        <v>15025.44000000001</v>
      </c>
      <c r="J23" s="788">
        <f t="shared" si="13"/>
        <v>552</v>
      </c>
      <c r="K23" s="789">
        <f t="shared" si="6"/>
        <v>47362.8</v>
      </c>
      <c r="N23" s="2">
        <v>27.22</v>
      </c>
      <c r="O23" s="15">
        <v>3</v>
      </c>
      <c r="P23" s="423">
        <f t="shared" si="2"/>
        <v>81.66</v>
      </c>
      <c r="Q23" s="354">
        <v>44433</v>
      </c>
      <c r="R23" s="70">
        <f t="shared" si="3"/>
        <v>81.66</v>
      </c>
      <c r="S23" s="71" t="s">
        <v>513</v>
      </c>
      <c r="T23" s="72">
        <v>62</v>
      </c>
      <c r="U23" s="787">
        <f t="shared" si="14"/>
        <v>11184.819999999996</v>
      </c>
      <c r="V23" s="788">
        <f t="shared" si="15"/>
        <v>411</v>
      </c>
      <c r="W23" s="789">
        <f t="shared" si="7"/>
        <v>5062.92</v>
      </c>
      <c r="Z23" s="2">
        <v>27.22</v>
      </c>
      <c r="AA23" s="15"/>
      <c r="AB23" s="970">
        <f t="shared" si="4"/>
        <v>0</v>
      </c>
      <c r="AC23" s="971"/>
      <c r="AD23" s="540">
        <f t="shared" si="5"/>
        <v>0</v>
      </c>
      <c r="AE23" s="630"/>
      <c r="AF23" s="631"/>
      <c r="AG23" s="787">
        <f t="shared" si="16"/>
        <v>18506.88</v>
      </c>
      <c r="AH23" s="788">
        <f t="shared" si="17"/>
        <v>680</v>
      </c>
      <c r="AI23" s="789">
        <f t="shared" si="8"/>
        <v>0</v>
      </c>
    </row>
    <row r="24" spans="1:35" x14ac:dyDescent="0.25">
      <c r="B24" s="2">
        <v>27.22</v>
      </c>
      <c r="C24" s="15">
        <v>3</v>
      </c>
      <c r="D24" s="970">
        <f t="shared" si="0"/>
        <v>81.66</v>
      </c>
      <c r="E24" s="931">
        <v>44386</v>
      </c>
      <c r="F24" s="540">
        <f t="shared" si="1"/>
        <v>81.66</v>
      </c>
      <c r="G24" s="630" t="s">
        <v>198</v>
      </c>
      <c r="H24" s="631">
        <v>60</v>
      </c>
      <c r="I24" s="787">
        <f t="shared" si="12"/>
        <v>14943.78000000001</v>
      </c>
      <c r="J24" s="788">
        <f t="shared" si="13"/>
        <v>549</v>
      </c>
      <c r="K24" s="789">
        <f t="shared" si="6"/>
        <v>4899.5999999999995</v>
      </c>
      <c r="N24" s="2">
        <v>27.22</v>
      </c>
      <c r="O24" s="15">
        <v>24</v>
      </c>
      <c r="P24" s="423">
        <f t="shared" si="2"/>
        <v>653.28</v>
      </c>
      <c r="Q24" s="352">
        <v>44434</v>
      </c>
      <c r="R24" s="70">
        <f t="shared" si="3"/>
        <v>653.28</v>
      </c>
      <c r="S24" s="71" t="s">
        <v>531</v>
      </c>
      <c r="T24" s="72">
        <v>62</v>
      </c>
      <c r="U24" s="787">
        <f t="shared" si="14"/>
        <v>10531.539999999995</v>
      </c>
      <c r="V24" s="788">
        <f t="shared" si="15"/>
        <v>387</v>
      </c>
      <c r="W24" s="789">
        <f t="shared" si="7"/>
        <v>40503.360000000001</v>
      </c>
      <c r="Z24" s="2">
        <v>27.22</v>
      </c>
      <c r="AA24" s="15"/>
      <c r="AB24" s="970">
        <f t="shared" si="4"/>
        <v>0</v>
      </c>
      <c r="AC24" s="931"/>
      <c r="AD24" s="540">
        <f t="shared" si="5"/>
        <v>0</v>
      </c>
      <c r="AE24" s="630"/>
      <c r="AF24" s="631"/>
      <c r="AG24" s="787">
        <f t="shared" si="16"/>
        <v>18506.88</v>
      </c>
      <c r="AH24" s="788">
        <f t="shared" si="17"/>
        <v>680</v>
      </c>
      <c r="AI24" s="789">
        <f t="shared" si="8"/>
        <v>0</v>
      </c>
    </row>
    <row r="25" spans="1:35" x14ac:dyDescent="0.25">
      <c r="B25" s="2">
        <v>27.22</v>
      </c>
      <c r="C25" s="15">
        <v>32</v>
      </c>
      <c r="D25" s="970">
        <f t="shared" si="0"/>
        <v>871.04</v>
      </c>
      <c r="E25" s="971">
        <v>44386</v>
      </c>
      <c r="F25" s="540">
        <f t="shared" si="1"/>
        <v>871.04</v>
      </c>
      <c r="G25" s="630" t="s">
        <v>203</v>
      </c>
      <c r="H25" s="631">
        <v>60</v>
      </c>
      <c r="I25" s="787">
        <f t="shared" si="12"/>
        <v>14072.740000000009</v>
      </c>
      <c r="J25" s="788">
        <f t="shared" si="13"/>
        <v>517</v>
      </c>
      <c r="K25" s="789">
        <f t="shared" si="6"/>
        <v>52262.399999999994</v>
      </c>
      <c r="N25" s="2">
        <v>27.22</v>
      </c>
      <c r="O25" s="15">
        <v>2</v>
      </c>
      <c r="P25" s="423">
        <f t="shared" si="2"/>
        <v>54.44</v>
      </c>
      <c r="Q25" s="354">
        <v>44434</v>
      </c>
      <c r="R25" s="70">
        <f t="shared" si="3"/>
        <v>54.44</v>
      </c>
      <c r="S25" s="71" t="s">
        <v>540</v>
      </c>
      <c r="T25" s="72">
        <v>62</v>
      </c>
      <c r="U25" s="787">
        <f t="shared" si="14"/>
        <v>10477.099999999995</v>
      </c>
      <c r="V25" s="788">
        <f t="shared" si="15"/>
        <v>385</v>
      </c>
      <c r="W25" s="789">
        <f t="shared" si="7"/>
        <v>3375.2799999999997</v>
      </c>
      <c r="Z25" s="2">
        <v>27.22</v>
      </c>
      <c r="AA25" s="15"/>
      <c r="AB25" s="970">
        <f t="shared" si="4"/>
        <v>0</v>
      </c>
      <c r="AC25" s="971"/>
      <c r="AD25" s="540">
        <f t="shared" si="5"/>
        <v>0</v>
      </c>
      <c r="AE25" s="630"/>
      <c r="AF25" s="631"/>
      <c r="AG25" s="787">
        <f t="shared" si="16"/>
        <v>18506.88</v>
      </c>
      <c r="AH25" s="788">
        <f t="shared" si="17"/>
        <v>680</v>
      </c>
      <c r="AI25" s="789">
        <f t="shared" si="8"/>
        <v>0</v>
      </c>
    </row>
    <row r="26" spans="1:35" x14ac:dyDescent="0.25">
      <c r="B26" s="2">
        <v>27.22</v>
      </c>
      <c r="C26" s="15">
        <v>4</v>
      </c>
      <c r="D26" s="970">
        <f t="shared" si="0"/>
        <v>108.88</v>
      </c>
      <c r="E26" s="971">
        <v>44387</v>
      </c>
      <c r="F26" s="540">
        <f t="shared" si="1"/>
        <v>108.88</v>
      </c>
      <c r="G26" s="630" t="s">
        <v>204</v>
      </c>
      <c r="H26" s="631">
        <v>60</v>
      </c>
      <c r="I26" s="787">
        <f t="shared" si="12"/>
        <v>13963.86000000001</v>
      </c>
      <c r="J26" s="788">
        <f t="shared" si="13"/>
        <v>513</v>
      </c>
      <c r="K26" s="789">
        <f t="shared" si="6"/>
        <v>6532.7999999999993</v>
      </c>
      <c r="N26" s="2">
        <v>27.22</v>
      </c>
      <c r="O26" s="15">
        <v>1</v>
      </c>
      <c r="P26" s="423">
        <f t="shared" si="2"/>
        <v>27.22</v>
      </c>
      <c r="Q26" s="354">
        <v>44435</v>
      </c>
      <c r="R26" s="70">
        <f t="shared" si="3"/>
        <v>27.22</v>
      </c>
      <c r="S26" s="71" t="s">
        <v>545</v>
      </c>
      <c r="T26" s="72">
        <v>62</v>
      </c>
      <c r="U26" s="787">
        <f t="shared" si="14"/>
        <v>10449.879999999996</v>
      </c>
      <c r="V26" s="788">
        <f t="shared" si="15"/>
        <v>384</v>
      </c>
      <c r="W26" s="789">
        <f t="shared" si="7"/>
        <v>1687.6399999999999</v>
      </c>
      <c r="Z26" s="2">
        <v>27.22</v>
      </c>
      <c r="AA26" s="15"/>
      <c r="AB26" s="970">
        <f t="shared" si="4"/>
        <v>0</v>
      </c>
      <c r="AC26" s="971"/>
      <c r="AD26" s="540">
        <f t="shared" si="5"/>
        <v>0</v>
      </c>
      <c r="AE26" s="630"/>
      <c r="AF26" s="631"/>
      <c r="AG26" s="787">
        <f t="shared" si="16"/>
        <v>18506.88</v>
      </c>
      <c r="AH26" s="788">
        <f t="shared" si="17"/>
        <v>680</v>
      </c>
      <c r="AI26" s="789">
        <f t="shared" si="8"/>
        <v>0</v>
      </c>
    </row>
    <row r="27" spans="1:35" x14ac:dyDescent="0.25">
      <c r="B27" s="2">
        <v>27.22</v>
      </c>
      <c r="C27" s="15">
        <v>23</v>
      </c>
      <c r="D27" s="970">
        <f t="shared" si="0"/>
        <v>626.05999999999995</v>
      </c>
      <c r="E27" s="971">
        <v>44389</v>
      </c>
      <c r="F27" s="540">
        <f t="shared" si="1"/>
        <v>626.05999999999995</v>
      </c>
      <c r="G27" s="630" t="s">
        <v>206</v>
      </c>
      <c r="H27" s="631">
        <v>60</v>
      </c>
      <c r="I27" s="787">
        <f t="shared" si="12"/>
        <v>13337.80000000001</v>
      </c>
      <c r="J27" s="788">
        <f t="shared" si="13"/>
        <v>490</v>
      </c>
      <c r="K27" s="789">
        <f t="shared" si="6"/>
        <v>37563.599999999999</v>
      </c>
      <c r="N27" s="2">
        <v>27.22</v>
      </c>
      <c r="O27" s="15">
        <v>24</v>
      </c>
      <c r="P27" s="423">
        <f t="shared" si="2"/>
        <v>653.28</v>
      </c>
      <c r="Q27" s="354">
        <v>44435</v>
      </c>
      <c r="R27" s="70">
        <f t="shared" si="3"/>
        <v>653.28</v>
      </c>
      <c r="S27" s="71" t="s">
        <v>549</v>
      </c>
      <c r="T27" s="72">
        <v>62</v>
      </c>
      <c r="U27" s="787">
        <f t="shared" si="14"/>
        <v>9796.5999999999949</v>
      </c>
      <c r="V27" s="788">
        <f t="shared" si="15"/>
        <v>360</v>
      </c>
      <c r="W27" s="789">
        <f t="shared" si="7"/>
        <v>40503.360000000001</v>
      </c>
      <c r="Z27" s="2">
        <v>27.22</v>
      </c>
      <c r="AA27" s="15"/>
      <c r="AB27" s="970">
        <f t="shared" si="4"/>
        <v>0</v>
      </c>
      <c r="AC27" s="971"/>
      <c r="AD27" s="540">
        <f t="shared" si="5"/>
        <v>0</v>
      </c>
      <c r="AE27" s="630"/>
      <c r="AF27" s="631"/>
      <c r="AG27" s="787">
        <f t="shared" si="16"/>
        <v>18506.88</v>
      </c>
      <c r="AH27" s="788">
        <f t="shared" si="17"/>
        <v>680</v>
      </c>
      <c r="AI27" s="789">
        <f t="shared" si="8"/>
        <v>0</v>
      </c>
    </row>
    <row r="28" spans="1:35" x14ac:dyDescent="0.25">
      <c r="B28" s="2">
        <v>27.22</v>
      </c>
      <c r="C28" s="15">
        <v>1</v>
      </c>
      <c r="D28" s="970">
        <f t="shared" si="0"/>
        <v>27.22</v>
      </c>
      <c r="E28" s="971">
        <v>44389</v>
      </c>
      <c r="F28" s="540">
        <f t="shared" si="1"/>
        <v>27.22</v>
      </c>
      <c r="G28" s="630" t="s">
        <v>207</v>
      </c>
      <c r="H28" s="631">
        <v>60</v>
      </c>
      <c r="I28" s="787">
        <f t="shared" si="12"/>
        <v>13310.580000000011</v>
      </c>
      <c r="J28" s="788">
        <f t="shared" si="13"/>
        <v>489</v>
      </c>
      <c r="K28" s="789">
        <f t="shared" si="6"/>
        <v>1633.1999999999998</v>
      </c>
      <c r="N28" s="2">
        <v>27.22</v>
      </c>
      <c r="O28" s="15">
        <v>7</v>
      </c>
      <c r="P28" s="423">
        <f t="shared" si="2"/>
        <v>190.54</v>
      </c>
      <c r="Q28" s="354">
        <v>44436</v>
      </c>
      <c r="R28" s="70">
        <f t="shared" si="3"/>
        <v>190.54</v>
      </c>
      <c r="S28" s="71" t="s">
        <v>554</v>
      </c>
      <c r="T28" s="72">
        <v>62</v>
      </c>
      <c r="U28" s="787">
        <f t="shared" si="14"/>
        <v>9606.059999999994</v>
      </c>
      <c r="V28" s="788">
        <f t="shared" si="15"/>
        <v>353</v>
      </c>
      <c r="W28" s="789">
        <f t="shared" si="7"/>
        <v>11813.48</v>
      </c>
      <c r="Z28" s="2">
        <v>27.22</v>
      </c>
      <c r="AA28" s="15"/>
      <c r="AB28" s="970">
        <f t="shared" si="4"/>
        <v>0</v>
      </c>
      <c r="AC28" s="971"/>
      <c r="AD28" s="540">
        <f t="shared" si="5"/>
        <v>0</v>
      </c>
      <c r="AE28" s="630"/>
      <c r="AF28" s="631"/>
      <c r="AG28" s="787">
        <f t="shared" si="16"/>
        <v>18506.88</v>
      </c>
      <c r="AH28" s="788">
        <f t="shared" si="17"/>
        <v>680</v>
      </c>
      <c r="AI28" s="789">
        <f t="shared" si="8"/>
        <v>0</v>
      </c>
    </row>
    <row r="29" spans="1:35" x14ac:dyDescent="0.25">
      <c r="B29" s="2">
        <v>27.22</v>
      </c>
      <c r="C29" s="15">
        <v>28</v>
      </c>
      <c r="D29" s="970">
        <f t="shared" si="0"/>
        <v>762.16</v>
      </c>
      <c r="E29" s="971">
        <v>44389</v>
      </c>
      <c r="F29" s="540">
        <f t="shared" si="1"/>
        <v>762.16</v>
      </c>
      <c r="G29" s="541" t="s">
        <v>208</v>
      </c>
      <c r="H29" s="629">
        <v>60</v>
      </c>
      <c r="I29" s="790">
        <f t="shared" si="12"/>
        <v>12548.420000000011</v>
      </c>
      <c r="J29" s="791">
        <f t="shared" si="13"/>
        <v>461</v>
      </c>
      <c r="K29" s="789">
        <f t="shared" si="6"/>
        <v>45729.599999999999</v>
      </c>
      <c r="N29" s="2">
        <v>27.22</v>
      </c>
      <c r="O29" s="15">
        <v>24</v>
      </c>
      <c r="P29" s="423">
        <f t="shared" si="2"/>
        <v>653.28</v>
      </c>
      <c r="Q29" s="354">
        <v>44436</v>
      </c>
      <c r="R29" s="70">
        <f t="shared" si="3"/>
        <v>653.28</v>
      </c>
      <c r="S29" s="286" t="s">
        <v>558</v>
      </c>
      <c r="T29" s="287">
        <v>62</v>
      </c>
      <c r="U29" s="790">
        <f t="shared" si="14"/>
        <v>8952.7799999999934</v>
      </c>
      <c r="V29" s="791">
        <f t="shared" si="15"/>
        <v>329</v>
      </c>
      <c r="W29" s="789">
        <f t="shared" si="7"/>
        <v>40503.360000000001</v>
      </c>
      <c r="Z29" s="2">
        <v>27.22</v>
      </c>
      <c r="AA29" s="15"/>
      <c r="AB29" s="970">
        <f t="shared" si="4"/>
        <v>0</v>
      </c>
      <c r="AC29" s="971"/>
      <c r="AD29" s="540">
        <f t="shared" si="5"/>
        <v>0</v>
      </c>
      <c r="AE29" s="541"/>
      <c r="AF29" s="629"/>
      <c r="AG29" s="790">
        <f t="shared" si="16"/>
        <v>18506.88</v>
      </c>
      <c r="AH29" s="791">
        <f t="shared" si="17"/>
        <v>680</v>
      </c>
      <c r="AI29" s="789">
        <f t="shared" si="8"/>
        <v>0</v>
      </c>
    </row>
    <row r="30" spans="1:35" x14ac:dyDescent="0.25">
      <c r="B30" s="2">
        <v>27.22</v>
      </c>
      <c r="C30" s="15">
        <v>1</v>
      </c>
      <c r="D30" s="970">
        <f t="shared" si="0"/>
        <v>27.22</v>
      </c>
      <c r="E30" s="971">
        <v>44389</v>
      </c>
      <c r="F30" s="540">
        <f t="shared" si="1"/>
        <v>27.22</v>
      </c>
      <c r="G30" s="541" t="s">
        <v>209</v>
      </c>
      <c r="H30" s="629">
        <v>60</v>
      </c>
      <c r="I30" s="790">
        <f t="shared" si="12"/>
        <v>12521.200000000012</v>
      </c>
      <c r="J30" s="791">
        <f t="shared" si="13"/>
        <v>460</v>
      </c>
      <c r="K30" s="789">
        <f t="shared" si="6"/>
        <v>1633.1999999999998</v>
      </c>
      <c r="N30" s="2">
        <v>27.22</v>
      </c>
      <c r="O30" s="15">
        <v>3</v>
      </c>
      <c r="P30" s="423">
        <f t="shared" si="2"/>
        <v>81.66</v>
      </c>
      <c r="Q30" s="354">
        <v>44438</v>
      </c>
      <c r="R30" s="70">
        <f t="shared" si="3"/>
        <v>81.66</v>
      </c>
      <c r="S30" s="286" t="s">
        <v>562</v>
      </c>
      <c r="T30" s="287">
        <v>62</v>
      </c>
      <c r="U30" s="790">
        <f t="shared" si="14"/>
        <v>8871.1199999999935</v>
      </c>
      <c r="V30" s="791">
        <f t="shared" si="15"/>
        <v>326</v>
      </c>
      <c r="W30" s="789">
        <f t="shared" si="7"/>
        <v>5062.92</v>
      </c>
      <c r="Z30" s="2">
        <v>27.22</v>
      </c>
      <c r="AA30" s="15"/>
      <c r="AB30" s="970">
        <f t="shared" si="4"/>
        <v>0</v>
      </c>
      <c r="AC30" s="971"/>
      <c r="AD30" s="540">
        <f t="shared" si="5"/>
        <v>0</v>
      </c>
      <c r="AE30" s="541"/>
      <c r="AF30" s="629"/>
      <c r="AG30" s="790">
        <f t="shared" si="16"/>
        <v>18506.88</v>
      </c>
      <c r="AH30" s="791">
        <f t="shared" si="17"/>
        <v>680</v>
      </c>
      <c r="AI30" s="789">
        <f t="shared" si="8"/>
        <v>0</v>
      </c>
    </row>
    <row r="31" spans="1:35" x14ac:dyDescent="0.25">
      <c r="B31" s="2">
        <v>27.22</v>
      </c>
      <c r="C31" s="15">
        <v>6</v>
      </c>
      <c r="D31" s="970">
        <f t="shared" si="0"/>
        <v>163.32</v>
      </c>
      <c r="E31" s="971">
        <v>44389</v>
      </c>
      <c r="F31" s="540">
        <f t="shared" si="1"/>
        <v>163.32</v>
      </c>
      <c r="G31" s="541" t="s">
        <v>210</v>
      </c>
      <c r="H31" s="629">
        <v>60</v>
      </c>
      <c r="I31" s="790">
        <f t="shared" si="12"/>
        <v>12357.880000000012</v>
      </c>
      <c r="J31" s="791">
        <f t="shared" si="13"/>
        <v>454</v>
      </c>
      <c r="K31" s="789">
        <f t="shared" si="6"/>
        <v>9799.1999999999989</v>
      </c>
      <c r="N31" s="2">
        <v>27.22</v>
      </c>
      <c r="O31" s="15">
        <v>1</v>
      </c>
      <c r="P31" s="423">
        <f t="shared" si="2"/>
        <v>27.22</v>
      </c>
      <c r="Q31" s="354">
        <v>44438</v>
      </c>
      <c r="R31" s="70">
        <f t="shared" si="3"/>
        <v>27.22</v>
      </c>
      <c r="S31" s="286" t="s">
        <v>541</v>
      </c>
      <c r="T31" s="287">
        <v>62</v>
      </c>
      <c r="U31" s="790">
        <f t="shared" si="14"/>
        <v>8843.8999999999942</v>
      </c>
      <c r="V31" s="791">
        <f t="shared" si="15"/>
        <v>325</v>
      </c>
      <c r="W31" s="789">
        <f t="shared" si="7"/>
        <v>1687.6399999999999</v>
      </c>
      <c r="Z31" s="2">
        <v>27.22</v>
      </c>
      <c r="AA31" s="15"/>
      <c r="AB31" s="970">
        <f t="shared" si="4"/>
        <v>0</v>
      </c>
      <c r="AC31" s="971"/>
      <c r="AD31" s="540">
        <f t="shared" si="5"/>
        <v>0</v>
      </c>
      <c r="AE31" s="541"/>
      <c r="AF31" s="629"/>
      <c r="AG31" s="790">
        <f t="shared" si="16"/>
        <v>18506.88</v>
      </c>
      <c r="AH31" s="791">
        <f t="shared" si="17"/>
        <v>680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970">
        <f t="shared" si="0"/>
        <v>27.22</v>
      </c>
      <c r="E32" s="971">
        <v>44390</v>
      </c>
      <c r="F32" s="540">
        <f t="shared" si="1"/>
        <v>27.22</v>
      </c>
      <c r="G32" s="541" t="s">
        <v>211</v>
      </c>
      <c r="H32" s="629">
        <v>60</v>
      </c>
      <c r="I32" s="790">
        <f t="shared" si="12"/>
        <v>12330.660000000013</v>
      </c>
      <c r="J32" s="791">
        <f t="shared" si="13"/>
        <v>453</v>
      </c>
      <c r="K32" s="789">
        <f t="shared" si="6"/>
        <v>1633.1999999999998</v>
      </c>
      <c r="N32" s="2">
        <v>27.22</v>
      </c>
      <c r="O32" s="15">
        <v>1</v>
      </c>
      <c r="P32" s="423">
        <f t="shared" si="2"/>
        <v>27.22</v>
      </c>
      <c r="Q32" s="354">
        <v>44439</v>
      </c>
      <c r="R32" s="70">
        <f t="shared" si="3"/>
        <v>27.22</v>
      </c>
      <c r="S32" s="286" t="s">
        <v>565</v>
      </c>
      <c r="T32" s="287">
        <v>62</v>
      </c>
      <c r="U32" s="790">
        <f t="shared" si="14"/>
        <v>8816.6799999999948</v>
      </c>
      <c r="V32" s="791">
        <f t="shared" si="15"/>
        <v>324</v>
      </c>
      <c r="W32" s="789">
        <f t="shared" si="7"/>
        <v>1687.6399999999999</v>
      </c>
      <c r="Z32" s="2">
        <v>27.22</v>
      </c>
      <c r="AA32" s="15"/>
      <c r="AB32" s="970">
        <f t="shared" si="4"/>
        <v>0</v>
      </c>
      <c r="AC32" s="971"/>
      <c r="AD32" s="540">
        <f t="shared" si="5"/>
        <v>0</v>
      </c>
      <c r="AE32" s="541"/>
      <c r="AF32" s="629"/>
      <c r="AG32" s="790">
        <f t="shared" si="16"/>
        <v>18506.88</v>
      </c>
      <c r="AH32" s="791">
        <f t="shared" si="17"/>
        <v>680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970">
        <f t="shared" si="0"/>
        <v>27.22</v>
      </c>
      <c r="E33" s="971">
        <v>44390</v>
      </c>
      <c r="F33" s="540">
        <f t="shared" si="1"/>
        <v>27.22</v>
      </c>
      <c r="G33" s="541" t="s">
        <v>212</v>
      </c>
      <c r="H33" s="629">
        <v>60</v>
      </c>
      <c r="I33" s="790">
        <f t="shared" si="12"/>
        <v>12303.440000000013</v>
      </c>
      <c r="J33" s="791">
        <f t="shared" si="13"/>
        <v>452</v>
      </c>
      <c r="K33" s="789">
        <f t="shared" si="6"/>
        <v>1633.1999999999998</v>
      </c>
      <c r="N33" s="2">
        <v>27.22</v>
      </c>
      <c r="O33" s="15">
        <v>1</v>
      </c>
      <c r="P33" s="423">
        <f t="shared" si="2"/>
        <v>27.22</v>
      </c>
      <c r="Q33" s="354">
        <v>44439</v>
      </c>
      <c r="R33" s="70">
        <f t="shared" si="3"/>
        <v>27.22</v>
      </c>
      <c r="S33" s="286" t="s">
        <v>566</v>
      </c>
      <c r="T33" s="287">
        <v>62</v>
      </c>
      <c r="U33" s="790">
        <f t="shared" si="14"/>
        <v>8789.4599999999955</v>
      </c>
      <c r="V33" s="791">
        <f t="shared" si="15"/>
        <v>323</v>
      </c>
      <c r="W33" s="789">
        <f t="shared" si="7"/>
        <v>1687.6399999999999</v>
      </c>
      <c r="Z33" s="2">
        <v>27.22</v>
      </c>
      <c r="AA33" s="15"/>
      <c r="AB33" s="970">
        <f t="shared" si="4"/>
        <v>0</v>
      </c>
      <c r="AC33" s="971"/>
      <c r="AD33" s="540">
        <f t="shared" si="5"/>
        <v>0</v>
      </c>
      <c r="AE33" s="541"/>
      <c r="AF33" s="629"/>
      <c r="AG33" s="790">
        <f t="shared" si="16"/>
        <v>18506.88</v>
      </c>
      <c r="AH33" s="791">
        <f t="shared" si="17"/>
        <v>680</v>
      </c>
      <c r="AI33" s="789">
        <f t="shared" si="8"/>
        <v>0</v>
      </c>
    </row>
    <row r="34" spans="2:35" x14ac:dyDescent="0.25">
      <c r="B34" s="2">
        <v>27.22</v>
      </c>
      <c r="C34" s="15">
        <v>20</v>
      </c>
      <c r="D34" s="970">
        <f t="shared" si="0"/>
        <v>544.4</v>
      </c>
      <c r="E34" s="971">
        <v>44391</v>
      </c>
      <c r="F34" s="540">
        <f t="shared" si="1"/>
        <v>544.4</v>
      </c>
      <c r="G34" s="630" t="s">
        <v>214</v>
      </c>
      <c r="H34" s="631">
        <v>60</v>
      </c>
      <c r="I34" s="787">
        <f t="shared" si="12"/>
        <v>11759.040000000014</v>
      </c>
      <c r="J34" s="788">
        <f t="shared" si="13"/>
        <v>432</v>
      </c>
      <c r="K34" s="789">
        <f t="shared" si="6"/>
        <v>32664</v>
      </c>
      <c r="N34" s="2">
        <v>27.22</v>
      </c>
      <c r="O34" s="15">
        <v>1</v>
      </c>
      <c r="P34" s="423">
        <f t="shared" si="2"/>
        <v>27.22</v>
      </c>
      <c r="Q34" s="354">
        <v>44439</v>
      </c>
      <c r="R34" s="70">
        <f t="shared" si="3"/>
        <v>27.22</v>
      </c>
      <c r="S34" s="71" t="s">
        <v>569</v>
      </c>
      <c r="T34" s="72">
        <v>62</v>
      </c>
      <c r="U34" s="787">
        <f t="shared" si="14"/>
        <v>8762.2399999999961</v>
      </c>
      <c r="V34" s="788">
        <f t="shared" si="15"/>
        <v>322</v>
      </c>
      <c r="W34" s="789">
        <f t="shared" si="7"/>
        <v>1687.6399999999999</v>
      </c>
      <c r="Z34" s="2">
        <v>27.22</v>
      </c>
      <c r="AA34" s="15"/>
      <c r="AB34" s="970">
        <f t="shared" si="4"/>
        <v>0</v>
      </c>
      <c r="AC34" s="971"/>
      <c r="AD34" s="540">
        <f t="shared" si="5"/>
        <v>0</v>
      </c>
      <c r="AE34" s="630"/>
      <c r="AF34" s="631"/>
      <c r="AG34" s="787">
        <f t="shared" si="16"/>
        <v>18506.88</v>
      </c>
      <c r="AH34" s="788">
        <f t="shared" si="17"/>
        <v>680</v>
      </c>
      <c r="AI34" s="789">
        <f t="shared" si="8"/>
        <v>0</v>
      </c>
    </row>
    <row r="35" spans="2:35" x14ac:dyDescent="0.25">
      <c r="B35" s="2">
        <v>27.22</v>
      </c>
      <c r="C35" s="15">
        <v>2</v>
      </c>
      <c r="D35" s="970">
        <f t="shared" si="0"/>
        <v>54.44</v>
      </c>
      <c r="E35" s="971">
        <v>44391</v>
      </c>
      <c r="F35" s="540">
        <f t="shared" si="1"/>
        <v>54.44</v>
      </c>
      <c r="G35" s="630" t="s">
        <v>215</v>
      </c>
      <c r="H35" s="631">
        <v>60</v>
      </c>
      <c r="I35" s="787">
        <f t="shared" si="12"/>
        <v>11704.600000000013</v>
      </c>
      <c r="J35" s="788">
        <f t="shared" si="13"/>
        <v>430</v>
      </c>
      <c r="K35" s="789">
        <f t="shared" si="6"/>
        <v>3266.3999999999996</v>
      </c>
      <c r="N35" s="2">
        <v>27.22</v>
      </c>
      <c r="O35" s="15">
        <v>1</v>
      </c>
      <c r="P35" s="423">
        <f t="shared" si="2"/>
        <v>27.22</v>
      </c>
      <c r="Q35" s="354">
        <v>44440</v>
      </c>
      <c r="R35" s="70">
        <f t="shared" si="3"/>
        <v>27.22</v>
      </c>
      <c r="S35" s="71" t="s">
        <v>537</v>
      </c>
      <c r="T35" s="72">
        <v>62</v>
      </c>
      <c r="U35" s="787">
        <f t="shared" si="14"/>
        <v>8735.0199999999968</v>
      </c>
      <c r="V35" s="788">
        <f t="shared" si="15"/>
        <v>321</v>
      </c>
      <c r="W35" s="789">
        <f t="shared" si="7"/>
        <v>1687.6399999999999</v>
      </c>
      <c r="Z35" s="2">
        <v>27.22</v>
      </c>
      <c r="AA35" s="15"/>
      <c r="AB35" s="970">
        <f t="shared" si="4"/>
        <v>0</v>
      </c>
      <c r="AC35" s="971"/>
      <c r="AD35" s="540">
        <f t="shared" si="5"/>
        <v>0</v>
      </c>
      <c r="AE35" s="630"/>
      <c r="AF35" s="631"/>
      <c r="AG35" s="787">
        <f t="shared" si="16"/>
        <v>18506.88</v>
      </c>
      <c r="AH35" s="788">
        <f t="shared" si="17"/>
        <v>680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970">
        <f t="shared" si="0"/>
        <v>27.22</v>
      </c>
      <c r="E36" s="971">
        <v>44391</v>
      </c>
      <c r="F36" s="540">
        <f t="shared" si="1"/>
        <v>27.22</v>
      </c>
      <c r="G36" s="630" t="s">
        <v>216</v>
      </c>
      <c r="H36" s="631">
        <v>60</v>
      </c>
      <c r="I36" s="787">
        <f t="shared" si="12"/>
        <v>11677.380000000014</v>
      </c>
      <c r="J36" s="788">
        <f t="shared" si="13"/>
        <v>429</v>
      </c>
      <c r="K36" s="789">
        <f t="shared" si="6"/>
        <v>1633.1999999999998</v>
      </c>
      <c r="N36" s="2">
        <v>27.22</v>
      </c>
      <c r="O36" s="15">
        <v>1</v>
      </c>
      <c r="P36" s="423">
        <f t="shared" si="2"/>
        <v>27.22</v>
      </c>
      <c r="Q36" s="354">
        <v>44440</v>
      </c>
      <c r="R36" s="70">
        <f t="shared" si="3"/>
        <v>27.22</v>
      </c>
      <c r="S36" s="71" t="s">
        <v>571</v>
      </c>
      <c r="T36" s="72">
        <v>62</v>
      </c>
      <c r="U36" s="787">
        <f t="shared" si="14"/>
        <v>8707.7999999999975</v>
      </c>
      <c r="V36" s="788">
        <f t="shared" si="15"/>
        <v>320</v>
      </c>
      <c r="W36" s="789">
        <f t="shared" si="7"/>
        <v>1687.6399999999999</v>
      </c>
      <c r="Z36" s="2">
        <v>27.22</v>
      </c>
      <c r="AA36" s="15"/>
      <c r="AB36" s="970">
        <f t="shared" si="4"/>
        <v>0</v>
      </c>
      <c r="AC36" s="971"/>
      <c r="AD36" s="540">
        <f t="shared" si="5"/>
        <v>0</v>
      </c>
      <c r="AE36" s="630"/>
      <c r="AF36" s="631"/>
      <c r="AG36" s="787">
        <f t="shared" si="16"/>
        <v>18506.88</v>
      </c>
      <c r="AH36" s="788">
        <f t="shared" si="17"/>
        <v>680</v>
      </c>
      <c r="AI36" s="789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0" t="s">
        <v>217</v>
      </c>
      <c r="H37" s="631">
        <v>60</v>
      </c>
      <c r="I37" s="787">
        <f t="shared" si="12"/>
        <v>11595.720000000014</v>
      </c>
      <c r="J37" s="788">
        <f t="shared" si="13"/>
        <v>426</v>
      </c>
      <c r="K37" s="789">
        <f t="shared" si="6"/>
        <v>4899.5999999999995</v>
      </c>
      <c r="N37" s="2">
        <v>27.22</v>
      </c>
      <c r="O37" s="15">
        <v>24</v>
      </c>
      <c r="P37" s="70">
        <f t="shared" si="2"/>
        <v>653.28</v>
      </c>
      <c r="Q37" s="353">
        <v>44440</v>
      </c>
      <c r="R37" s="70">
        <f t="shared" si="3"/>
        <v>653.28</v>
      </c>
      <c r="S37" s="71" t="s">
        <v>556</v>
      </c>
      <c r="T37" s="72">
        <v>62</v>
      </c>
      <c r="U37" s="787">
        <f t="shared" si="14"/>
        <v>8054.5199999999977</v>
      </c>
      <c r="V37" s="788">
        <f t="shared" si="15"/>
        <v>296</v>
      </c>
      <c r="W37" s="789">
        <f t="shared" si="7"/>
        <v>40503.360000000001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0"/>
      <c r="AF37" s="631"/>
      <c r="AG37" s="787">
        <f t="shared" si="16"/>
        <v>18506.88</v>
      </c>
      <c r="AH37" s="788">
        <f t="shared" si="17"/>
        <v>680</v>
      </c>
      <c r="AI37" s="789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0" t="s">
        <v>218</v>
      </c>
      <c r="H38" s="631">
        <v>60</v>
      </c>
      <c r="I38" s="787">
        <f t="shared" si="12"/>
        <v>11568.500000000015</v>
      </c>
      <c r="J38" s="788">
        <f t="shared" si="13"/>
        <v>425</v>
      </c>
      <c r="K38" s="789">
        <f t="shared" si="6"/>
        <v>1633.1999999999998</v>
      </c>
      <c r="N38" s="2">
        <v>27.22</v>
      </c>
      <c r="O38" s="15">
        <v>24</v>
      </c>
      <c r="P38" s="70">
        <f t="shared" si="2"/>
        <v>653.28</v>
      </c>
      <c r="Q38" s="353">
        <v>44441</v>
      </c>
      <c r="R38" s="70">
        <f t="shared" si="3"/>
        <v>653.28</v>
      </c>
      <c r="S38" s="71" t="s">
        <v>592</v>
      </c>
      <c r="T38" s="72">
        <v>62</v>
      </c>
      <c r="U38" s="787">
        <f t="shared" si="14"/>
        <v>7401.239999999998</v>
      </c>
      <c r="V38" s="788">
        <f t="shared" si="15"/>
        <v>272</v>
      </c>
      <c r="W38" s="789">
        <f t="shared" si="7"/>
        <v>40503.360000000001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0"/>
      <c r="AF38" s="631"/>
      <c r="AG38" s="787">
        <f t="shared" si="16"/>
        <v>18506.88</v>
      </c>
      <c r="AH38" s="788">
        <f t="shared" si="17"/>
        <v>680</v>
      </c>
      <c r="AI38" s="789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0" t="s">
        <v>219</v>
      </c>
      <c r="H39" s="631">
        <v>60</v>
      </c>
      <c r="I39" s="787">
        <f t="shared" si="12"/>
        <v>11541.280000000015</v>
      </c>
      <c r="J39" s="788">
        <f t="shared" si="13"/>
        <v>424</v>
      </c>
      <c r="K39" s="789">
        <f t="shared" si="6"/>
        <v>1633.1999999999998</v>
      </c>
      <c r="N39" s="2">
        <v>27.22</v>
      </c>
      <c r="O39" s="15">
        <v>24</v>
      </c>
      <c r="P39" s="70">
        <f t="shared" si="2"/>
        <v>653.28</v>
      </c>
      <c r="Q39" s="353">
        <v>44443</v>
      </c>
      <c r="R39" s="70">
        <f t="shared" si="3"/>
        <v>653.28</v>
      </c>
      <c r="S39" s="71" t="s">
        <v>606</v>
      </c>
      <c r="T39" s="72">
        <v>62</v>
      </c>
      <c r="U39" s="787">
        <f t="shared" si="14"/>
        <v>6747.9599999999982</v>
      </c>
      <c r="V39" s="788">
        <f t="shared" si="15"/>
        <v>248</v>
      </c>
      <c r="W39" s="789">
        <f t="shared" si="7"/>
        <v>40503.360000000001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0"/>
      <c r="AF39" s="631"/>
      <c r="AG39" s="787">
        <f t="shared" si="16"/>
        <v>18506.88</v>
      </c>
      <c r="AH39" s="788">
        <f t="shared" si="17"/>
        <v>680</v>
      </c>
      <c r="AI39" s="789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0" t="s">
        <v>220</v>
      </c>
      <c r="H40" s="631">
        <v>60</v>
      </c>
      <c r="I40" s="787">
        <f t="shared" si="12"/>
        <v>10996.880000000016</v>
      </c>
      <c r="J40" s="788">
        <f t="shared" si="13"/>
        <v>404</v>
      </c>
      <c r="K40" s="789">
        <f t="shared" si="6"/>
        <v>32664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4"/>
        <v>6747.9599999999982</v>
      </c>
      <c r="V40" s="788">
        <f t="shared" si="15"/>
        <v>248</v>
      </c>
      <c r="W40" s="789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0"/>
      <c r="AF40" s="631"/>
      <c r="AG40" s="787">
        <f t="shared" si="16"/>
        <v>18506.88</v>
      </c>
      <c r="AH40" s="788">
        <f t="shared" si="17"/>
        <v>680</v>
      </c>
      <c r="AI40" s="789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0" t="s">
        <v>221</v>
      </c>
      <c r="H41" s="631">
        <v>60</v>
      </c>
      <c r="I41" s="787">
        <f t="shared" si="12"/>
        <v>10180.280000000015</v>
      </c>
      <c r="J41" s="788">
        <f t="shared" si="13"/>
        <v>374</v>
      </c>
      <c r="K41" s="789">
        <f t="shared" si="6"/>
        <v>48995.999999999993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4"/>
        <v>6747.9599999999982</v>
      </c>
      <c r="V41" s="788">
        <f t="shared" si="15"/>
        <v>248</v>
      </c>
      <c r="W41" s="789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0"/>
      <c r="AF41" s="631"/>
      <c r="AG41" s="787">
        <f t="shared" si="16"/>
        <v>18506.88</v>
      </c>
      <c r="AH41" s="788">
        <f t="shared" si="17"/>
        <v>680</v>
      </c>
      <c r="AI41" s="789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0" t="s">
        <v>222</v>
      </c>
      <c r="H42" s="631">
        <v>60</v>
      </c>
      <c r="I42" s="787">
        <f t="shared" si="12"/>
        <v>10071.400000000016</v>
      </c>
      <c r="J42" s="788">
        <f t="shared" si="13"/>
        <v>370</v>
      </c>
      <c r="K42" s="789">
        <f t="shared" si="6"/>
        <v>6532.7999999999993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4"/>
        <v>6747.9599999999982</v>
      </c>
      <c r="V42" s="788">
        <f t="shared" si="15"/>
        <v>248</v>
      </c>
      <c r="W42" s="789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0"/>
      <c r="AF42" s="631"/>
      <c r="AG42" s="787">
        <f t="shared" si="16"/>
        <v>18506.88</v>
      </c>
      <c r="AH42" s="788">
        <f t="shared" si="17"/>
        <v>680</v>
      </c>
      <c r="AI42" s="789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0" t="s">
        <v>223</v>
      </c>
      <c r="H43" s="631">
        <v>60</v>
      </c>
      <c r="I43" s="787">
        <f t="shared" si="12"/>
        <v>9962.5200000000168</v>
      </c>
      <c r="J43" s="788">
        <f t="shared" si="13"/>
        <v>366</v>
      </c>
      <c r="K43" s="789">
        <f t="shared" si="6"/>
        <v>6532.7999999999993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4"/>
        <v>6747.9599999999982</v>
      </c>
      <c r="V43" s="788">
        <f t="shared" si="15"/>
        <v>248</v>
      </c>
      <c r="W43" s="789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0"/>
      <c r="AF43" s="631"/>
      <c r="AG43" s="787">
        <f t="shared" si="16"/>
        <v>18506.88</v>
      </c>
      <c r="AH43" s="788">
        <f t="shared" si="17"/>
        <v>680</v>
      </c>
      <c r="AI43" s="789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0" t="s">
        <v>224</v>
      </c>
      <c r="H44" s="631">
        <v>60</v>
      </c>
      <c r="I44" s="787">
        <f t="shared" si="12"/>
        <v>9826.4200000000164</v>
      </c>
      <c r="J44" s="788">
        <f t="shared" si="13"/>
        <v>361</v>
      </c>
      <c r="K44" s="789">
        <f t="shared" si="6"/>
        <v>8166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4"/>
        <v>6747.9599999999982</v>
      </c>
      <c r="V44" s="788">
        <f t="shared" si="15"/>
        <v>248</v>
      </c>
      <c r="W44" s="789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0"/>
      <c r="AF44" s="631"/>
      <c r="AG44" s="787">
        <f t="shared" si="16"/>
        <v>18506.88</v>
      </c>
      <c r="AH44" s="788">
        <f t="shared" si="17"/>
        <v>680</v>
      </c>
      <c r="AI44" s="789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0" t="s">
        <v>225</v>
      </c>
      <c r="H45" s="631">
        <v>60</v>
      </c>
      <c r="I45" s="787">
        <f t="shared" si="12"/>
        <v>9799.2000000000171</v>
      </c>
      <c r="J45" s="788">
        <f t="shared" si="13"/>
        <v>360</v>
      </c>
      <c r="K45" s="789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0"/>
      <c r="T45" s="631"/>
      <c r="U45" s="787">
        <f t="shared" si="14"/>
        <v>6747.9599999999982</v>
      </c>
      <c r="V45" s="788">
        <f t="shared" si="15"/>
        <v>248</v>
      </c>
      <c r="W45" s="789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0"/>
      <c r="AF45" s="631"/>
      <c r="AG45" s="787">
        <f t="shared" si="16"/>
        <v>18506.88</v>
      </c>
      <c r="AH45" s="788">
        <f t="shared" si="17"/>
        <v>680</v>
      </c>
      <c r="AI45" s="789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0" t="s">
        <v>226</v>
      </c>
      <c r="H46" s="631">
        <v>60</v>
      </c>
      <c r="I46" s="787">
        <f t="shared" si="12"/>
        <v>8928.160000000018</v>
      </c>
      <c r="J46" s="788">
        <f t="shared" si="13"/>
        <v>328</v>
      </c>
      <c r="K46" s="789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0"/>
      <c r="T46" s="631"/>
      <c r="U46" s="787">
        <f t="shared" si="14"/>
        <v>6747.9599999999982</v>
      </c>
      <c r="V46" s="788">
        <f t="shared" si="15"/>
        <v>248</v>
      </c>
      <c r="W46" s="789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0"/>
      <c r="AF46" s="631"/>
      <c r="AG46" s="787">
        <f t="shared" si="16"/>
        <v>18506.88</v>
      </c>
      <c r="AH46" s="788">
        <f t="shared" si="17"/>
        <v>680</v>
      </c>
      <c r="AI46" s="789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0" t="s">
        <v>227</v>
      </c>
      <c r="H47" s="631">
        <v>60</v>
      </c>
      <c r="I47" s="787">
        <f t="shared" si="12"/>
        <v>8873.7200000000175</v>
      </c>
      <c r="J47" s="788">
        <f t="shared" si="13"/>
        <v>326</v>
      </c>
      <c r="K47" s="789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0"/>
      <c r="T47" s="631"/>
      <c r="U47" s="787">
        <f t="shared" si="14"/>
        <v>6747.9599999999982</v>
      </c>
      <c r="V47" s="788">
        <f t="shared" si="15"/>
        <v>248</v>
      </c>
      <c r="W47" s="789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0"/>
      <c r="AF47" s="631"/>
      <c r="AG47" s="787">
        <f t="shared" si="16"/>
        <v>18506.88</v>
      </c>
      <c r="AH47" s="788">
        <f t="shared" si="17"/>
        <v>680</v>
      </c>
      <c r="AI47" s="789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0" t="s">
        <v>230</v>
      </c>
      <c r="H48" s="631">
        <v>60</v>
      </c>
      <c r="I48" s="787">
        <f t="shared" si="12"/>
        <v>8846.5000000000182</v>
      </c>
      <c r="J48" s="788">
        <f t="shared" si="13"/>
        <v>325</v>
      </c>
      <c r="K48" s="789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0"/>
      <c r="T48" s="631"/>
      <c r="U48" s="787">
        <f t="shared" si="14"/>
        <v>6747.9599999999982</v>
      </c>
      <c r="V48" s="788">
        <f t="shared" si="15"/>
        <v>248</v>
      </c>
      <c r="W48" s="789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0"/>
      <c r="AF48" s="631"/>
      <c r="AG48" s="787">
        <f t="shared" si="16"/>
        <v>18506.88</v>
      </c>
      <c r="AH48" s="788">
        <f t="shared" si="17"/>
        <v>680</v>
      </c>
      <c r="AI48" s="789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0" t="s">
        <v>231</v>
      </c>
      <c r="H49" s="631">
        <v>60</v>
      </c>
      <c r="I49" s="787">
        <f t="shared" si="12"/>
        <v>8819.2800000000188</v>
      </c>
      <c r="J49" s="788">
        <f t="shared" si="13"/>
        <v>324</v>
      </c>
      <c r="K49" s="789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0"/>
      <c r="T49" s="631"/>
      <c r="U49" s="787">
        <f t="shared" si="14"/>
        <v>6747.9599999999982</v>
      </c>
      <c r="V49" s="788">
        <f t="shared" si="15"/>
        <v>248</v>
      </c>
      <c r="W49" s="789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0"/>
      <c r="AF49" s="631"/>
      <c r="AG49" s="787">
        <f t="shared" si="16"/>
        <v>18506.88</v>
      </c>
      <c r="AH49" s="788">
        <f t="shared" si="17"/>
        <v>680</v>
      </c>
      <c r="AI49" s="789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0" t="s">
        <v>232</v>
      </c>
      <c r="H50" s="631">
        <v>60</v>
      </c>
      <c r="I50" s="787">
        <f t="shared" si="12"/>
        <v>8274.8800000000192</v>
      </c>
      <c r="J50" s="788">
        <f t="shared" si="13"/>
        <v>304</v>
      </c>
      <c r="K50" s="789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0"/>
      <c r="T50" s="631"/>
      <c r="U50" s="787">
        <f t="shared" si="14"/>
        <v>6747.9599999999982</v>
      </c>
      <c r="V50" s="788">
        <f t="shared" si="15"/>
        <v>248</v>
      </c>
      <c r="W50" s="789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0"/>
      <c r="AF50" s="631"/>
      <c r="AG50" s="787">
        <f t="shared" si="16"/>
        <v>18506.88</v>
      </c>
      <c r="AH50" s="788">
        <f t="shared" si="17"/>
        <v>680</v>
      </c>
      <c r="AI50" s="789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0"/>
      <c r="H51" s="631"/>
      <c r="I51" s="787">
        <f t="shared" si="12"/>
        <v>8274.8800000000192</v>
      </c>
      <c r="J51" s="788">
        <f t="shared" si="13"/>
        <v>304</v>
      </c>
      <c r="K51" s="789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0"/>
      <c r="T51" s="631"/>
      <c r="U51" s="787">
        <f t="shared" si="14"/>
        <v>6747.9599999999982</v>
      </c>
      <c r="V51" s="788">
        <f t="shared" si="15"/>
        <v>248</v>
      </c>
      <c r="W51" s="789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0"/>
      <c r="AF51" s="631"/>
      <c r="AG51" s="787">
        <f t="shared" si="16"/>
        <v>18506.88</v>
      </c>
      <c r="AH51" s="788">
        <f t="shared" si="17"/>
        <v>680</v>
      </c>
      <c r="AI51" s="789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0" t="s">
        <v>234</v>
      </c>
      <c r="H52" s="631">
        <v>60</v>
      </c>
      <c r="I52" s="787">
        <f t="shared" si="12"/>
        <v>7784.9200000000192</v>
      </c>
      <c r="J52" s="788">
        <f t="shared" si="13"/>
        <v>286</v>
      </c>
      <c r="K52" s="789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0"/>
      <c r="T52" s="631"/>
      <c r="U52" s="787">
        <f t="shared" si="14"/>
        <v>6747.9599999999982</v>
      </c>
      <c r="V52" s="788">
        <f t="shared" si="15"/>
        <v>248</v>
      </c>
      <c r="W52" s="789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0"/>
      <c r="AF52" s="631"/>
      <c r="AG52" s="787">
        <f t="shared" si="16"/>
        <v>18506.88</v>
      </c>
      <c r="AH52" s="788">
        <f t="shared" si="17"/>
        <v>680</v>
      </c>
      <c r="AI52" s="789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0" t="s">
        <v>235</v>
      </c>
      <c r="H53" s="631">
        <v>60</v>
      </c>
      <c r="I53" s="787">
        <f t="shared" si="12"/>
        <v>7703.2600000000193</v>
      </c>
      <c r="J53" s="788">
        <f t="shared" si="13"/>
        <v>283</v>
      </c>
      <c r="K53" s="789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0"/>
      <c r="T53" s="631"/>
      <c r="U53" s="787">
        <f t="shared" si="14"/>
        <v>6747.9599999999982</v>
      </c>
      <c r="V53" s="788">
        <f t="shared" si="15"/>
        <v>248</v>
      </c>
      <c r="W53" s="789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0"/>
      <c r="AF53" s="631"/>
      <c r="AG53" s="787">
        <f t="shared" si="16"/>
        <v>18506.88</v>
      </c>
      <c r="AH53" s="788">
        <f t="shared" si="17"/>
        <v>680</v>
      </c>
      <c r="AI53" s="789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0" t="s">
        <v>236</v>
      </c>
      <c r="H54" s="631">
        <v>60</v>
      </c>
      <c r="I54" s="787">
        <f t="shared" si="12"/>
        <v>7621.6000000000195</v>
      </c>
      <c r="J54" s="788">
        <f t="shared" si="13"/>
        <v>280</v>
      </c>
      <c r="K54" s="789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0"/>
      <c r="T54" s="631"/>
      <c r="U54" s="787">
        <f t="shared" si="14"/>
        <v>6747.9599999999982</v>
      </c>
      <c r="V54" s="788">
        <f t="shared" si="15"/>
        <v>248</v>
      </c>
      <c r="W54" s="789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0"/>
      <c r="AF54" s="631"/>
      <c r="AG54" s="787">
        <f t="shared" si="16"/>
        <v>18506.88</v>
      </c>
      <c r="AH54" s="788">
        <f t="shared" si="17"/>
        <v>680</v>
      </c>
      <c r="AI54" s="789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0" t="s">
        <v>237</v>
      </c>
      <c r="H55" s="631">
        <v>60</v>
      </c>
      <c r="I55" s="787">
        <f t="shared" si="12"/>
        <v>7431.0600000000195</v>
      </c>
      <c r="J55" s="788">
        <f t="shared" si="13"/>
        <v>273</v>
      </c>
      <c r="K55" s="789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0"/>
      <c r="T55" s="631"/>
      <c r="U55" s="787">
        <f t="shared" si="14"/>
        <v>6747.9599999999982</v>
      </c>
      <c r="V55" s="788">
        <f t="shared" si="15"/>
        <v>248</v>
      </c>
      <c r="W55" s="789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0"/>
      <c r="AF55" s="631"/>
      <c r="AG55" s="787">
        <f t="shared" si="16"/>
        <v>18506.88</v>
      </c>
      <c r="AH55" s="788">
        <f t="shared" si="17"/>
        <v>680</v>
      </c>
      <c r="AI55" s="789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0" t="s">
        <v>238</v>
      </c>
      <c r="H56" s="631">
        <v>60</v>
      </c>
      <c r="I56" s="787">
        <f t="shared" si="12"/>
        <v>7403.8400000000192</v>
      </c>
      <c r="J56" s="788">
        <f t="shared" si="13"/>
        <v>272</v>
      </c>
      <c r="K56" s="789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0"/>
      <c r="T56" s="631"/>
      <c r="U56" s="787">
        <f t="shared" si="14"/>
        <v>6747.9599999999982</v>
      </c>
      <c r="V56" s="788">
        <f t="shared" si="15"/>
        <v>248</v>
      </c>
      <c r="W56" s="789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0"/>
      <c r="AF56" s="631"/>
      <c r="AG56" s="787">
        <f t="shared" si="16"/>
        <v>18506.88</v>
      </c>
      <c r="AH56" s="788">
        <f t="shared" si="17"/>
        <v>680</v>
      </c>
      <c r="AI56" s="789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0" t="s">
        <v>239</v>
      </c>
      <c r="H57" s="631">
        <v>60</v>
      </c>
      <c r="I57" s="787">
        <f t="shared" si="12"/>
        <v>7376.620000000019</v>
      </c>
      <c r="J57" s="788">
        <f t="shared" si="13"/>
        <v>271</v>
      </c>
      <c r="K57" s="789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0"/>
      <c r="T57" s="631"/>
      <c r="U57" s="787">
        <f t="shared" si="14"/>
        <v>6747.9599999999982</v>
      </c>
      <c r="V57" s="788">
        <f t="shared" si="15"/>
        <v>248</v>
      </c>
      <c r="W57" s="789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0"/>
      <c r="AF57" s="631"/>
      <c r="AG57" s="787">
        <f t="shared" si="16"/>
        <v>18506.88</v>
      </c>
      <c r="AH57" s="788">
        <f t="shared" si="17"/>
        <v>680</v>
      </c>
      <c r="AI57" s="789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0" t="s">
        <v>242</v>
      </c>
      <c r="H58" s="631">
        <v>60</v>
      </c>
      <c r="I58" s="787">
        <f t="shared" si="12"/>
        <v>6505.580000000019</v>
      </c>
      <c r="J58" s="788">
        <f t="shared" si="13"/>
        <v>239</v>
      </c>
      <c r="K58" s="789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0"/>
      <c r="T58" s="631"/>
      <c r="U58" s="787">
        <f t="shared" si="14"/>
        <v>6747.9599999999982</v>
      </c>
      <c r="V58" s="788">
        <f t="shared" si="15"/>
        <v>248</v>
      </c>
      <c r="W58" s="789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0"/>
      <c r="AF58" s="631"/>
      <c r="AG58" s="787">
        <f t="shared" si="16"/>
        <v>18506.88</v>
      </c>
      <c r="AH58" s="788">
        <f t="shared" si="17"/>
        <v>680</v>
      </c>
      <c r="AI58" s="789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0" t="s">
        <v>244</v>
      </c>
      <c r="H59" s="631">
        <v>60</v>
      </c>
      <c r="I59" s="787">
        <f t="shared" si="12"/>
        <v>6478.3600000000188</v>
      </c>
      <c r="J59" s="788">
        <f t="shared" si="13"/>
        <v>238</v>
      </c>
      <c r="K59" s="789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0"/>
      <c r="T59" s="631"/>
      <c r="U59" s="787">
        <f t="shared" si="14"/>
        <v>6747.9599999999982</v>
      </c>
      <c r="V59" s="788">
        <f t="shared" si="15"/>
        <v>248</v>
      </c>
      <c r="W59" s="789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0"/>
      <c r="AF59" s="631"/>
      <c r="AG59" s="787">
        <f t="shared" si="16"/>
        <v>18506.88</v>
      </c>
      <c r="AH59" s="788">
        <f t="shared" si="17"/>
        <v>680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0" t="s">
        <v>243</v>
      </c>
      <c r="H60" s="631">
        <v>60</v>
      </c>
      <c r="I60" s="787">
        <f t="shared" si="12"/>
        <v>6451.1400000000185</v>
      </c>
      <c r="J60" s="788">
        <f t="shared" si="13"/>
        <v>237</v>
      </c>
      <c r="K60" s="789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0"/>
      <c r="T60" s="631"/>
      <c r="U60" s="787">
        <f t="shared" si="14"/>
        <v>6747.9599999999982</v>
      </c>
      <c r="V60" s="788">
        <f t="shared" si="15"/>
        <v>248</v>
      </c>
      <c r="W60" s="789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0"/>
      <c r="AF60" s="631"/>
      <c r="AG60" s="787">
        <f t="shared" si="16"/>
        <v>18506.88</v>
      </c>
      <c r="AH60" s="788">
        <f t="shared" si="17"/>
        <v>680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0" t="s">
        <v>248</v>
      </c>
      <c r="H61" s="631">
        <v>60</v>
      </c>
      <c r="I61" s="787">
        <f t="shared" si="12"/>
        <v>6423.9200000000183</v>
      </c>
      <c r="J61" s="788">
        <f t="shared" si="13"/>
        <v>236</v>
      </c>
      <c r="K61" s="789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0"/>
      <c r="T61" s="631"/>
      <c r="U61" s="787">
        <f t="shared" si="14"/>
        <v>6747.9599999999982</v>
      </c>
      <c r="V61" s="788">
        <f t="shared" si="15"/>
        <v>248</v>
      </c>
      <c r="W61" s="789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0"/>
      <c r="AF61" s="631"/>
      <c r="AG61" s="787">
        <f t="shared" si="16"/>
        <v>18506.88</v>
      </c>
      <c r="AH61" s="788">
        <f t="shared" si="17"/>
        <v>680</v>
      </c>
      <c r="AI61" s="789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0" t="s">
        <v>249</v>
      </c>
      <c r="H62" s="631">
        <v>60</v>
      </c>
      <c r="I62" s="787">
        <f t="shared" si="12"/>
        <v>6342.2600000000184</v>
      </c>
      <c r="J62" s="788">
        <f t="shared" si="13"/>
        <v>233</v>
      </c>
      <c r="K62" s="789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0"/>
      <c r="T62" s="631"/>
      <c r="U62" s="787">
        <f t="shared" si="14"/>
        <v>6747.9599999999982</v>
      </c>
      <c r="V62" s="788">
        <f t="shared" si="15"/>
        <v>248</v>
      </c>
      <c r="W62" s="789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0"/>
      <c r="AF62" s="631"/>
      <c r="AG62" s="787">
        <f t="shared" si="16"/>
        <v>18506.88</v>
      </c>
      <c r="AH62" s="788">
        <f t="shared" si="17"/>
        <v>680</v>
      </c>
      <c r="AI62" s="789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0" t="s">
        <v>250</v>
      </c>
      <c r="H63" s="631">
        <v>60</v>
      </c>
      <c r="I63" s="787">
        <f t="shared" si="12"/>
        <v>5797.8600000000188</v>
      </c>
      <c r="J63" s="788">
        <f t="shared" si="13"/>
        <v>213</v>
      </c>
      <c r="K63" s="789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0"/>
      <c r="T63" s="631"/>
      <c r="U63" s="787">
        <f t="shared" si="14"/>
        <v>6747.9599999999982</v>
      </c>
      <c r="V63" s="788">
        <f t="shared" si="15"/>
        <v>248</v>
      </c>
      <c r="W63" s="789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0"/>
      <c r="AF63" s="631"/>
      <c r="AG63" s="787">
        <f t="shared" si="16"/>
        <v>18506.88</v>
      </c>
      <c r="AH63" s="788">
        <f t="shared" si="17"/>
        <v>680</v>
      </c>
      <c r="AI63" s="789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0" t="s">
        <v>252</v>
      </c>
      <c r="H64" s="631">
        <v>60</v>
      </c>
      <c r="I64" s="787">
        <f t="shared" si="12"/>
        <v>4899.6000000000186</v>
      </c>
      <c r="J64" s="788">
        <f t="shared" si="13"/>
        <v>180</v>
      </c>
      <c r="K64" s="789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0"/>
      <c r="T64" s="631"/>
      <c r="U64" s="787">
        <f t="shared" si="14"/>
        <v>6747.9599999999982</v>
      </c>
      <c r="V64" s="788">
        <f t="shared" si="15"/>
        <v>248</v>
      </c>
      <c r="W64" s="789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0"/>
      <c r="AF64" s="631"/>
      <c r="AG64" s="787">
        <f t="shared" si="16"/>
        <v>18506.88</v>
      </c>
      <c r="AH64" s="788">
        <f t="shared" si="17"/>
        <v>680</v>
      </c>
      <c r="AI64" s="789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0" t="s">
        <v>252</v>
      </c>
      <c r="H65" s="631">
        <v>60</v>
      </c>
      <c r="I65" s="787">
        <f t="shared" si="12"/>
        <v>4001.3400000000183</v>
      </c>
      <c r="J65" s="788">
        <f t="shared" si="13"/>
        <v>147</v>
      </c>
      <c r="K65" s="789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0"/>
      <c r="T65" s="631"/>
      <c r="U65" s="787">
        <f t="shared" si="14"/>
        <v>6747.9599999999982</v>
      </c>
      <c r="V65" s="788">
        <f t="shared" si="15"/>
        <v>248</v>
      </c>
      <c r="W65" s="789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0"/>
      <c r="AF65" s="631"/>
      <c r="AG65" s="787">
        <f t="shared" si="16"/>
        <v>18506.88</v>
      </c>
      <c r="AH65" s="788">
        <f t="shared" si="17"/>
        <v>680</v>
      </c>
      <c r="AI65" s="789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0" t="s">
        <v>254</v>
      </c>
      <c r="H66" s="631">
        <v>60</v>
      </c>
      <c r="I66" s="787">
        <f t="shared" si="12"/>
        <v>3593.0400000000182</v>
      </c>
      <c r="J66" s="788">
        <f t="shared" si="13"/>
        <v>132</v>
      </c>
      <c r="K66" s="789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0"/>
      <c r="T66" s="631"/>
      <c r="U66" s="787">
        <f t="shared" si="14"/>
        <v>6747.9599999999982</v>
      </c>
      <c r="V66" s="788">
        <f t="shared" si="15"/>
        <v>248</v>
      </c>
      <c r="W66" s="789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0"/>
      <c r="AF66" s="631"/>
      <c r="AG66" s="787">
        <f t="shared" si="16"/>
        <v>18506.88</v>
      </c>
      <c r="AH66" s="788">
        <f t="shared" si="17"/>
        <v>680</v>
      </c>
      <c r="AI66" s="789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0" t="s">
        <v>247</v>
      </c>
      <c r="H67" s="631">
        <v>60</v>
      </c>
      <c r="I67" s="787">
        <f t="shared" si="12"/>
        <v>2722.0000000000182</v>
      </c>
      <c r="J67" s="788">
        <f t="shared" si="13"/>
        <v>100</v>
      </c>
      <c r="K67" s="789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0"/>
      <c r="T67" s="631"/>
      <c r="U67" s="787">
        <f t="shared" si="14"/>
        <v>6747.9599999999982</v>
      </c>
      <c r="V67" s="788">
        <f t="shared" si="15"/>
        <v>248</v>
      </c>
      <c r="W67" s="789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0"/>
      <c r="AF67" s="631"/>
      <c r="AG67" s="787">
        <f t="shared" si="16"/>
        <v>18506.88</v>
      </c>
      <c r="AH67" s="788">
        <f t="shared" si="17"/>
        <v>680</v>
      </c>
      <c r="AI67" s="789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0" t="s">
        <v>260</v>
      </c>
      <c r="H68" s="631">
        <v>60</v>
      </c>
      <c r="I68" s="787">
        <f t="shared" si="12"/>
        <v>1850.9600000000182</v>
      </c>
      <c r="J68" s="788">
        <f t="shared" si="13"/>
        <v>68</v>
      </c>
      <c r="K68" s="789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0"/>
      <c r="T68" s="631"/>
      <c r="U68" s="787">
        <f t="shared" si="14"/>
        <v>6747.9599999999982</v>
      </c>
      <c r="V68" s="788">
        <f t="shared" si="15"/>
        <v>248</v>
      </c>
      <c r="W68" s="789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0"/>
      <c r="AF68" s="631"/>
      <c r="AG68" s="787">
        <f t="shared" si="16"/>
        <v>18506.88</v>
      </c>
      <c r="AH68" s="788">
        <f t="shared" si="17"/>
        <v>680</v>
      </c>
      <c r="AI68" s="789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0" t="s">
        <v>261</v>
      </c>
      <c r="H69" s="631">
        <v>60</v>
      </c>
      <c r="I69" s="787">
        <f t="shared" si="12"/>
        <v>979.92000000001826</v>
      </c>
      <c r="J69" s="788">
        <f t="shared" si="13"/>
        <v>36</v>
      </c>
      <c r="K69" s="789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0"/>
      <c r="T69" s="631"/>
      <c r="U69" s="787">
        <f t="shared" si="14"/>
        <v>6747.9599999999982</v>
      </c>
      <c r="V69" s="788">
        <f t="shared" si="15"/>
        <v>248</v>
      </c>
      <c r="W69" s="789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0"/>
      <c r="AF69" s="631"/>
      <c r="AG69" s="787">
        <f t="shared" si="16"/>
        <v>18506.88</v>
      </c>
      <c r="AH69" s="788">
        <f t="shared" si="17"/>
        <v>680</v>
      </c>
      <c r="AI69" s="789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0" t="s">
        <v>267</v>
      </c>
      <c r="H70" s="631">
        <v>60</v>
      </c>
      <c r="I70" s="787">
        <f t="shared" si="12"/>
        <v>108.8800000000183</v>
      </c>
      <c r="J70" s="788">
        <f t="shared" si="13"/>
        <v>4</v>
      </c>
      <c r="K70" s="789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0"/>
      <c r="T70" s="631"/>
      <c r="U70" s="787">
        <f t="shared" si="14"/>
        <v>6747.9599999999982</v>
      </c>
      <c r="V70" s="788">
        <f t="shared" si="15"/>
        <v>248</v>
      </c>
      <c r="W70" s="789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0"/>
      <c r="AF70" s="631"/>
      <c r="AG70" s="787">
        <f t="shared" si="16"/>
        <v>18506.88</v>
      </c>
      <c r="AH70" s="788">
        <f t="shared" si="17"/>
        <v>680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76"/>
      <c r="H71" s="977"/>
      <c r="I71" s="978">
        <f t="shared" si="12"/>
        <v>108.8800000000183</v>
      </c>
      <c r="J71" s="979">
        <f t="shared" si="13"/>
        <v>4</v>
      </c>
      <c r="K71" s="789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76"/>
      <c r="T71" s="977"/>
      <c r="U71" s="978">
        <f t="shared" si="14"/>
        <v>6747.9599999999982</v>
      </c>
      <c r="V71" s="979">
        <f t="shared" si="15"/>
        <v>248</v>
      </c>
      <c r="W71" s="789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76"/>
      <c r="AF71" s="977"/>
      <c r="AG71" s="978">
        <f t="shared" si="16"/>
        <v>18506.88</v>
      </c>
      <c r="AH71" s="979">
        <f t="shared" si="17"/>
        <v>680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7"/>
      <c r="H72" s="848"/>
      <c r="I72" s="978">
        <f t="shared" si="12"/>
        <v>108.8800000000183</v>
      </c>
      <c r="J72" s="979">
        <f t="shared" si="13"/>
        <v>4</v>
      </c>
      <c r="K72" s="789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47"/>
      <c r="T72" s="848"/>
      <c r="U72" s="978">
        <f t="shared" si="14"/>
        <v>6747.9599999999982</v>
      </c>
      <c r="V72" s="979">
        <f t="shared" si="15"/>
        <v>248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47"/>
      <c r="AF72" s="848"/>
      <c r="AG72" s="978">
        <f t="shared" si="16"/>
        <v>18506.88</v>
      </c>
      <c r="AH72" s="979">
        <f t="shared" si="17"/>
        <v>680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47"/>
      <c r="H73" s="848"/>
      <c r="I73" s="978">
        <f t="shared" si="12"/>
        <v>108.8800000000183</v>
      </c>
      <c r="J73" s="979">
        <f t="shared" si="13"/>
        <v>4</v>
      </c>
      <c r="K73" s="789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47"/>
      <c r="T73" s="848"/>
      <c r="U73" s="978">
        <f t="shared" si="14"/>
        <v>6747.9599999999982</v>
      </c>
      <c r="V73" s="979">
        <f t="shared" si="15"/>
        <v>248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47"/>
      <c r="AF73" s="848"/>
      <c r="AG73" s="978">
        <f t="shared" si="16"/>
        <v>18506.88</v>
      </c>
      <c r="AH73" s="979">
        <f t="shared" si="17"/>
        <v>680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47"/>
      <c r="H74" s="848"/>
      <c r="I74" s="978">
        <f t="shared" si="12"/>
        <v>108.8800000000183</v>
      </c>
      <c r="J74" s="979">
        <f t="shared" si="13"/>
        <v>4</v>
      </c>
      <c r="K74" s="789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47"/>
      <c r="T74" s="848"/>
      <c r="U74" s="978">
        <f t="shared" si="14"/>
        <v>6747.9599999999982</v>
      </c>
      <c r="V74" s="979">
        <f t="shared" si="15"/>
        <v>248</v>
      </c>
      <c r="W74" s="789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47"/>
      <c r="AF74" s="848"/>
      <c r="AG74" s="978">
        <f t="shared" si="16"/>
        <v>18506.88</v>
      </c>
      <c r="AH74" s="979">
        <f t="shared" si="17"/>
        <v>680</v>
      </c>
      <c r="AI74" s="789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87">
        <f t="shared" si="12"/>
        <v>108.8800000000183</v>
      </c>
      <c r="J75" s="788">
        <f t="shared" si="13"/>
        <v>4</v>
      </c>
      <c r="K75" s="789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87">
        <f t="shared" si="14"/>
        <v>6747.9599999999982</v>
      </c>
      <c r="V75" s="788">
        <f t="shared" si="15"/>
        <v>248</v>
      </c>
      <c r="W75" s="789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87">
        <f t="shared" si="16"/>
        <v>18506.88</v>
      </c>
      <c r="AH75" s="788">
        <f t="shared" si="17"/>
        <v>680</v>
      </c>
      <c r="AI75" s="789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87">
        <f t="shared" si="12"/>
        <v>108.8800000000183</v>
      </c>
      <c r="J76" s="788">
        <f t="shared" si="13"/>
        <v>4</v>
      </c>
      <c r="K76" s="789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87">
        <f t="shared" si="14"/>
        <v>6747.9599999999982</v>
      </c>
      <c r="V76" s="788">
        <f t="shared" si="15"/>
        <v>248</v>
      </c>
      <c r="W76" s="789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87">
        <f t="shared" si="16"/>
        <v>18506.88</v>
      </c>
      <c r="AH76" s="788">
        <f t="shared" si="17"/>
        <v>680</v>
      </c>
      <c r="AI76" s="789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87">
        <f t="shared" ref="I77:I91" si="27">I76-F77</f>
        <v>108.8800000000183</v>
      </c>
      <c r="J77" s="788">
        <f t="shared" ref="J77:J91" si="28">J76-C77</f>
        <v>4</v>
      </c>
      <c r="K77" s="789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87">
        <f t="shared" ref="U77:U91" si="29">U76-R77</f>
        <v>6747.9599999999982</v>
      </c>
      <c r="V77" s="788">
        <f t="shared" ref="V77:V91" si="30">V76-O77</f>
        <v>248</v>
      </c>
      <c r="W77" s="789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87">
        <f t="shared" ref="AG77:AG91" si="31">AG76-AD77</f>
        <v>18506.88</v>
      </c>
      <c r="AH77" s="788">
        <f t="shared" ref="AH77:AH91" si="32">AH76-AA77</f>
        <v>680</v>
      </c>
      <c r="AI77" s="789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87">
        <f t="shared" si="27"/>
        <v>108.8800000000183</v>
      </c>
      <c r="J78" s="788">
        <f t="shared" si="28"/>
        <v>4</v>
      </c>
      <c r="K78" s="789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87">
        <f t="shared" si="29"/>
        <v>6747.9599999999982</v>
      </c>
      <c r="V78" s="788">
        <f t="shared" si="30"/>
        <v>248</v>
      </c>
      <c r="W78" s="789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87">
        <f t="shared" si="31"/>
        <v>18506.88</v>
      </c>
      <c r="AH78" s="788">
        <f t="shared" si="32"/>
        <v>680</v>
      </c>
      <c r="AI78" s="789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87">
        <f t="shared" si="27"/>
        <v>108.8800000000183</v>
      </c>
      <c r="J79" s="788">
        <f t="shared" si="28"/>
        <v>4</v>
      </c>
      <c r="K79" s="789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87">
        <f t="shared" si="29"/>
        <v>6747.9599999999982</v>
      </c>
      <c r="V79" s="788">
        <f t="shared" si="30"/>
        <v>248</v>
      </c>
      <c r="W79" s="789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87">
        <f t="shared" si="31"/>
        <v>18506.88</v>
      </c>
      <c r="AH79" s="788">
        <f t="shared" si="32"/>
        <v>680</v>
      </c>
      <c r="AI79" s="789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87">
        <f t="shared" si="27"/>
        <v>108.8800000000183</v>
      </c>
      <c r="J80" s="788">
        <f t="shared" si="28"/>
        <v>4</v>
      </c>
      <c r="K80" s="789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87">
        <f t="shared" si="29"/>
        <v>6747.9599999999982</v>
      </c>
      <c r="V80" s="788">
        <f t="shared" si="30"/>
        <v>248</v>
      </c>
      <c r="W80" s="789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87">
        <f t="shared" si="31"/>
        <v>18506.88</v>
      </c>
      <c r="AH80" s="788">
        <f t="shared" si="32"/>
        <v>680</v>
      </c>
      <c r="AI80" s="789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87">
        <f t="shared" si="27"/>
        <v>108.8800000000183</v>
      </c>
      <c r="J81" s="788">
        <f t="shared" si="28"/>
        <v>4</v>
      </c>
      <c r="K81" s="789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87">
        <f t="shared" si="29"/>
        <v>6747.9599999999982</v>
      </c>
      <c r="V81" s="788">
        <f t="shared" si="30"/>
        <v>248</v>
      </c>
      <c r="W81" s="789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87">
        <f t="shared" si="31"/>
        <v>18506.88</v>
      </c>
      <c r="AH81" s="788">
        <f t="shared" si="32"/>
        <v>680</v>
      </c>
      <c r="AI81" s="789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87">
        <f t="shared" si="27"/>
        <v>108.8800000000183</v>
      </c>
      <c r="J82" s="788">
        <f t="shared" si="28"/>
        <v>4</v>
      </c>
      <c r="K82" s="789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87">
        <f t="shared" si="29"/>
        <v>6747.9599999999982</v>
      </c>
      <c r="V82" s="788">
        <f t="shared" si="30"/>
        <v>248</v>
      </c>
      <c r="W82" s="789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87">
        <f t="shared" si="31"/>
        <v>18506.88</v>
      </c>
      <c r="AH82" s="788">
        <f t="shared" si="32"/>
        <v>680</v>
      </c>
      <c r="AI82" s="789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87">
        <f t="shared" si="27"/>
        <v>108.8800000000183</v>
      </c>
      <c r="J83" s="788">
        <f t="shared" si="28"/>
        <v>4</v>
      </c>
      <c r="K83" s="789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87">
        <f t="shared" si="29"/>
        <v>6747.9599999999982</v>
      </c>
      <c r="V83" s="788">
        <f t="shared" si="30"/>
        <v>248</v>
      </c>
      <c r="W83" s="789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87">
        <f t="shared" si="31"/>
        <v>18506.88</v>
      </c>
      <c r="AH83" s="788">
        <f t="shared" si="32"/>
        <v>680</v>
      </c>
      <c r="AI83" s="789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87">
        <f t="shared" si="27"/>
        <v>108.8800000000183</v>
      </c>
      <c r="J84" s="788">
        <f t="shared" si="28"/>
        <v>4</v>
      </c>
      <c r="K84" s="789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87">
        <f t="shared" si="29"/>
        <v>6747.9599999999982</v>
      </c>
      <c r="V84" s="788">
        <f t="shared" si="30"/>
        <v>248</v>
      </c>
      <c r="W84" s="789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87">
        <f t="shared" si="31"/>
        <v>18506.88</v>
      </c>
      <c r="AH84" s="788">
        <f t="shared" si="32"/>
        <v>680</v>
      </c>
      <c r="AI84" s="789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87">
        <f t="shared" si="27"/>
        <v>108.8800000000183</v>
      </c>
      <c r="J85" s="788">
        <f t="shared" si="28"/>
        <v>4</v>
      </c>
      <c r="K85" s="789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87">
        <f t="shared" si="29"/>
        <v>6747.9599999999982</v>
      </c>
      <c r="V85" s="788">
        <f t="shared" si="30"/>
        <v>248</v>
      </c>
      <c r="W85" s="789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87">
        <f t="shared" si="31"/>
        <v>18506.88</v>
      </c>
      <c r="AH85" s="788">
        <f t="shared" si="32"/>
        <v>680</v>
      </c>
      <c r="AI85" s="789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87">
        <f t="shared" si="27"/>
        <v>108.8800000000183</v>
      </c>
      <c r="J86" s="788">
        <f t="shared" si="28"/>
        <v>4</v>
      </c>
      <c r="K86" s="789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87">
        <f t="shared" si="29"/>
        <v>6747.9599999999982</v>
      </c>
      <c r="V86" s="788">
        <f t="shared" si="30"/>
        <v>248</v>
      </c>
      <c r="W86" s="789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87">
        <f t="shared" si="31"/>
        <v>18506.88</v>
      </c>
      <c r="AH86" s="788">
        <f t="shared" si="32"/>
        <v>680</v>
      </c>
      <c r="AI86" s="789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87">
        <f t="shared" si="27"/>
        <v>108.8800000000183</v>
      </c>
      <c r="J87" s="788">
        <f t="shared" si="28"/>
        <v>4</v>
      </c>
      <c r="K87" s="789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87">
        <f t="shared" si="29"/>
        <v>6747.9599999999982</v>
      </c>
      <c r="V87" s="788">
        <f t="shared" si="30"/>
        <v>248</v>
      </c>
      <c r="W87" s="789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87">
        <f t="shared" si="31"/>
        <v>18506.88</v>
      </c>
      <c r="AH87" s="788">
        <f t="shared" si="32"/>
        <v>680</v>
      </c>
      <c r="AI87" s="789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87">
        <f t="shared" si="27"/>
        <v>108.8800000000183</v>
      </c>
      <c r="J88" s="788">
        <f t="shared" si="28"/>
        <v>4</v>
      </c>
      <c r="K88" s="789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87">
        <f t="shared" si="29"/>
        <v>6747.9599999999982</v>
      </c>
      <c r="V88" s="788">
        <f t="shared" si="30"/>
        <v>248</v>
      </c>
      <c r="W88" s="789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87">
        <f t="shared" si="31"/>
        <v>18506.88</v>
      </c>
      <c r="AH88" s="788">
        <f t="shared" si="32"/>
        <v>680</v>
      </c>
      <c r="AI88" s="789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87">
        <f t="shared" si="27"/>
        <v>108.8800000000183</v>
      </c>
      <c r="J89" s="788">
        <f t="shared" si="28"/>
        <v>4</v>
      </c>
      <c r="K89" s="789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87">
        <f t="shared" si="29"/>
        <v>6747.9599999999982</v>
      </c>
      <c r="V89" s="788">
        <f t="shared" si="30"/>
        <v>248</v>
      </c>
      <c r="W89" s="789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87">
        <f t="shared" si="31"/>
        <v>18506.88</v>
      </c>
      <c r="AH89" s="788">
        <f t="shared" si="32"/>
        <v>680</v>
      </c>
      <c r="AI89" s="789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87">
        <f t="shared" si="27"/>
        <v>108.8800000000183</v>
      </c>
      <c r="J90" s="788">
        <f t="shared" si="28"/>
        <v>4</v>
      </c>
      <c r="K90" s="789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87">
        <f t="shared" si="29"/>
        <v>6747.9599999999982</v>
      </c>
      <c r="V90" s="788">
        <f t="shared" si="30"/>
        <v>248</v>
      </c>
      <c r="W90" s="789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87">
        <f t="shared" si="31"/>
        <v>18506.88</v>
      </c>
      <c r="AH90" s="788">
        <f t="shared" si="32"/>
        <v>680</v>
      </c>
      <c r="AI90" s="789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87">
        <f t="shared" si="27"/>
        <v>108.8800000000183</v>
      </c>
      <c r="J91" s="788">
        <f t="shared" si="28"/>
        <v>4</v>
      </c>
      <c r="K91" s="789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87">
        <f t="shared" si="29"/>
        <v>6747.9599999999982</v>
      </c>
      <c r="V91" s="788">
        <f t="shared" si="30"/>
        <v>248</v>
      </c>
      <c r="W91" s="789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87">
        <f t="shared" si="31"/>
        <v>18506.88</v>
      </c>
      <c r="AH91" s="788">
        <f t="shared" si="32"/>
        <v>680</v>
      </c>
      <c r="AI91" s="789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2">
        <f>I60-F92</f>
        <v>6451.1400000000185</v>
      </c>
      <c r="J92" s="793">
        <f>J60-C92</f>
        <v>237</v>
      </c>
      <c r="K92" s="794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2">
        <f>U60-R92</f>
        <v>6747.9599999999982</v>
      </c>
      <c r="V92" s="793">
        <f>V60-O92</f>
        <v>248</v>
      </c>
      <c r="W92" s="794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2">
        <f>AG60-AD92</f>
        <v>18506.88</v>
      </c>
      <c r="AH92" s="793">
        <f>AH60-AA92</f>
        <v>680</v>
      </c>
      <c r="AI92" s="794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436</v>
      </c>
      <c r="P94" s="6">
        <f>SUM(P9:P93)</f>
        <v>11867.919999999998</v>
      </c>
      <c r="R94" s="6">
        <f>SUM(R9:R93)</f>
        <v>11867.919999999998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248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133" t="s">
        <v>11</v>
      </c>
      <c r="D99" s="1134"/>
      <c r="E99" s="58">
        <f>E4+E5+E6-F94</f>
        <v>108.88000000000466</v>
      </c>
      <c r="G99" s="47"/>
      <c r="H99" s="92"/>
      <c r="O99" s="1133" t="s">
        <v>11</v>
      </c>
      <c r="P99" s="1134"/>
      <c r="Q99" s="58">
        <f>Q4+Q5+Q6-R94</f>
        <v>6747.9600000000028</v>
      </c>
      <c r="S99" s="47"/>
      <c r="T99" s="92"/>
      <c r="AA99" s="1133" t="s">
        <v>11</v>
      </c>
      <c r="AB99" s="1134"/>
      <c r="AC99" s="58">
        <f>AC4+AC5+AC6-AD94</f>
        <v>18506.88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J1" zoomScaleNormal="100" workbookViewId="0">
      <pane ySplit="8" topLeftCell="A9" activePane="bottomLeft" state="frozen"/>
      <selection activeCell="B1" sqref="B1"/>
      <selection pane="bottomLeft" activeCell="O28" sqref="O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8" t="s">
        <v>275</v>
      </c>
      <c r="B1" s="1138"/>
      <c r="C1" s="1138"/>
      <c r="D1" s="1138"/>
      <c r="E1" s="1138"/>
      <c r="F1" s="1138"/>
      <c r="G1" s="11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54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154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255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256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268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270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97">
        <v>44415</v>
      </c>
      <c r="F14" s="470">
        <f t="shared" si="0"/>
        <v>70.06</v>
      </c>
      <c r="G14" s="458" t="s">
        <v>431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97">
        <v>44425</v>
      </c>
      <c r="F15" s="470">
        <f t="shared" si="0"/>
        <v>19.09</v>
      </c>
      <c r="G15" s="458" t="s">
        <v>480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97">
        <v>44426</v>
      </c>
      <c r="F16" s="470">
        <f t="shared" si="0"/>
        <v>133.5</v>
      </c>
      <c r="G16" s="458" t="s">
        <v>491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490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506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549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536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591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598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605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610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244"/>
      <c r="E25" s="355"/>
      <c r="F25" s="244">
        <f t="shared" si="0"/>
        <v>0</v>
      </c>
      <c r="G25" s="183"/>
      <c r="H25" s="12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244"/>
      <c r="E26" s="355"/>
      <c r="F26" s="244">
        <f t="shared" si="0"/>
        <v>0</v>
      </c>
      <c r="G26" s="183"/>
      <c r="H26" s="12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244"/>
      <c r="E27" s="355"/>
      <c r="F27" s="244">
        <f t="shared" si="0"/>
        <v>0</v>
      </c>
      <c r="G27" s="183"/>
      <c r="H27" s="12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133" t="s">
        <v>11</v>
      </c>
      <c r="D60" s="1134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3" sqref="D22:D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1" t="s">
        <v>274</v>
      </c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54" t="s">
        <v>516</v>
      </c>
      <c r="B5" s="529" t="s">
        <v>517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154"/>
      <c r="B6" s="530" t="s">
        <v>518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557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70"/>
      <c r="E10" s="353"/>
      <c r="F10" s="70">
        <f t="shared" si="0"/>
        <v>0</v>
      </c>
      <c r="G10" s="71"/>
      <c r="H10" s="72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70"/>
      <c r="E11" s="353"/>
      <c r="F11" s="70">
        <f t="shared" si="0"/>
        <v>0</v>
      </c>
      <c r="G11" s="71"/>
      <c r="H11" s="72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70"/>
      <c r="E12" s="353"/>
      <c r="F12" s="70">
        <f t="shared" si="0"/>
        <v>0</v>
      </c>
      <c r="G12" s="71"/>
      <c r="H12" s="72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70"/>
      <c r="E13" s="353"/>
      <c r="F13" s="70">
        <f t="shared" si="0"/>
        <v>0</v>
      </c>
      <c r="G13" s="71"/>
      <c r="H13" s="72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70"/>
      <c r="E14" s="1038"/>
      <c r="F14" s="285">
        <f t="shared" si="0"/>
        <v>0</v>
      </c>
      <c r="G14" s="286"/>
      <c r="H14" s="287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70"/>
      <c r="E15" s="1038"/>
      <c r="F15" s="285">
        <f t="shared" si="0"/>
        <v>0</v>
      </c>
      <c r="G15" s="286"/>
      <c r="H15" s="287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70"/>
      <c r="E16" s="1038"/>
      <c r="F16" s="285">
        <f t="shared" si="0"/>
        <v>0</v>
      </c>
      <c r="G16" s="286"/>
      <c r="H16" s="287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70"/>
      <c r="E17" s="353"/>
      <c r="F17" s="70">
        <f t="shared" si="0"/>
        <v>0</v>
      </c>
      <c r="G17" s="286"/>
      <c r="H17" s="287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70"/>
      <c r="E18" s="353"/>
      <c r="F18" s="70">
        <f t="shared" si="0"/>
        <v>0</v>
      </c>
      <c r="G18" s="286"/>
      <c r="H18" s="287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70"/>
      <c r="E19" s="353"/>
      <c r="F19" s="70">
        <f t="shared" si="0"/>
        <v>0</v>
      </c>
      <c r="G19" s="286"/>
      <c r="H19" s="287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70"/>
      <c r="E20" s="353"/>
      <c r="F20" s="70">
        <f t="shared" si="0"/>
        <v>0</v>
      </c>
      <c r="G20" s="286"/>
      <c r="H20" s="287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133" t="s">
        <v>11</v>
      </c>
      <c r="D60" s="1134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topLeftCell="G1" workbookViewId="0">
      <pane ySplit="7" topLeftCell="A60" activePane="bottomLeft" state="frozen"/>
      <selection activeCell="J1" sqref="J1"/>
      <selection pane="bottomLeft" activeCell="G76" sqref="G7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38" t="s">
        <v>280</v>
      </c>
      <c r="B1" s="1138"/>
      <c r="C1" s="1138"/>
      <c r="D1" s="1138"/>
      <c r="E1" s="1138"/>
      <c r="F1" s="1138"/>
      <c r="G1" s="113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55" t="s">
        <v>110</v>
      </c>
      <c r="B5" s="1157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156"/>
      <c r="B6" s="1158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6">
        <f t="shared" ref="F8:F71" si="1">D8</f>
        <v>300</v>
      </c>
      <c r="G8" s="847" t="s">
        <v>111</v>
      </c>
      <c r="H8" s="848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3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3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3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3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3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4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00">
        <f t="shared" si="5"/>
        <v>75</v>
      </c>
      <c r="E25" s="901">
        <v>44319</v>
      </c>
      <c r="F25" s="764">
        <f t="shared" si="1"/>
        <v>75</v>
      </c>
      <c r="G25" s="745" t="s">
        <v>138</v>
      </c>
      <c r="H25" s="746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00">
        <f t="shared" si="5"/>
        <v>75</v>
      </c>
      <c r="E26" s="901">
        <v>44323</v>
      </c>
      <c r="F26" s="764">
        <f t="shared" si="1"/>
        <v>75</v>
      </c>
      <c r="G26" s="745" t="s">
        <v>139</v>
      </c>
      <c r="H26" s="746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00">
        <f t="shared" si="5"/>
        <v>150</v>
      </c>
      <c r="E27" s="901">
        <v>44324</v>
      </c>
      <c r="F27" s="764">
        <f t="shared" si="1"/>
        <v>150</v>
      </c>
      <c r="G27" s="745" t="s">
        <v>140</v>
      </c>
      <c r="H27" s="746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00">
        <f t="shared" si="5"/>
        <v>15</v>
      </c>
      <c r="E28" s="897">
        <v>44328</v>
      </c>
      <c r="F28" s="764">
        <f t="shared" si="1"/>
        <v>15</v>
      </c>
      <c r="G28" s="745" t="s">
        <v>145</v>
      </c>
      <c r="H28" s="746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00">
        <f t="shared" si="5"/>
        <v>15</v>
      </c>
      <c r="E29" s="897">
        <v>44330</v>
      </c>
      <c r="F29" s="764">
        <f t="shared" si="1"/>
        <v>15</v>
      </c>
      <c r="G29" s="745" t="s">
        <v>147</v>
      </c>
      <c r="H29" s="746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00">
        <f t="shared" si="5"/>
        <v>30</v>
      </c>
      <c r="E30" s="897">
        <v>44331</v>
      </c>
      <c r="F30" s="764">
        <f t="shared" si="1"/>
        <v>30</v>
      </c>
      <c r="G30" s="745" t="s">
        <v>148</v>
      </c>
      <c r="H30" s="746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00">
        <f t="shared" si="5"/>
        <v>15</v>
      </c>
      <c r="E31" s="897">
        <v>44337</v>
      </c>
      <c r="F31" s="764">
        <f t="shared" si="1"/>
        <v>15</v>
      </c>
      <c r="G31" s="745" t="s">
        <v>149</v>
      </c>
      <c r="H31" s="746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00">
        <f t="shared" si="5"/>
        <v>90</v>
      </c>
      <c r="E32" s="902">
        <v>44338</v>
      </c>
      <c r="F32" s="744">
        <f t="shared" si="1"/>
        <v>90</v>
      </c>
      <c r="G32" s="745" t="s">
        <v>150</v>
      </c>
      <c r="H32" s="746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00">
        <f t="shared" si="5"/>
        <v>150</v>
      </c>
      <c r="E33" s="899">
        <v>44344</v>
      </c>
      <c r="F33" s="764">
        <f t="shared" si="1"/>
        <v>150</v>
      </c>
      <c r="G33" s="745" t="s">
        <v>152</v>
      </c>
      <c r="H33" s="746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00">
        <f t="shared" si="5"/>
        <v>30</v>
      </c>
      <c r="E34" s="899">
        <v>44345</v>
      </c>
      <c r="F34" s="764">
        <f t="shared" si="1"/>
        <v>30</v>
      </c>
      <c r="G34" s="745" t="s">
        <v>153</v>
      </c>
      <c r="H34" s="746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00">
        <f t="shared" si="5"/>
        <v>30</v>
      </c>
      <c r="E35" s="899">
        <v>44348</v>
      </c>
      <c r="F35" s="764">
        <f t="shared" si="1"/>
        <v>30</v>
      </c>
      <c r="G35" s="745" t="s">
        <v>155</v>
      </c>
      <c r="H35" s="746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3">
        <f t="shared" ref="D36:D79" si="7">C36*B36</f>
        <v>15</v>
      </c>
      <c r="E36" s="899">
        <v>44350</v>
      </c>
      <c r="F36" s="764">
        <f t="shared" si="1"/>
        <v>15</v>
      </c>
      <c r="G36" s="745" t="s">
        <v>157</v>
      </c>
      <c r="H36" s="746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3">
        <f t="shared" si="7"/>
        <v>15</v>
      </c>
      <c r="E37" s="899">
        <v>44352</v>
      </c>
      <c r="F37" s="764">
        <f t="shared" si="1"/>
        <v>15</v>
      </c>
      <c r="G37" s="745" t="s">
        <v>159</v>
      </c>
      <c r="H37" s="746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30">
        <f t="shared" si="7"/>
        <v>150</v>
      </c>
      <c r="E38" s="931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30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30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30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30">
        <f t="shared" si="7"/>
        <v>75</v>
      </c>
      <c r="E42" s="543">
        <v>44378</v>
      </c>
      <c r="F42" s="540">
        <f t="shared" si="1"/>
        <v>75</v>
      </c>
      <c r="G42" s="630" t="s">
        <v>173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30">
        <f t="shared" si="7"/>
        <v>30</v>
      </c>
      <c r="E43" s="543">
        <v>44378</v>
      </c>
      <c r="F43" s="540">
        <f t="shared" si="1"/>
        <v>30</v>
      </c>
      <c r="G43" s="630" t="s">
        <v>174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30">
        <f t="shared" si="7"/>
        <v>15</v>
      </c>
      <c r="E44" s="543">
        <v>44380</v>
      </c>
      <c r="F44" s="540">
        <f t="shared" si="1"/>
        <v>15</v>
      </c>
      <c r="G44" s="630" t="s">
        <v>177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30">
        <f t="shared" si="7"/>
        <v>15</v>
      </c>
      <c r="E45" s="543">
        <v>44380</v>
      </c>
      <c r="F45" s="540">
        <f t="shared" si="1"/>
        <v>15</v>
      </c>
      <c r="G45" s="630" t="s">
        <v>178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62">
        <f t="shared" si="7"/>
        <v>150</v>
      </c>
      <c r="E46" s="959">
        <v>44384</v>
      </c>
      <c r="F46" s="958">
        <f t="shared" si="1"/>
        <v>150</v>
      </c>
      <c r="G46" s="960" t="s">
        <v>191</v>
      </c>
      <c r="H46" s="961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62">
        <f t="shared" ref="D47:D64" si="8">C47*B47</f>
        <v>15</v>
      </c>
      <c r="E47" s="959">
        <v>44385</v>
      </c>
      <c r="F47" s="958">
        <f t="shared" ref="F47:F64" si="9">D47</f>
        <v>15</v>
      </c>
      <c r="G47" s="960" t="s">
        <v>194</v>
      </c>
      <c r="H47" s="961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62">
        <f t="shared" si="8"/>
        <v>30</v>
      </c>
      <c r="E48" s="959">
        <v>44386</v>
      </c>
      <c r="F48" s="958">
        <f t="shared" si="9"/>
        <v>30</v>
      </c>
      <c r="G48" s="960" t="s">
        <v>198</v>
      </c>
      <c r="H48" s="961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62">
        <f t="shared" si="8"/>
        <v>15</v>
      </c>
      <c r="E49" s="959">
        <v>44385</v>
      </c>
      <c r="F49" s="958">
        <f t="shared" si="9"/>
        <v>15</v>
      </c>
      <c r="G49" s="960" t="s">
        <v>200</v>
      </c>
      <c r="H49" s="961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62">
        <f t="shared" si="8"/>
        <v>150</v>
      </c>
      <c r="E50" s="959">
        <v>44390</v>
      </c>
      <c r="F50" s="958">
        <f t="shared" si="9"/>
        <v>150</v>
      </c>
      <c r="G50" s="960" t="s">
        <v>213</v>
      </c>
      <c r="H50" s="961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62">
        <f t="shared" si="8"/>
        <v>15</v>
      </c>
      <c r="E51" s="959">
        <v>44394</v>
      </c>
      <c r="F51" s="958">
        <f t="shared" si="9"/>
        <v>15</v>
      </c>
      <c r="G51" s="960" t="s">
        <v>230</v>
      </c>
      <c r="H51" s="961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62">
        <f t="shared" si="8"/>
        <v>30</v>
      </c>
      <c r="E52" s="959">
        <v>44396</v>
      </c>
      <c r="F52" s="958">
        <f t="shared" si="9"/>
        <v>30</v>
      </c>
      <c r="G52" s="960" t="s">
        <v>238</v>
      </c>
      <c r="H52" s="961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62">
        <f t="shared" si="8"/>
        <v>75</v>
      </c>
      <c r="E53" s="959">
        <v>44398</v>
      </c>
      <c r="F53" s="958">
        <f t="shared" si="9"/>
        <v>75</v>
      </c>
      <c r="G53" s="960" t="s">
        <v>250</v>
      </c>
      <c r="H53" s="961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62">
        <f t="shared" si="8"/>
        <v>300</v>
      </c>
      <c r="E54" s="959">
        <v>44400</v>
      </c>
      <c r="F54" s="958">
        <f t="shared" si="9"/>
        <v>300</v>
      </c>
      <c r="G54" s="960" t="s">
        <v>246</v>
      </c>
      <c r="H54" s="961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62">
        <f t="shared" si="8"/>
        <v>75</v>
      </c>
      <c r="E55" s="959">
        <v>44407</v>
      </c>
      <c r="F55" s="958">
        <f t="shared" si="9"/>
        <v>75</v>
      </c>
      <c r="G55" s="960" t="s">
        <v>268</v>
      </c>
      <c r="H55" s="961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998">
        <f t="shared" si="8"/>
        <v>15</v>
      </c>
      <c r="E56" s="999">
        <v>44415</v>
      </c>
      <c r="F56" s="1000">
        <f t="shared" si="9"/>
        <v>15</v>
      </c>
      <c r="G56" s="1001" t="s">
        <v>431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998">
        <f t="shared" si="8"/>
        <v>30</v>
      </c>
      <c r="E57" s="999">
        <v>44418</v>
      </c>
      <c r="F57" s="1000">
        <f t="shared" si="9"/>
        <v>30</v>
      </c>
      <c r="G57" s="1001" t="s">
        <v>444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998">
        <f t="shared" si="8"/>
        <v>120</v>
      </c>
      <c r="E58" s="999">
        <v>44420</v>
      </c>
      <c r="F58" s="1000">
        <f t="shared" si="9"/>
        <v>120</v>
      </c>
      <c r="G58" s="1001" t="s">
        <v>456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998">
        <f t="shared" si="8"/>
        <v>15</v>
      </c>
      <c r="E59" s="999">
        <v>44422</v>
      </c>
      <c r="F59" s="1000">
        <f t="shared" si="9"/>
        <v>15</v>
      </c>
      <c r="G59" s="1001" t="s">
        <v>465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1056" t="s">
        <v>467</v>
      </c>
      <c r="B60" s="84">
        <v>15</v>
      </c>
      <c r="C60" s="1057">
        <v>1</v>
      </c>
      <c r="D60" s="998">
        <f t="shared" si="8"/>
        <v>15</v>
      </c>
      <c r="E60" s="999">
        <v>44439</v>
      </c>
      <c r="F60" s="1000">
        <f t="shared" si="9"/>
        <v>15</v>
      </c>
      <c r="G60" s="1055" t="s">
        <v>466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998">
        <f t="shared" si="8"/>
        <v>15</v>
      </c>
      <c r="E61" s="999">
        <v>44427</v>
      </c>
      <c r="F61" s="1000">
        <f t="shared" si="9"/>
        <v>15</v>
      </c>
      <c r="G61" s="1001" t="s">
        <v>492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998">
        <f t="shared" si="8"/>
        <v>15</v>
      </c>
      <c r="E62" s="999">
        <v>44428</v>
      </c>
      <c r="F62" s="1000">
        <f t="shared" si="9"/>
        <v>15</v>
      </c>
      <c r="G62" s="1001" t="s">
        <v>498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998">
        <f t="shared" si="8"/>
        <v>15</v>
      </c>
      <c r="E63" s="999">
        <v>44431</v>
      </c>
      <c r="F63" s="1000">
        <f t="shared" si="9"/>
        <v>15</v>
      </c>
      <c r="G63" s="1001" t="s">
        <v>505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998">
        <f t="shared" si="8"/>
        <v>90</v>
      </c>
      <c r="E64" s="999">
        <v>44431</v>
      </c>
      <c r="F64" s="1000">
        <f t="shared" si="9"/>
        <v>90</v>
      </c>
      <c r="G64" s="1001" t="s">
        <v>506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998">
        <f t="shared" si="7"/>
        <v>15</v>
      </c>
      <c r="E65" s="999">
        <v>44433</v>
      </c>
      <c r="F65" s="1000">
        <f t="shared" si="1"/>
        <v>15</v>
      </c>
      <c r="G65" s="1001" t="s">
        <v>511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998">
        <f t="shared" si="7"/>
        <v>15</v>
      </c>
      <c r="E66" s="999">
        <v>44434</v>
      </c>
      <c r="F66" s="1000">
        <f t="shared" si="1"/>
        <v>15</v>
      </c>
      <c r="G66" s="1001" t="s">
        <v>538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998">
        <f t="shared" si="7"/>
        <v>60</v>
      </c>
      <c r="E67" s="999">
        <v>44436</v>
      </c>
      <c r="F67" s="1000">
        <f t="shared" si="1"/>
        <v>60</v>
      </c>
      <c r="G67" s="1001" t="s">
        <v>536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998">
        <f t="shared" si="7"/>
        <v>15</v>
      </c>
      <c r="E68" s="999">
        <v>44438</v>
      </c>
      <c r="F68" s="1000">
        <f t="shared" si="1"/>
        <v>15</v>
      </c>
      <c r="G68" s="1001" t="s">
        <v>564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998">
        <f t="shared" si="7"/>
        <v>15</v>
      </c>
      <c r="E69" s="999">
        <v>44440</v>
      </c>
      <c r="F69" s="1000">
        <f t="shared" si="1"/>
        <v>15</v>
      </c>
      <c r="G69" s="1001" t="s">
        <v>571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998">
        <f t="shared" si="7"/>
        <v>30</v>
      </c>
      <c r="E70" s="999">
        <v>44441</v>
      </c>
      <c r="F70" s="1000">
        <f t="shared" si="1"/>
        <v>30</v>
      </c>
      <c r="G70" s="1001" t="s">
        <v>589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998">
        <f t="shared" si="7"/>
        <v>15</v>
      </c>
      <c r="E71" s="999">
        <v>44442</v>
      </c>
      <c r="F71" s="1000">
        <f t="shared" si="1"/>
        <v>15</v>
      </c>
      <c r="G71" s="1001" t="s">
        <v>597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998">
        <f t="shared" si="7"/>
        <v>75</v>
      </c>
      <c r="E72" s="999">
        <v>44442</v>
      </c>
      <c r="F72" s="1000">
        <f t="shared" ref="F72:F79" si="13">D72</f>
        <v>75</v>
      </c>
      <c r="G72" s="1001" t="s">
        <v>600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998">
        <f t="shared" si="7"/>
        <v>60</v>
      </c>
      <c r="E73" s="999">
        <v>44443</v>
      </c>
      <c r="F73" s="1000">
        <f t="shared" si="13"/>
        <v>60</v>
      </c>
      <c r="G73" s="1001" t="s">
        <v>606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998">
        <f t="shared" si="7"/>
        <v>60</v>
      </c>
      <c r="E74" s="999">
        <v>44443</v>
      </c>
      <c r="F74" s="1000">
        <f t="shared" si="13"/>
        <v>60</v>
      </c>
      <c r="G74" s="1001" t="s">
        <v>608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998">
        <f t="shared" si="7"/>
        <v>0</v>
      </c>
      <c r="E75" s="999"/>
      <c r="F75" s="1000">
        <f t="shared" si="13"/>
        <v>0</v>
      </c>
      <c r="G75" s="1001"/>
      <c r="H75" s="235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998">
        <f t="shared" si="7"/>
        <v>0</v>
      </c>
      <c r="E76" s="999"/>
      <c r="F76" s="1000">
        <f t="shared" si="13"/>
        <v>0</v>
      </c>
      <c r="G76" s="1001"/>
      <c r="H76" s="235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998">
        <f t="shared" si="7"/>
        <v>0</v>
      </c>
      <c r="E77" s="999"/>
      <c r="F77" s="1000">
        <f t="shared" si="13"/>
        <v>0</v>
      </c>
      <c r="G77" s="1001"/>
      <c r="H77" s="235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998">
        <f t="shared" si="7"/>
        <v>0</v>
      </c>
      <c r="E78" s="999"/>
      <c r="F78" s="1000">
        <f t="shared" si="13"/>
        <v>0</v>
      </c>
      <c r="G78" s="1001"/>
      <c r="H78" s="235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998">
        <f t="shared" si="7"/>
        <v>0</v>
      </c>
      <c r="E79" s="999"/>
      <c r="F79" s="1000">
        <f t="shared" si="13"/>
        <v>0</v>
      </c>
      <c r="G79" s="1001"/>
      <c r="H79" s="235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1002">
        <f>C80*B33</f>
        <v>0</v>
      </c>
      <c r="E80" s="1003"/>
      <c r="F80" s="1004">
        <f t="shared" ref="F80" si="15">D80</f>
        <v>0</v>
      </c>
      <c r="G80" s="1005"/>
      <c r="H80" s="235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159" t="s">
        <v>11</v>
      </c>
      <c r="D84" s="1160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JA1" zoomScaleNormal="100" workbookViewId="0">
      <selection activeCell="JA1" sqref="JA1:JG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6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6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6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6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69" bestFit="1" customWidth="1"/>
    <col min="80" max="80" width="13.85546875" style="66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69" customWidth="1"/>
    <col min="90" max="90" width="11.42578125" style="66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6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6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6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6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6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6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6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6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6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6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6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6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6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6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6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6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6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6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6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6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6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6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6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6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25" t="s">
        <v>272</v>
      </c>
      <c r="L1" s="1125"/>
      <c r="M1" s="1125"/>
      <c r="N1" s="1125"/>
      <c r="O1" s="1125"/>
      <c r="P1" s="1125"/>
      <c r="Q1" s="1125"/>
      <c r="R1" s="389">
        <f>I1+1</f>
        <v>1</v>
      </c>
      <c r="S1" s="389"/>
      <c r="U1" s="1122" t="str">
        <f>K1</f>
        <v>ENTRADAS DEL MES DE AGOSTO 2021</v>
      </c>
      <c r="V1" s="1122"/>
      <c r="W1" s="1122"/>
      <c r="X1" s="1122"/>
      <c r="Y1" s="1122"/>
      <c r="Z1" s="1122"/>
      <c r="AA1" s="1122"/>
      <c r="AB1" s="389">
        <f>R1+1</f>
        <v>2</v>
      </c>
      <c r="AC1" s="678"/>
      <c r="AE1" s="1122" t="str">
        <f>U1</f>
        <v>ENTRADAS DEL MES DE AGOSTO 2021</v>
      </c>
      <c r="AF1" s="1122"/>
      <c r="AG1" s="1122"/>
      <c r="AH1" s="1122"/>
      <c r="AI1" s="1122"/>
      <c r="AJ1" s="1122"/>
      <c r="AK1" s="1122"/>
      <c r="AL1" s="389">
        <f>AB1+1</f>
        <v>3</v>
      </c>
      <c r="AM1" s="389"/>
      <c r="AO1" s="1122" t="str">
        <f>AE1</f>
        <v>ENTRADAS DEL MES DE AGOSTO 2021</v>
      </c>
      <c r="AP1" s="1122"/>
      <c r="AQ1" s="1122"/>
      <c r="AR1" s="1122"/>
      <c r="AS1" s="1122"/>
      <c r="AT1" s="1122"/>
      <c r="AU1" s="1122"/>
      <c r="AV1" s="389">
        <f>AL1+1</f>
        <v>4</v>
      </c>
      <c r="AW1" s="678"/>
      <c r="AY1" s="1122" t="str">
        <f>AO1</f>
        <v>ENTRADAS DEL MES DE AGOSTO 2021</v>
      </c>
      <c r="AZ1" s="1122"/>
      <c r="BA1" s="1122"/>
      <c r="BB1" s="1122"/>
      <c r="BC1" s="1122"/>
      <c r="BD1" s="1122"/>
      <c r="BE1" s="1122"/>
      <c r="BF1" s="389">
        <f>AV1+1</f>
        <v>5</v>
      </c>
      <c r="BG1" s="729"/>
      <c r="BI1" s="1122" t="str">
        <f>AY1</f>
        <v>ENTRADAS DEL MES DE AGOSTO 2021</v>
      </c>
      <c r="BJ1" s="1122"/>
      <c r="BK1" s="1122"/>
      <c r="BL1" s="1122"/>
      <c r="BM1" s="1122"/>
      <c r="BN1" s="1122"/>
      <c r="BO1" s="1122"/>
      <c r="BP1" s="389">
        <f>BF1+1</f>
        <v>6</v>
      </c>
      <c r="BQ1" s="678"/>
      <c r="BS1" s="1122" t="str">
        <f>BI1</f>
        <v>ENTRADAS DEL MES DE AGOSTO 2021</v>
      </c>
      <c r="BT1" s="1122"/>
      <c r="BU1" s="1122"/>
      <c r="BV1" s="1122"/>
      <c r="BW1" s="1122"/>
      <c r="BX1" s="1122"/>
      <c r="BY1" s="1122"/>
      <c r="BZ1" s="389">
        <f>BP1+1</f>
        <v>7</v>
      </c>
      <c r="CC1" s="1122" t="str">
        <f>BS1</f>
        <v>ENTRADAS DEL MES DE AGOSTO 2021</v>
      </c>
      <c r="CD1" s="1122"/>
      <c r="CE1" s="1122"/>
      <c r="CF1" s="1122"/>
      <c r="CG1" s="1122"/>
      <c r="CH1" s="1122"/>
      <c r="CI1" s="1122"/>
      <c r="CJ1" s="389">
        <f>BZ1+1</f>
        <v>8</v>
      </c>
      <c r="CM1" s="1122" t="str">
        <f>CC1</f>
        <v>ENTRADAS DEL MES DE AGOSTO 2021</v>
      </c>
      <c r="CN1" s="1122"/>
      <c r="CO1" s="1122"/>
      <c r="CP1" s="1122"/>
      <c r="CQ1" s="1122"/>
      <c r="CR1" s="1122"/>
      <c r="CS1" s="1122"/>
      <c r="CT1" s="389">
        <f>CJ1+1</f>
        <v>9</v>
      </c>
      <c r="CU1" s="678"/>
      <c r="CW1" s="1122" t="str">
        <f>CM1</f>
        <v>ENTRADAS DEL MES DE AGOSTO 2021</v>
      </c>
      <c r="CX1" s="1122"/>
      <c r="CY1" s="1122"/>
      <c r="CZ1" s="1122"/>
      <c r="DA1" s="1122"/>
      <c r="DB1" s="1122"/>
      <c r="DC1" s="1122"/>
      <c r="DD1" s="389">
        <f>CT1+1</f>
        <v>10</v>
      </c>
      <c r="DE1" s="678"/>
      <c r="DG1" s="1122" t="str">
        <f>CW1</f>
        <v>ENTRADAS DEL MES DE AGOSTO 2021</v>
      </c>
      <c r="DH1" s="1122"/>
      <c r="DI1" s="1122"/>
      <c r="DJ1" s="1122"/>
      <c r="DK1" s="1122"/>
      <c r="DL1" s="1122"/>
      <c r="DM1" s="1122"/>
      <c r="DN1" s="389">
        <f>DD1+1</f>
        <v>11</v>
      </c>
      <c r="DO1" s="678"/>
      <c r="DQ1" s="1122" t="str">
        <f>DG1</f>
        <v>ENTRADAS DEL MES DE AGOSTO 2021</v>
      </c>
      <c r="DR1" s="1122"/>
      <c r="DS1" s="1122"/>
      <c r="DT1" s="1122"/>
      <c r="DU1" s="1122"/>
      <c r="DV1" s="1122"/>
      <c r="DW1" s="1122"/>
      <c r="DX1" s="389">
        <f>DN1+1</f>
        <v>12</v>
      </c>
      <c r="EA1" s="1122" t="str">
        <f>DQ1</f>
        <v>ENTRADAS DEL MES DE AGOSTO 2021</v>
      </c>
      <c r="EB1" s="1122"/>
      <c r="EC1" s="1122"/>
      <c r="ED1" s="1122"/>
      <c r="EE1" s="1122"/>
      <c r="EF1" s="1122"/>
      <c r="EG1" s="1122"/>
      <c r="EH1" s="389">
        <f>DX1+1</f>
        <v>13</v>
      </c>
      <c r="EI1" s="678"/>
      <c r="EK1" s="1122" t="str">
        <f>EA1</f>
        <v>ENTRADAS DEL MES DE AGOSTO 2021</v>
      </c>
      <c r="EL1" s="1122"/>
      <c r="EM1" s="1122"/>
      <c r="EN1" s="1122"/>
      <c r="EO1" s="1122"/>
      <c r="EP1" s="1122"/>
      <c r="EQ1" s="1122"/>
      <c r="ER1" s="389">
        <f>EH1+1</f>
        <v>14</v>
      </c>
      <c r="ES1" s="678"/>
      <c r="EU1" s="1122" t="str">
        <f>EK1</f>
        <v>ENTRADAS DEL MES DE AGOSTO 2021</v>
      </c>
      <c r="EV1" s="1122"/>
      <c r="EW1" s="1122"/>
      <c r="EX1" s="1122"/>
      <c r="EY1" s="1122"/>
      <c r="EZ1" s="1122"/>
      <c r="FA1" s="1122"/>
      <c r="FB1" s="389">
        <f>ER1+1</f>
        <v>15</v>
      </c>
      <c r="FC1" s="678"/>
      <c r="FE1" s="1122" t="str">
        <f>EU1</f>
        <v>ENTRADAS DEL MES DE AGOSTO 2021</v>
      </c>
      <c r="FF1" s="1122"/>
      <c r="FG1" s="1122"/>
      <c r="FH1" s="1122"/>
      <c r="FI1" s="1122"/>
      <c r="FJ1" s="1122"/>
      <c r="FK1" s="1122"/>
      <c r="FL1" s="389">
        <f>FB1+1</f>
        <v>16</v>
      </c>
      <c r="FM1" s="678"/>
      <c r="FO1" s="1122" t="str">
        <f>FE1</f>
        <v>ENTRADAS DEL MES DE AGOSTO 2021</v>
      </c>
      <c r="FP1" s="1122"/>
      <c r="FQ1" s="1122"/>
      <c r="FR1" s="1122"/>
      <c r="FS1" s="1122"/>
      <c r="FT1" s="1122"/>
      <c r="FU1" s="1122"/>
      <c r="FV1" s="389">
        <f>FL1+1</f>
        <v>17</v>
      </c>
      <c r="FW1" s="678"/>
      <c r="FY1" s="1122" t="str">
        <f>FO1</f>
        <v>ENTRADAS DEL MES DE AGOSTO 2021</v>
      </c>
      <c r="FZ1" s="1122"/>
      <c r="GA1" s="1122"/>
      <c r="GB1" s="1122"/>
      <c r="GC1" s="1122"/>
      <c r="GD1" s="1122"/>
      <c r="GE1" s="1122"/>
      <c r="GF1" s="389">
        <f>FV1+1</f>
        <v>18</v>
      </c>
      <c r="GG1" s="678"/>
      <c r="GH1" s="76" t="s">
        <v>37</v>
      </c>
      <c r="GI1" s="1122" t="str">
        <f>FY1</f>
        <v>ENTRADAS DEL MES DE AGOSTO 2021</v>
      </c>
      <c r="GJ1" s="1122"/>
      <c r="GK1" s="1122"/>
      <c r="GL1" s="1122"/>
      <c r="GM1" s="1122"/>
      <c r="GN1" s="1122"/>
      <c r="GO1" s="1122"/>
      <c r="GP1" s="389">
        <f>GF1+1</f>
        <v>19</v>
      </c>
      <c r="GQ1" s="678"/>
      <c r="GS1" s="1122" t="str">
        <f>GI1</f>
        <v>ENTRADAS DEL MES DE AGOSTO 2021</v>
      </c>
      <c r="GT1" s="1122"/>
      <c r="GU1" s="1122"/>
      <c r="GV1" s="1122"/>
      <c r="GW1" s="1122"/>
      <c r="GX1" s="1122"/>
      <c r="GY1" s="1122"/>
      <c r="GZ1" s="389">
        <f>GP1+1</f>
        <v>20</v>
      </c>
      <c r="HA1" s="678"/>
      <c r="HC1" s="1122" t="str">
        <f>GS1</f>
        <v>ENTRADAS DEL MES DE AGOSTO 2021</v>
      </c>
      <c r="HD1" s="1122"/>
      <c r="HE1" s="1122"/>
      <c r="HF1" s="1122"/>
      <c r="HG1" s="1122"/>
      <c r="HH1" s="1122"/>
      <c r="HI1" s="1122"/>
      <c r="HJ1" s="389">
        <f>GZ1+1</f>
        <v>21</v>
      </c>
      <c r="HK1" s="678"/>
      <c r="HM1" s="1122" t="str">
        <f>HC1</f>
        <v>ENTRADAS DEL MES DE AGOSTO 2021</v>
      </c>
      <c r="HN1" s="1122"/>
      <c r="HO1" s="1122"/>
      <c r="HP1" s="1122"/>
      <c r="HQ1" s="1122"/>
      <c r="HR1" s="1122"/>
      <c r="HS1" s="1122"/>
      <c r="HT1" s="389">
        <f>HJ1+1</f>
        <v>22</v>
      </c>
      <c r="HU1" s="678"/>
      <c r="HW1" s="1122" t="str">
        <f>HM1</f>
        <v>ENTRADAS DEL MES DE AGOSTO 2021</v>
      </c>
      <c r="HX1" s="1122"/>
      <c r="HY1" s="1122"/>
      <c r="HZ1" s="1122"/>
      <c r="IA1" s="1122"/>
      <c r="IB1" s="1122"/>
      <c r="IC1" s="1122"/>
      <c r="ID1" s="389">
        <f>HT1+1</f>
        <v>23</v>
      </c>
      <c r="IE1" s="678"/>
      <c r="IG1" s="1122" t="str">
        <f>HW1</f>
        <v>ENTRADAS DEL MES DE AGOSTO 2021</v>
      </c>
      <c r="IH1" s="1122"/>
      <c r="II1" s="1122"/>
      <c r="IJ1" s="1122"/>
      <c r="IK1" s="1122"/>
      <c r="IL1" s="1122"/>
      <c r="IM1" s="1122"/>
      <c r="IN1" s="389">
        <f>ID1+1</f>
        <v>24</v>
      </c>
      <c r="IO1" s="678"/>
      <c r="IQ1" s="1122" t="str">
        <f>IG1</f>
        <v>ENTRADAS DEL MES DE AGOSTO 2021</v>
      </c>
      <c r="IR1" s="1122"/>
      <c r="IS1" s="1122"/>
      <c r="IT1" s="1122"/>
      <c r="IU1" s="1122"/>
      <c r="IV1" s="1122"/>
      <c r="IW1" s="1122"/>
      <c r="IX1" s="389">
        <f>IN1+1</f>
        <v>25</v>
      </c>
      <c r="IY1" s="678"/>
      <c r="JA1" s="1122" t="str">
        <f>IQ1</f>
        <v>ENTRADAS DEL MES DE AGOSTO 2021</v>
      </c>
      <c r="JB1" s="1122"/>
      <c r="JC1" s="1122"/>
      <c r="JD1" s="1122"/>
      <c r="JE1" s="1122"/>
      <c r="JF1" s="1122"/>
      <c r="JG1" s="1122"/>
      <c r="JH1" s="389">
        <f>IX1+1</f>
        <v>26</v>
      </c>
      <c r="JI1" s="678"/>
      <c r="JK1" s="1130" t="str">
        <f>JA1</f>
        <v>ENTRADAS DEL MES DE AGOSTO 2021</v>
      </c>
      <c r="JL1" s="1130"/>
      <c r="JM1" s="1130"/>
      <c r="JN1" s="1130"/>
      <c r="JO1" s="1130"/>
      <c r="JP1" s="1130"/>
      <c r="JQ1" s="1130"/>
      <c r="JR1" s="389">
        <f>JH1+1</f>
        <v>27</v>
      </c>
      <c r="JS1" s="678"/>
      <c r="JU1" s="1122" t="str">
        <f>JK1</f>
        <v>ENTRADAS DEL MES DE AGOSTO 2021</v>
      </c>
      <c r="JV1" s="1122"/>
      <c r="JW1" s="1122"/>
      <c r="JX1" s="1122"/>
      <c r="JY1" s="1122"/>
      <c r="JZ1" s="1122"/>
      <c r="KA1" s="1122"/>
      <c r="KB1" s="389">
        <f>JR1+1</f>
        <v>28</v>
      </c>
      <c r="KC1" s="678"/>
      <c r="KE1" s="1122" t="str">
        <f>JU1</f>
        <v>ENTRADAS DEL MES DE AGOSTO 2021</v>
      </c>
      <c r="KF1" s="1122"/>
      <c r="KG1" s="1122"/>
      <c r="KH1" s="1122"/>
      <c r="KI1" s="1122"/>
      <c r="KJ1" s="1122"/>
      <c r="KK1" s="1122"/>
      <c r="KL1" s="389">
        <f>KB1+1</f>
        <v>29</v>
      </c>
      <c r="KM1" s="678"/>
      <c r="KO1" s="1122" t="str">
        <f>KE1</f>
        <v>ENTRADAS DEL MES DE AGOSTO 2021</v>
      </c>
      <c r="KP1" s="1122"/>
      <c r="KQ1" s="1122"/>
      <c r="KR1" s="1122"/>
      <c r="KS1" s="1122"/>
      <c r="KT1" s="1122"/>
      <c r="KU1" s="1122"/>
      <c r="KV1" s="389">
        <f>KL1+1</f>
        <v>30</v>
      </c>
      <c r="KW1" s="678"/>
      <c r="KY1" s="1122" t="str">
        <f>KO1</f>
        <v>ENTRADAS DEL MES DE AGOSTO 2021</v>
      </c>
      <c r="KZ1" s="1122"/>
      <c r="LA1" s="1122"/>
      <c r="LB1" s="1122"/>
      <c r="LC1" s="1122"/>
      <c r="LD1" s="1122"/>
      <c r="LE1" s="1122"/>
      <c r="LF1" s="389">
        <f>KV1+1</f>
        <v>31</v>
      </c>
      <c r="LG1" s="678"/>
      <c r="LI1" s="1122" t="str">
        <f>KY1</f>
        <v>ENTRADAS DEL MES DE AGOSTO 2021</v>
      </c>
      <c r="LJ1" s="1122"/>
      <c r="LK1" s="1122"/>
      <c r="LL1" s="1122"/>
      <c r="LM1" s="1122"/>
      <c r="LN1" s="1122"/>
      <c r="LO1" s="1122"/>
      <c r="LP1" s="389">
        <f>LF1+1</f>
        <v>32</v>
      </c>
      <c r="LQ1" s="678"/>
      <c r="LS1" s="1122" t="str">
        <f>LI1</f>
        <v>ENTRADAS DEL MES DE AGOSTO 2021</v>
      </c>
      <c r="LT1" s="1122"/>
      <c r="LU1" s="1122"/>
      <c r="LV1" s="1122"/>
      <c r="LW1" s="1122"/>
      <c r="LX1" s="1122"/>
      <c r="LY1" s="1122"/>
      <c r="LZ1" s="389">
        <f>LP1+1</f>
        <v>33</v>
      </c>
      <c r="MB1" s="1122" t="str">
        <f>LS1</f>
        <v>ENTRADAS DEL MES DE AGOSTO 2021</v>
      </c>
      <c r="MC1" s="1122"/>
      <c r="MD1" s="1122"/>
      <c r="ME1" s="1122"/>
      <c r="MF1" s="1122"/>
      <c r="MG1" s="1122"/>
      <c r="MH1" s="1122"/>
      <c r="MI1" s="389">
        <f>LZ1+1</f>
        <v>34</v>
      </c>
      <c r="MJ1" s="389"/>
      <c r="ML1" s="1122" t="str">
        <f>MB1</f>
        <v>ENTRADAS DEL MES DE AGOSTO 2021</v>
      </c>
      <c r="MM1" s="1122"/>
      <c r="MN1" s="1122"/>
      <c r="MO1" s="1122"/>
      <c r="MP1" s="1122"/>
      <c r="MQ1" s="1122"/>
      <c r="MR1" s="1122"/>
      <c r="MS1" s="389">
        <f>MI1+1</f>
        <v>35</v>
      </c>
      <c r="MT1" s="389"/>
      <c r="MV1" s="1122" t="str">
        <f>ML1</f>
        <v>ENTRADAS DEL MES DE AGOSTO 2021</v>
      </c>
      <c r="MW1" s="1122"/>
      <c r="MX1" s="1122"/>
      <c r="MY1" s="1122"/>
      <c r="MZ1" s="1122"/>
      <c r="NA1" s="1122"/>
      <c r="NB1" s="1122"/>
      <c r="NC1" s="389">
        <f>MS1+1</f>
        <v>36</v>
      </c>
      <c r="ND1" s="389"/>
      <c r="NF1" s="1122" t="str">
        <f>MV1</f>
        <v>ENTRADAS DEL MES DE AGOSTO 2021</v>
      </c>
      <c r="NG1" s="1122"/>
      <c r="NH1" s="1122"/>
      <c r="NI1" s="1122"/>
      <c r="NJ1" s="1122"/>
      <c r="NK1" s="1122"/>
      <c r="NL1" s="1122"/>
      <c r="NM1" s="389">
        <f>NC1+1</f>
        <v>37</v>
      </c>
      <c r="NN1" s="389"/>
      <c r="NP1" s="1122" t="str">
        <f>NF1</f>
        <v>ENTRADAS DEL MES DE AGOSTO 2021</v>
      </c>
      <c r="NQ1" s="1122"/>
      <c r="NR1" s="1122"/>
      <c r="NS1" s="1122"/>
      <c r="NT1" s="1122"/>
      <c r="NU1" s="1122"/>
      <c r="NV1" s="1122"/>
      <c r="NW1" s="389">
        <f>NM1+1</f>
        <v>38</v>
      </c>
      <c r="NX1" s="389"/>
      <c r="NZ1" s="1122" t="str">
        <f>NP1</f>
        <v>ENTRADAS DEL MES DE AGOSTO 2021</v>
      </c>
      <c r="OA1" s="1122"/>
      <c r="OB1" s="1122"/>
      <c r="OC1" s="1122"/>
      <c r="OD1" s="1122"/>
      <c r="OE1" s="1122"/>
      <c r="OF1" s="1122"/>
      <c r="OG1" s="389">
        <f>NW1+1</f>
        <v>39</v>
      </c>
      <c r="OH1" s="389"/>
      <c r="OJ1" s="1122" t="str">
        <f>NZ1</f>
        <v>ENTRADAS DEL MES DE AGOSTO 2021</v>
      </c>
      <c r="OK1" s="1122"/>
      <c r="OL1" s="1122"/>
      <c r="OM1" s="1122"/>
      <c r="ON1" s="1122"/>
      <c r="OO1" s="1122"/>
      <c r="OP1" s="1122"/>
      <c r="OQ1" s="389">
        <f>OG1+1</f>
        <v>40</v>
      </c>
      <c r="OR1" s="389"/>
      <c r="OT1" s="1122" t="str">
        <f>OJ1</f>
        <v>ENTRADAS DEL MES DE AGOSTO 2021</v>
      </c>
      <c r="OU1" s="1122"/>
      <c r="OV1" s="1122"/>
      <c r="OW1" s="1122"/>
      <c r="OX1" s="1122"/>
      <c r="OY1" s="1122"/>
      <c r="OZ1" s="1122"/>
      <c r="PA1" s="389">
        <f>OQ1+1</f>
        <v>41</v>
      </c>
      <c r="PB1" s="389"/>
      <c r="PD1" s="1122" t="str">
        <f>OT1</f>
        <v>ENTRADAS DEL MES DE AGOSTO 2021</v>
      </c>
      <c r="PE1" s="1122"/>
      <c r="PF1" s="1122"/>
      <c r="PG1" s="1122"/>
      <c r="PH1" s="1122"/>
      <c r="PI1" s="1122"/>
      <c r="PJ1" s="1122"/>
      <c r="PK1" s="389">
        <f>PA1+1</f>
        <v>42</v>
      </c>
      <c r="PL1" s="389"/>
      <c r="PN1" s="1122" t="str">
        <f>PD1</f>
        <v>ENTRADAS DEL MES DE AGOSTO 2021</v>
      </c>
      <c r="PO1" s="1122"/>
      <c r="PP1" s="1122"/>
      <c r="PQ1" s="1122"/>
      <c r="PR1" s="1122"/>
      <c r="PS1" s="1122"/>
      <c r="PT1" s="1122"/>
      <c r="PU1" s="389">
        <f>PK1+1</f>
        <v>43</v>
      </c>
      <c r="PW1" s="1122" t="str">
        <f>PN1</f>
        <v>ENTRADAS DEL MES DE AGOSTO 2021</v>
      </c>
      <c r="PX1" s="1122"/>
      <c r="PY1" s="1122"/>
      <c r="PZ1" s="1122"/>
      <c r="QA1" s="1122"/>
      <c r="QB1" s="1122"/>
      <c r="QC1" s="1122"/>
      <c r="QD1" s="389">
        <f>PU1+1</f>
        <v>44</v>
      </c>
      <c r="QF1" s="1122" t="str">
        <f>PW1</f>
        <v>ENTRADAS DEL MES DE AGOSTO 2021</v>
      </c>
      <c r="QG1" s="1122"/>
      <c r="QH1" s="1122"/>
      <c r="QI1" s="1122"/>
      <c r="QJ1" s="1122"/>
      <c r="QK1" s="1122"/>
      <c r="QL1" s="1122"/>
      <c r="QM1" s="389">
        <f>QD1+1</f>
        <v>45</v>
      </c>
      <c r="QO1" s="1122" t="str">
        <f>QF1</f>
        <v>ENTRADAS DEL MES DE AGOSTO 2021</v>
      </c>
      <c r="QP1" s="1122"/>
      <c r="QQ1" s="1122"/>
      <c r="QR1" s="1122"/>
      <c r="QS1" s="1122"/>
      <c r="QT1" s="1122"/>
      <c r="QU1" s="1122"/>
      <c r="QV1" s="389">
        <f>QM1+1</f>
        <v>46</v>
      </c>
      <c r="QX1" s="1122" t="str">
        <f>QO1</f>
        <v>ENTRADAS DEL MES DE AGOSTO 2021</v>
      </c>
      <c r="QY1" s="1122"/>
      <c r="QZ1" s="1122"/>
      <c r="RA1" s="1122"/>
      <c r="RB1" s="1122"/>
      <c r="RC1" s="1122"/>
      <c r="RD1" s="1122"/>
      <c r="RE1" s="389">
        <f>QV1+1</f>
        <v>47</v>
      </c>
      <c r="RG1" s="1122" t="str">
        <f>QX1</f>
        <v>ENTRADAS DEL MES DE AGOSTO 2021</v>
      </c>
      <c r="RH1" s="1122"/>
      <c r="RI1" s="1122"/>
      <c r="RJ1" s="1122"/>
      <c r="RK1" s="1122"/>
      <c r="RL1" s="1122"/>
      <c r="RM1" s="1122"/>
      <c r="RN1" s="389">
        <f>RE1+1</f>
        <v>48</v>
      </c>
      <c r="RP1" s="1122" t="str">
        <f>RG1</f>
        <v>ENTRADAS DEL MES DE AGOSTO 2021</v>
      </c>
      <c r="RQ1" s="1122"/>
      <c r="RR1" s="1122"/>
      <c r="RS1" s="1122"/>
      <c r="RT1" s="1122"/>
      <c r="RU1" s="1122"/>
      <c r="RV1" s="1122"/>
      <c r="RW1" s="389">
        <f>RN1+1</f>
        <v>49</v>
      </c>
      <c r="RY1" s="1122" t="str">
        <f>RP1</f>
        <v>ENTRADAS DEL MES DE AGOSTO 2021</v>
      </c>
      <c r="RZ1" s="1122"/>
      <c r="SA1" s="1122"/>
      <c r="SB1" s="1122"/>
      <c r="SC1" s="1122"/>
      <c r="SD1" s="1122"/>
      <c r="SE1" s="1122"/>
      <c r="SF1" s="389">
        <f>RW1+1</f>
        <v>50</v>
      </c>
      <c r="SH1" s="1122" t="str">
        <f>RY1</f>
        <v>ENTRADAS DEL MES DE AGOSTO 2021</v>
      </c>
      <c r="SI1" s="1122"/>
      <c r="SJ1" s="1122"/>
      <c r="SK1" s="1122"/>
      <c r="SL1" s="1122"/>
      <c r="SM1" s="1122"/>
      <c r="SN1" s="1122"/>
      <c r="SO1" s="389">
        <f>SF1+1</f>
        <v>51</v>
      </c>
      <c r="SQ1" s="1122" t="str">
        <f>SH1</f>
        <v>ENTRADAS DEL MES DE AGOSTO 2021</v>
      </c>
      <c r="SR1" s="1122"/>
      <c r="SS1" s="1122"/>
      <c r="ST1" s="1122"/>
      <c r="SU1" s="1122"/>
      <c r="SV1" s="1122"/>
      <c r="SW1" s="1122"/>
      <c r="SX1" s="389">
        <f>SO1+1</f>
        <v>52</v>
      </c>
      <c r="SZ1" s="1122" t="str">
        <f>SQ1</f>
        <v>ENTRADAS DEL MES DE AGOSTO 2021</v>
      </c>
      <c r="TA1" s="1122"/>
      <c r="TB1" s="1122"/>
      <c r="TC1" s="1122"/>
      <c r="TD1" s="1122"/>
      <c r="TE1" s="1122"/>
      <c r="TF1" s="1122"/>
      <c r="TG1" s="389">
        <f>SX1+1</f>
        <v>53</v>
      </c>
      <c r="TI1" s="1122" t="str">
        <f>SZ1</f>
        <v>ENTRADAS DEL MES DE AGOSTO 2021</v>
      </c>
      <c r="TJ1" s="1122"/>
      <c r="TK1" s="1122"/>
      <c r="TL1" s="1122"/>
      <c r="TM1" s="1122"/>
      <c r="TN1" s="1122"/>
      <c r="TO1" s="1122"/>
      <c r="TP1" s="389">
        <f>TG1+1</f>
        <v>54</v>
      </c>
      <c r="TR1" s="1122" t="str">
        <f>TI1</f>
        <v>ENTRADAS DEL MES DE AGOSTO 2021</v>
      </c>
      <c r="TS1" s="1122"/>
      <c r="TT1" s="1122"/>
      <c r="TU1" s="1122"/>
      <c r="TV1" s="1122"/>
      <c r="TW1" s="1122"/>
      <c r="TX1" s="1122"/>
      <c r="TY1" s="389">
        <f>TP1+1</f>
        <v>55</v>
      </c>
      <c r="UA1" s="1122" t="str">
        <f>TR1</f>
        <v>ENTRADAS DEL MES DE AGOSTO 2021</v>
      </c>
      <c r="UB1" s="1122"/>
      <c r="UC1" s="1122"/>
      <c r="UD1" s="1122"/>
      <c r="UE1" s="1122"/>
      <c r="UF1" s="1122"/>
      <c r="UG1" s="1122"/>
      <c r="UH1" s="389">
        <f>TY1+1</f>
        <v>56</v>
      </c>
      <c r="UJ1" s="1122" t="str">
        <f>UA1</f>
        <v>ENTRADAS DEL MES DE AGOSTO 2021</v>
      </c>
      <c r="UK1" s="1122"/>
      <c r="UL1" s="1122"/>
      <c r="UM1" s="1122"/>
      <c r="UN1" s="1122"/>
      <c r="UO1" s="1122"/>
      <c r="UP1" s="1122"/>
      <c r="UQ1" s="389">
        <f>UH1+1</f>
        <v>57</v>
      </c>
      <c r="US1" s="1122" t="str">
        <f>UJ1</f>
        <v>ENTRADAS DEL MES DE AGOSTO 2021</v>
      </c>
      <c r="UT1" s="1122"/>
      <c r="UU1" s="1122"/>
      <c r="UV1" s="1122"/>
      <c r="UW1" s="1122"/>
      <c r="UX1" s="1122"/>
      <c r="UY1" s="1122"/>
      <c r="UZ1" s="389">
        <f>UQ1+1</f>
        <v>58</v>
      </c>
      <c r="VB1" s="1122" t="str">
        <f>US1</f>
        <v>ENTRADAS DEL MES DE AGOSTO 2021</v>
      </c>
      <c r="VC1" s="1122"/>
      <c r="VD1" s="1122"/>
      <c r="VE1" s="1122"/>
      <c r="VF1" s="1122"/>
      <c r="VG1" s="1122"/>
      <c r="VH1" s="1122"/>
      <c r="VI1" s="389">
        <f>UZ1+1</f>
        <v>59</v>
      </c>
      <c r="VK1" s="1122" t="str">
        <f>VB1</f>
        <v>ENTRADAS DEL MES DE AGOSTO 2021</v>
      </c>
      <c r="VL1" s="1122"/>
      <c r="VM1" s="1122"/>
      <c r="VN1" s="1122"/>
      <c r="VO1" s="1122"/>
      <c r="VP1" s="1122"/>
      <c r="VQ1" s="1122"/>
      <c r="VR1" s="389">
        <f>VI1+1</f>
        <v>60</v>
      </c>
      <c r="VT1" s="1122" t="str">
        <f>VK1</f>
        <v>ENTRADAS DEL MES DE AGOSTO 2021</v>
      </c>
      <c r="VU1" s="1122"/>
      <c r="VV1" s="1122"/>
      <c r="VW1" s="1122"/>
      <c r="VX1" s="1122"/>
      <c r="VY1" s="1122"/>
      <c r="VZ1" s="1122"/>
      <c r="WA1" s="389">
        <f>VR1+1</f>
        <v>61</v>
      </c>
      <c r="WC1" s="1122" t="str">
        <f>VT1</f>
        <v>ENTRADAS DEL MES DE AGOSTO 2021</v>
      </c>
      <c r="WD1" s="1122"/>
      <c r="WE1" s="1122"/>
      <c r="WF1" s="1122"/>
      <c r="WG1" s="1122"/>
      <c r="WH1" s="1122"/>
      <c r="WI1" s="1122"/>
      <c r="WJ1" s="389">
        <f>WA1+1</f>
        <v>62</v>
      </c>
      <c r="WL1" s="1122" t="str">
        <f>WC1</f>
        <v>ENTRADAS DEL MES DE AGOSTO 2021</v>
      </c>
      <c r="WM1" s="1122"/>
      <c r="WN1" s="1122"/>
      <c r="WO1" s="1122"/>
      <c r="WP1" s="1122"/>
      <c r="WQ1" s="1122"/>
      <c r="WR1" s="1122"/>
      <c r="WS1" s="389">
        <f>WJ1+1</f>
        <v>63</v>
      </c>
      <c r="WU1" s="1122" t="str">
        <f>WL1</f>
        <v>ENTRADAS DEL MES DE AGOSTO 2021</v>
      </c>
      <c r="WV1" s="1122"/>
      <c r="WW1" s="1122"/>
      <c r="WX1" s="1122"/>
      <c r="WY1" s="1122"/>
      <c r="WZ1" s="1122"/>
      <c r="XA1" s="1122"/>
      <c r="XB1" s="389">
        <f>WS1+1</f>
        <v>64</v>
      </c>
      <c r="XD1" s="1122" t="str">
        <f>WU1</f>
        <v>ENTRADAS DEL MES DE AGOSTO 2021</v>
      </c>
      <c r="XE1" s="1122"/>
      <c r="XF1" s="1122"/>
      <c r="XG1" s="1122"/>
      <c r="XH1" s="1122"/>
      <c r="XI1" s="1122"/>
      <c r="XJ1" s="1122"/>
      <c r="XK1" s="389">
        <f>XB1+1</f>
        <v>65</v>
      </c>
      <c r="XM1" s="1122" t="str">
        <f>XD1</f>
        <v>ENTRADAS DEL MES DE AGOSTO 2021</v>
      </c>
      <c r="XN1" s="1122"/>
      <c r="XO1" s="1122"/>
      <c r="XP1" s="1122"/>
      <c r="XQ1" s="1122"/>
      <c r="XR1" s="1122"/>
      <c r="XS1" s="1122"/>
      <c r="XT1" s="389">
        <f>XK1+1</f>
        <v>66</v>
      </c>
      <c r="XV1" s="1122" t="str">
        <f>XM1</f>
        <v>ENTRADAS DEL MES DE AGOSTO 2021</v>
      </c>
      <c r="XW1" s="1122"/>
      <c r="XX1" s="1122"/>
      <c r="XY1" s="1122"/>
      <c r="XZ1" s="1122"/>
      <c r="YA1" s="1122"/>
      <c r="YB1" s="1122"/>
      <c r="YC1" s="389">
        <f>XT1+1</f>
        <v>67</v>
      </c>
      <c r="YE1" s="1122" t="str">
        <f>XV1</f>
        <v>ENTRADAS DEL MES DE AGOSTO 2021</v>
      </c>
      <c r="YF1" s="1122"/>
      <c r="YG1" s="1122"/>
      <c r="YH1" s="1122"/>
      <c r="YI1" s="1122"/>
      <c r="YJ1" s="1122"/>
      <c r="YK1" s="1122"/>
      <c r="YL1" s="389">
        <f>YC1+1</f>
        <v>68</v>
      </c>
      <c r="YN1" s="1122" t="str">
        <f>YE1</f>
        <v>ENTRADAS DEL MES DE AGOSTO 2021</v>
      </c>
      <c r="YO1" s="1122"/>
      <c r="YP1" s="1122"/>
      <c r="YQ1" s="1122"/>
      <c r="YR1" s="1122"/>
      <c r="YS1" s="1122"/>
      <c r="YT1" s="1122"/>
      <c r="YU1" s="389">
        <f>YL1+1</f>
        <v>69</v>
      </c>
      <c r="YW1" s="1122" t="str">
        <f>YN1</f>
        <v>ENTRADAS DEL MES DE AGOSTO 2021</v>
      </c>
      <c r="YX1" s="1122"/>
      <c r="YY1" s="1122"/>
      <c r="YZ1" s="1122"/>
      <c r="ZA1" s="1122"/>
      <c r="ZB1" s="1122"/>
      <c r="ZC1" s="1122"/>
      <c r="ZD1" s="389">
        <f>YU1+1</f>
        <v>70</v>
      </c>
      <c r="ZF1" s="1122" t="str">
        <f>YW1</f>
        <v>ENTRADAS DEL MES DE AGOSTO 2021</v>
      </c>
      <c r="ZG1" s="1122"/>
      <c r="ZH1" s="1122"/>
      <c r="ZI1" s="1122"/>
      <c r="ZJ1" s="1122"/>
      <c r="ZK1" s="1122"/>
      <c r="ZL1" s="1122"/>
      <c r="ZM1" s="389">
        <f>ZD1+1</f>
        <v>71</v>
      </c>
      <c r="ZO1" s="1122" t="str">
        <f>ZF1</f>
        <v>ENTRADAS DEL MES DE AGOSTO 2021</v>
      </c>
      <c r="ZP1" s="1122"/>
      <c r="ZQ1" s="1122"/>
      <c r="ZR1" s="1122"/>
      <c r="ZS1" s="1122"/>
      <c r="ZT1" s="1122"/>
      <c r="ZU1" s="1122"/>
      <c r="ZV1" s="389">
        <f>ZM1+1</f>
        <v>72</v>
      </c>
      <c r="ZX1" s="1122" t="str">
        <f>ZO1</f>
        <v>ENTRADAS DEL MES DE AGOSTO 2021</v>
      </c>
      <c r="ZY1" s="1122"/>
      <c r="ZZ1" s="1122"/>
      <c r="AAA1" s="1122"/>
      <c r="AAB1" s="1122"/>
      <c r="AAC1" s="1122"/>
      <c r="AAD1" s="1122"/>
      <c r="AAE1" s="389">
        <f>ZV1+1</f>
        <v>73</v>
      </c>
      <c r="AAG1" s="1122" t="str">
        <f>ZX1</f>
        <v>ENTRADAS DEL MES DE AGOSTO 2021</v>
      </c>
      <c r="AAH1" s="1122"/>
      <c r="AAI1" s="1122"/>
      <c r="AAJ1" s="1122"/>
      <c r="AAK1" s="1122"/>
      <c r="AAL1" s="1122"/>
      <c r="AAM1" s="1122"/>
      <c r="AAN1" s="389">
        <f>AAE1+1</f>
        <v>74</v>
      </c>
      <c r="AAP1" s="1122" t="str">
        <f>AAG1</f>
        <v>ENTRADAS DEL MES DE AGOSTO 2021</v>
      </c>
      <c r="AAQ1" s="1122"/>
      <c r="AAR1" s="1122"/>
      <c r="AAS1" s="1122"/>
      <c r="AAT1" s="1122"/>
      <c r="AAU1" s="1122"/>
      <c r="AAV1" s="1122"/>
      <c r="AAW1" s="389">
        <f>AAN1+1</f>
        <v>75</v>
      </c>
      <c r="AAY1" s="1122" t="str">
        <f>AAP1</f>
        <v>ENTRADAS DEL MES DE AGOSTO 2021</v>
      </c>
      <c r="AAZ1" s="1122"/>
      <c r="ABA1" s="1122"/>
      <c r="ABB1" s="1122"/>
      <c r="ABC1" s="1122"/>
      <c r="ABD1" s="1122"/>
      <c r="ABE1" s="1122"/>
      <c r="ABF1" s="389">
        <f>AAW1+1</f>
        <v>76</v>
      </c>
      <c r="ABH1" s="1122" t="str">
        <f>AAY1</f>
        <v>ENTRADAS DEL MES DE AGOSTO 2021</v>
      </c>
      <c r="ABI1" s="1122"/>
      <c r="ABJ1" s="1122"/>
      <c r="ABK1" s="1122"/>
      <c r="ABL1" s="1122"/>
      <c r="ABM1" s="1122"/>
      <c r="ABN1" s="1122"/>
      <c r="ABO1" s="389">
        <f>ABF1+1</f>
        <v>77</v>
      </c>
      <c r="ABQ1" s="1122" t="str">
        <f>ABH1</f>
        <v>ENTRADAS DEL MES DE AGOSTO 2021</v>
      </c>
      <c r="ABR1" s="1122"/>
      <c r="ABS1" s="1122"/>
      <c r="ABT1" s="1122"/>
      <c r="ABU1" s="1122"/>
      <c r="ABV1" s="1122"/>
      <c r="ABW1" s="1122"/>
      <c r="ABX1" s="389">
        <f>ABO1+1</f>
        <v>78</v>
      </c>
      <c r="ABZ1" s="1122" t="str">
        <f>ABQ1</f>
        <v>ENTRADAS DEL MES DE AGOSTO 2021</v>
      </c>
      <c r="ACA1" s="1122"/>
      <c r="ACB1" s="1122"/>
      <c r="ACC1" s="1122"/>
      <c r="ACD1" s="1122"/>
      <c r="ACE1" s="1122"/>
      <c r="ACF1" s="1122"/>
      <c r="ACG1" s="389">
        <f>ABX1+1</f>
        <v>79</v>
      </c>
      <c r="ACI1" s="1122" t="str">
        <f>ABZ1</f>
        <v>ENTRADAS DEL MES DE AGOSTO 2021</v>
      </c>
      <c r="ACJ1" s="1122"/>
      <c r="ACK1" s="1122"/>
      <c r="ACL1" s="1122"/>
      <c r="ACM1" s="1122"/>
      <c r="ACN1" s="1122"/>
      <c r="ACO1" s="1122"/>
      <c r="ACP1" s="389">
        <f>ACG1+1</f>
        <v>80</v>
      </c>
      <c r="ACR1" s="1122" t="str">
        <f>ACI1</f>
        <v>ENTRADAS DEL MES DE AGOSTO 2021</v>
      </c>
      <c r="ACS1" s="1122"/>
      <c r="ACT1" s="1122"/>
      <c r="ACU1" s="1122"/>
      <c r="ACV1" s="1122"/>
      <c r="ACW1" s="1122"/>
      <c r="ACX1" s="1122"/>
      <c r="ACY1" s="389">
        <f>ACP1+1</f>
        <v>81</v>
      </c>
      <c r="ADA1" s="1122" t="str">
        <f>ACR1</f>
        <v>ENTRADAS DEL MES DE AGOSTO 2021</v>
      </c>
      <c r="ADB1" s="1122"/>
      <c r="ADC1" s="1122"/>
      <c r="ADD1" s="1122"/>
      <c r="ADE1" s="1122"/>
      <c r="ADF1" s="1122"/>
      <c r="ADG1" s="1122"/>
      <c r="ADH1" s="389">
        <f>ACY1+1</f>
        <v>82</v>
      </c>
      <c r="ADJ1" s="1122" t="str">
        <f>ADA1</f>
        <v>ENTRADAS DEL MES DE AGOSTO 2021</v>
      </c>
      <c r="ADK1" s="1122"/>
      <c r="ADL1" s="1122"/>
      <c r="ADM1" s="1122"/>
      <c r="ADN1" s="1122"/>
      <c r="ADO1" s="1122"/>
      <c r="ADP1" s="1122"/>
      <c r="ADQ1" s="389">
        <f>ADH1+1</f>
        <v>83</v>
      </c>
      <c r="ADS1" s="1122" t="str">
        <f>ADJ1</f>
        <v>ENTRADAS DEL MES DE AGOSTO 2021</v>
      </c>
      <c r="ADT1" s="1122"/>
      <c r="ADU1" s="1122"/>
      <c r="ADV1" s="1122"/>
      <c r="ADW1" s="1122"/>
      <c r="ADX1" s="1122"/>
      <c r="ADY1" s="1122"/>
      <c r="ADZ1" s="389">
        <f>ADQ1+1</f>
        <v>84</v>
      </c>
      <c r="AEB1" s="1122" t="str">
        <f>ADS1</f>
        <v>ENTRADAS DEL MES DE AGOSTO 2021</v>
      </c>
      <c r="AEC1" s="1122"/>
      <c r="AED1" s="1122"/>
      <c r="AEE1" s="1122"/>
      <c r="AEF1" s="1122"/>
      <c r="AEG1" s="1122"/>
      <c r="AEH1" s="1122"/>
      <c r="AEI1" s="389">
        <f>ADZ1+1</f>
        <v>85</v>
      </c>
      <c r="AEK1" s="1122" t="str">
        <f>AEB1</f>
        <v>ENTRADAS DEL MES DE AGOSTO 2021</v>
      </c>
      <c r="AEL1" s="1122"/>
      <c r="AEM1" s="1122"/>
      <c r="AEN1" s="1122"/>
      <c r="AEO1" s="1122"/>
      <c r="AEP1" s="1122"/>
      <c r="AEQ1" s="1122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6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79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6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79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79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79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79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79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79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79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79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79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79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79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79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79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79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79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79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79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79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79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79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79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79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79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79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79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79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68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68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68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68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68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68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68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68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68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3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6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3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69"/>
      <c r="T5" s="262"/>
      <c r="U5" s="270" t="s">
        <v>289</v>
      </c>
      <c r="V5" s="904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1039">
        <v>18763.599999999999</v>
      </c>
      <c r="AB5" s="144">
        <f>Y5-AA5</f>
        <v>-5.5900000000001455</v>
      </c>
      <c r="AC5" s="680"/>
      <c r="AD5" s="262"/>
      <c r="AE5" s="262" t="s">
        <v>293</v>
      </c>
      <c r="AF5" s="1013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1040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13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1040">
        <v>18878.419999999998</v>
      </c>
      <c r="AV5" s="144">
        <f>AS5-AU5</f>
        <v>-54.409999999999854</v>
      </c>
      <c r="AW5" s="680"/>
      <c r="AX5" s="262"/>
      <c r="AY5" s="1123" t="s">
        <v>286</v>
      </c>
      <c r="AZ5" s="904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1040">
        <v>18920.599999999999</v>
      </c>
      <c r="BF5" s="144">
        <f>BC5-BE5</f>
        <v>9.0900000000001455</v>
      </c>
      <c r="BG5" s="680"/>
      <c r="BH5" s="262"/>
      <c r="BI5" s="262" t="s">
        <v>286</v>
      </c>
      <c r="BJ5" s="1014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1040">
        <v>19206.099999999999</v>
      </c>
      <c r="BP5" s="144">
        <f>BM5-BO5</f>
        <v>21.409999999999854</v>
      </c>
      <c r="BQ5" s="680"/>
      <c r="BR5" s="262"/>
      <c r="BS5" s="351" t="s">
        <v>286</v>
      </c>
      <c r="BT5" s="1014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1040">
        <v>19012.3</v>
      </c>
      <c r="BZ5" s="144">
        <f>BW5-BY5</f>
        <v>0.75</v>
      </c>
      <c r="CA5" s="349"/>
      <c r="CB5" s="349"/>
      <c r="CC5" s="270" t="s">
        <v>286</v>
      </c>
      <c r="CD5" s="1014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1040">
        <v>18743.400000000001</v>
      </c>
      <c r="CJ5" s="144">
        <f>CG5-CI5</f>
        <v>-117.15999999999985</v>
      </c>
      <c r="CK5" s="349"/>
      <c r="CL5" s="349"/>
      <c r="CM5" s="1123" t="s">
        <v>306</v>
      </c>
      <c r="CN5" s="1016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1040">
        <v>18294.18</v>
      </c>
      <c r="CT5" s="144">
        <f>CQ5-CS5</f>
        <v>-127.09999999999854</v>
      </c>
      <c r="CU5" s="680"/>
      <c r="CV5" s="262"/>
      <c r="CW5" s="1124" t="s">
        <v>293</v>
      </c>
      <c r="CX5" s="1013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1040">
        <v>18890.66</v>
      </c>
      <c r="DD5" s="144">
        <f>DA5-DC5</f>
        <v>11.380000000001019</v>
      </c>
      <c r="DE5" s="680"/>
      <c r="DF5" s="262"/>
      <c r="DG5" s="262" t="s">
        <v>286</v>
      </c>
      <c r="DH5" s="1014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1040">
        <v>18894.900000000001</v>
      </c>
      <c r="DN5" s="144">
        <f>DK5-DM5</f>
        <v>6.8299999999981083</v>
      </c>
      <c r="DO5" s="680"/>
      <c r="DP5" s="262"/>
      <c r="DQ5" s="262" t="s">
        <v>286</v>
      </c>
      <c r="DR5" s="1014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1040">
        <v>18952.400000000001</v>
      </c>
      <c r="DX5" s="144">
        <f>DU5-DW5</f>
        <v>18.129999999997381</v>
      </c>
      <c r="DY5" s="349"/>
      <c r="DZ5" s="262"/>
      <c r="EA5" s="262" t="s">
        <v>286</v>
      </c>
      <c r="EB5" s="904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1040">
        <v>19155.7</v>
      </c>
      <c r="EH5" s="144">
        <f>EE5-EG5</f>
        <v>-36.930000000000291</v>
      </c>
      <c r="EI5" s="680"/>
      <c r="EJ5" s="262" t="s">
        <v>52</v>
      </c>
      <c r="EK5" s="262" t="s">
        <v>286</v>
      </c>
      <c r="EL5" s="904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1039">
        <v>19133.599999999999</v>
      </c>
      <c r="ER5" s="144">
        <f>EO5-EQ5</f>
        <v>-23.769999999996799</v>
      </c>
      <c r="ES5" s="680"/>
      <c r="ET5" s="262"/>
      <c r="EU5" s="262" t="s">
        <v>293</v>
      </c>
      <c r="EV5" s="1013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1040">
        <v>18741.419999999998</v>
      </c>
      <c r="FB5" s="144">
        <f>EY5-FA5</f>
        <v>13.620000000002619</v>
      </c>
      <c r="FC5" s="680"/>
      <c r="FD5" s="262"/>
      <c r="FE5" s="262" t="s">
        <v>293</v>
      </c>
      <c r="FF5" s="1013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1039">
        <v>18846.650000000001</v>
      </c>
      <c r="FL5" s="144">
        <f>FI5-FK5</f>
        <v>-86.370000000002619</v>
      </c>
      <c r="FM5" s="680"/>
      <c r="FN5" s="262"/>
      <c r="FO5" s="594" t="s">
        <v>286</v>
      </c>
      <c r="FP5" s="904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1040">
        <v>19110.8</v>
      </c>
      <c r="FV5" s="144">
        <f>FS5-FU5</f>
        <v>-12.419999999998254</v>
      </c>
      <c r="FW5" s="680"/>
      <c r="FX5" s="262"/>
      <c r="FY5" s="270" t="s">
        <v>286</v>
      </c>
      <c r="FZ5" s="904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1040">
        <v>18886.099999999999</v>
      </c>
      <c r="GF5" s="144">
        <f>GC5-GE5</f>
        <v>-55.859999999996944</v>
      </c>
      <c r="GG5" s="680"/>
      <c r="GH5" s="262"/>
      <c r="GI5" s="262" t="s">
        <v>286</v>
      </c>
      <c r="GJ5" s="904" t="s">
        <v>290</v>
      </c>
      <c r="GK5" s="267" t="s">
        <v>383</v>
      </c>
      <c r="GL5" s="265">
        <v>44432</v>
      </c>
      <c r="GM5" s="266">
        <v>18766.990000000002</v>
      </c>
      <c r="GN5" s="263">
        <v>21</v>
      </c>
      <c r="GO5" s="1040">
        <v>18799.2</v>
      </c>
      <c r="GP5" s="144">
        <f>GM5-GO5</f>
        <v>-32.209999999999127</v>
      </c>
      <c r="GQ5" s="680"/>
      <c r="GR5" s="262"/>
      <c r="GS5" s="262" t="s">
        <v>286</v>
      </c>
      <c r="GT5" s="904" t="s">
        <v>290</v>
      </c>
      <c r="GU5" s="263" t="s">
        <v>384</v>
      </c>
      <c r="GV5" s="265">
        <v>44432</v>
      </c>
      <c r="GW5" s="266">
        <v>18537.939999999999</v>
      </c>
      <c r="GX5" s="263">
        <v>21</v>
      </c>
      <c r="GY5" s="1040">
        <v>18634.8</v>
      </c>
      <c r="GZ5" s="144">
        <f>GW5-GY5</f>
        <v>-96.860000000000582</v>
      </c>
      <c r="HA5" s="680"/>
      <c r="HB5" s="262"/>
      <c r="HC5" s="1123" t="s">
        <v>385</v>
      </c>
      <c r="HD5" s="1013" t="s">
        <v>294</v>
      </c>
      <c r="HE5" s="267" t="s">
        <v>386</v>
      </c>
      <c r="HF5" s="265">
        <v>44433</v>
      </c>
      <c r="HG5" s="266">
        <v>18395.18</v>
      </c>
      <c r="HH5" s="263">
        <v>20</v>
      </c>
      <c r="HI5" s="1040">
        <v>18420.259999999998</v>
      </c>
      <c r="HJ5" s="144">
        <f>HG5-HI5</f>
        <v>-25.079999999998108</v>
      </c>
      <c r="HK5" s="680"/>
      <c r="HL5" s="262"/>
      <c r="HM5" s="262" t="s">
        <v>385</v>
      </c>
      <c r="HN5" s="1013" t="s">
        <v>294</v>
      </c>
      <c r="HO5" s="267" t="s">
        <v>400</v>
      </c>
      <c r="HP5" s="268">
        <v>44434</v>
      </c>
      <c r="HQ5" s="266">
        <v>18557.88</v>
      </c>
      <c r="HR5" s="263">
        <v>20</v>
      </c>
      <c r="HS5" s="1039">
        <v>18637.97</v>
      </c>
      <c r="HT5" s="144">
        <f>HQ5-HS5</f>
        <v>-80.090000000000146</v>
      </c>
      <c r="HU5" s="680"/>
      <c r="HV5" s="262"/>
      <c r="HW5" s="262" t="s">
        <v>286</v>
      </c>
      <c r="HX5" s="904" t="s">
        <v>290</v>
      </c>
      <c r="HY5" s="267" t="s">
        <v>401</v>
      </c>
      <c r="HZ5" s="268">
        <v>44435</v>
      </c>
      <c r="IA5" s="266">
        <v>18825.54</v>
      </c>
      <c r="IB5" s="263">
        <v>21</v>
      </c>
      <c r="IC5" s="1040">
        <v>18877</v>
      </c>
      <c r="ID5" s="144">
        <f>IA5-IC5</f>
        <v>-51.459999999999127</v>
      </c>
      <c r="IE5" s="680"/>
      <c r="IF5" s="262"/>
      <c r="IG5" s="262" t="s">
        <v>286</v>
      </c>
      <c r="IH5" s="904" t="s">
        <v>290</v>
      </c>
      <c r="II5" s="267" t="s">
        <v>402</v>
      </c>
      <c r="IJ5" s="268">
        <v>44435</v>
      </c>
      <c r="IK5" s="266">
        <v>19187.64</v>
      </c>
      <c r="IL5" s="263">
        <v>21</v>
      </c>
      <c r="IM5" s="1040">
        <v>19073.7</v>
      </c>
      <c r="IN5" s="144">
        <f>IK5-IM5</f>
        <v>113.93999999999869</v>
      </c>
      <c r="IO5" s="680"/>
      <c r="IP5" s="262"/>
      <c r="IQ5" s="956" t="s">
        <v>286</v>
      </c>
      <c r="IR5" s="1068" t="s">
        <v>290</v>
      </c>
      <c r="IS5" s="269" t="s">
        <v>519</v>
      </c>
      <c r="IT5" s="265">
        <v>44439</v>
      </c>
      <c r="IU5" s="266">
        <v>19231.23</v>
      </c>
      <c r="IV5" s="263">
        <v>21</v>
      </c>
      <c r="IW5" s="1040">
        <v>19268.7</v>
      </c>
      <c r="IX5" s="144">
        <f>IU5-IW5</f>
        <v>-37.470000000001164</v>
      </c>
      <c r="IY5" s="680"/>
      <c r="IZ5" s="262"/>
      <c r="JA5" s="262" t="s">
        <v>286</v>
      </c>
      <c r="JB5" s="904" t="s">
        <v>290</v>
      </c>
      <c r="JC5" s="269" t="s">
        <v>520</v>
      </c>
      <c r="JD5" s="268">
        <v>44439</v>
      </c>
      <c r="JE5" s="266">
        <v>18583.73</v>
      </c>
      <c r="JF5" s="263">
        <v>21</v>
      </c>
      <c r="JG5" s="1040">
        <v>18643.900000000001</v>
      </c>
      <c r="JH5" s="144">
        <f>JE5-JG5</f>
        <v>-60.170000000001892</v>
      </c>
      <c r="JI5" s="680"/>
      <c r="JJ5" s="262"/>
      <c r="JK5" s="957" t="s">
        <v>385</v>
      </c>
      <c r="JL5" s="1079" t="s">
        <v>294</v>
      </c>
      <c r="JM5" s="267" t="s">
        <v>578</v>
      </c>
      <c r="JN5" s="268">
        <v>44440</v>
      </c>
      <c r="JO5" s="266">
        <v>18769.68</v>
      </c>
      <c r="JP5" s="263">
        <v>20</v>
      </c>
      <c r="JQ5" s="1039">
        <v>18928.32</v>
      </c>
      <c r="JR5" s="144">
        <f>JO5-JQ5</f>
        <v>-158.63999999999942</v>
      </c>
      <c r="JS5" s="680"/>
      <c r="JT5" s="262"/>
      <c r="JU5" s="270" t="s">
        <v>293</v>
      </c>
      <c r="JV5" s="1013" t="s">
        <v>294</v>
      </c>
      <c r="JW5" s="269" t="s">
        <v>579</v>
      </c>
      <c r="JX5" s="268">
        <v>44441</v>
      </c>
      <c r="JY5" s="266">
        <v>18644.64</v>
      </c>
      <c r="JZ5" s="263">
        <v>20</v>
      </c>
      <c r="KA5" s="1040">
        <v>18737.82</v>
      </c>
      <c r="KB5" s="144">
        <f>JY5-KA5</f>
        <v>-93.180000000000291</v>
      </c>
      <c r="KC5" s="680"/>
      <c r="KD5" s="262"/>
      <c r="KE5" s="270" t="s">
        <v>286</v>
      </c>
      <c r="KF5" s="904" t="s">
        <v>290</v>
      </c>
      <c r="KG5" s="269" t="s">
        <v>580</v>
      </c>
      <c r="KH5" s="268">
        <v>44442</v>
      </c>
      <c r="KI5" s="266">
        <v>18053.93</v>
      </c>
      <c r="KJ5" s="263">
        <v>20</v>
      </c>
      <c r="KK5" s="1040">
        <v>18144.900000000001</v>
      </c>
      <c r="KL5" s="144">
        <f>KI5-KK5</f>
        <v>-90.970000000001164</v>
      </c>
      <c r="KM5" s="680"/>
      <c r="KN5" s="262"/>
      <c r="KO5" s="270" t="s">
        <v>286</v>
      </c>
      <c r="KP5" s="904" t="s">
        <v>290</v>
      </c>
      <c r="KQ5" s="269" t="s">
        <v>581</v>
      </c>
      <c r="KR5" s="268">
        <v>44442</v>
      </c>
      <c r="KS5" s="266">
        <v>18120.509999999998</v>
      </c>
      <c r="KT5" s="263">
        <v>20</v>
      </c>
      <c r="KU5" s="1040">
        <v>18222.400000000001</v>
      </c>
      <c r="KV5" s="144">
        <f>KS5-KU5</f>
        <v>-101.89000000000306</v>
      </c>
      <c r="KW5" s="680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0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0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0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82"/>
      <c r="L6" s="1008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1039">
        <v>18719.2</v>
      </c>
      <c r="R6" s="144">
        <f>O6-Q6</f>
        <v>-3.1000000000021828</v>
      </c>
      <c r="S6" s="680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23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23"/>
      <c r="CN6" s="750"/>
      <c r="CO6" s="262"/>
      <c r="CP6" s="262"/>
      <c r="CQ6" s="262"/>
      <c r="CR6" s="262"/>
      <c r="CS6" s="263"/>
      <c r="CT6" s="262"/>
      <c r="CU6" s="349"/>
      <c r="CV6" s="262"/>
      <c r="CW6" s="1124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23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57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69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57"/>
      <c r="L7" s="407"/>
      <c r="M7" s="448"/>
      <c r="N7" s="1012"/>
      <c r="O7" s="434"/>
      <c r="P7" s="1010"/>
      <c r="Q7" s="434"/>
      <c r="R7" s="407"/>
      <c r="S7" s="681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1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1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1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1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1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1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1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1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1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1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1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1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1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1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1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1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1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1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1"/>
      <c r="IQ7" s="665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1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1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1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1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1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1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1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1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1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09" t="s">
        <v>17</v>
      </c>
      <c r="O8" s="207" t="s">
        <v>2</v>
      </c>
      <c r="P8" s="1010" t="s">
        <v>18</v>
      </c>
      <c r="Q8" s="1011" t="s">
        <v>15</v>
      </c>
      <c r="R8" s="407" t="s">
        <v>106</v>
      </c>
      <c r="S8" s="681"/>
      <c r="T8" s="262"/>
      <c r="U8" s="62"/>
      <c r="V8" s="108"/>
      <c r="W8" s="15">
        <v>1</v>
      </c>
      <c r="X8" s="301">
        <v>902.2</v>
      </c>
      <c r="Y8" s="357">
        <v>44411</v>
      </c>
      <c r="Z8" s="301">
        <v>902.2</v>
      </c>
      <c r="AA8" s="417" t="s">
        <v>416</v>
      </c>
      <c r="AB8" s="287">
        <v>52</v>
      </c>
      <c r="AC8" s="349">
        <f>Z8*AB8</f>
        <v>46914.400000000001</v>
      </c>
      <c r="AE8" s="62"/>
      <c r="AF8" s="108"/>
      <c r="AG8" s="15">
        <v>1</v>
      </c>
      <c r="AH8" s="93">
        <v>945.28</v>
      </c>
      <c r="AI8" s="352">
        <v>44412</v>
      </c>
      <c r="AJ8" s="70">
        <v>945.28</v>
      </c>
      <c r="AK8" s="96" t="s">
        <v>421</v>
      </c>
      <c r="AL8" s="72">
        <v>52</v>
      </c>
      <c r="AM8" s="677">
        <f>AL8*AJ8</f>
        <v>49154.559999999998</v>
      </c>
      <c r="AO8" s="62"/>
      <c r="AP8" s="108"/>
      <c r="AQ8" s="15">
        <v>1</v>
      </c>
      <c r="AR8" s="384">
        <v>974.77</v>
      </c>
      <c r="AS8" s="357">
        <v>44413</v>
      </c>
      <c r="AT8" s="384">
        <v>974.77</v>
      </c>
      <c r="AU8" s="345" t="s">
        <v>423</v>
      </c>
      <c r="AV8" s="287">
        <v>51</v>
      </c>
      <c r="AW8" s="349">
        <f>AV8*AT8</f>
        <v>49713.27</v>
      </c>
      <c r="AY8" s="62"/>
      <c r="AZ8" s="108"/>
      <c r="BA8" s="15">
        <v>1</v>
      </c>
      <c r="BB8" s="93">
        <v>889.5</v>
      </c>
      <c r="BC8" s="141">
        <v>44415</v>
      </c>
      <c r="BD8" s="93">
        <v>889.5</v>
      </c>
      <c r="BE8" s="96" t="s">
        <v>432</v>
      </c>
      <c r="BF8" s="411">
        <v>52</v>
      </c>
      <c r="BG8" s="697">
        <f>BF8*BD8</f>
        <v>46254</v>
      </c>
      <c r="BI8" s="62"/>
      <c r="BJ8" s="108"/>
      <c r="BK8" s="15">
        <v>1</v>
      </c>
      <c r="BL8" s="93">
        <v>916.7</v>
      </c>
      <c r="BM8" s="141">
        <v>44415</v>
      </c>
      <c r="BN8" s="93" t="s">
        <v>40</v>
      </c>
      <c r="BO8" s="96" t="s">
        <v>436</v>
      </c>
      <c r="BP8" s="411">
        <v>52</v>
      </c>
      <c r="BQ8" s="697" t="e">
        <f>BP8*BN8</f>
        <v>#VALUE!</v>
      </c>
      <c r="BS8" s="62"/>
      <c r="BT8" s="108"/>
      <c r="BU8" s="15">
        <v>1</v>
      </c>
      <c r="BV8" s="93">
        <v>907.6</v>
      </c>
      <c r="BW8" s="412">
        <v>44418</v>
      </c>
      <c r="BX8" s="93">
        <v>907.6</v>
      </c>
      <c r="BY8" s="413" t="s">
        <v>433</v>
      </c>
      <c r="BZ8" s="414">
        <v>43</v>
      </c>
      <c r="CA8" s="669">
        <f>BZ8*BX8</f>
        <v>39026.800000000003</v>
      </c>
      <c r="CC8" s="62"/>
      <c r="CD8" s="108"/>
      <c r="CE8" s="15">
        <v>1</v>
      </c>
      <c r="CF8" s="93">
        <v>881.8</v>
      </c>
      <c r="CG8" s="412">
        <v>44418</v>
      </c>
      <c r="CH8" s="93">
        <v>881.8</v>
      </c>
      <c r="CI8" s="415" t="s">
        <v>437</v>
      </c>
      <c r="CJ8" s="414">
        <v>43</v>
      </c>
      <c r="CK8" s="669">
        <f>CJ8*CH8</f>
        <v>37917.4</v>
      </c>
      <c r="CM8" s="62"/>
      <c r="CN8" s="95"/>
      <c r="CO8" s="15">
        <v>1</v>
      </c>
      <c r="CP8" s="93">
        <v>886.31</v>
      </c>
      <c r="CQ8" s="412">
        <v>44421</v>
      </c>
      <c r="CR8" s="301">
        <v>886.31</v>
      </c>
      <c r="CS8" s="415" t="s">
        <v>463</v>
      </c>
      <c r="CT8" s="414">
        <v>43</v>
      </c>
      <c r="CU8" s="682">
        <f>CT8*CR8</f>
        <v>38111.329999999994</v>
      </c>
      <c r="CW8" s="62"/>
      <c r="CX8" s="108"/>
      <c r="CY8" s="15">
        <v>1</v>
      </c>
      <c r="CZ8" s="93">
        <v>943.47</v>
      </c>
      <c r="DA8" s="352">
        <v>44420</v>
      </c>
      <c r="DB8" s="93">
        <v>943.47</v>
      </c>
      <c r="DC8" s="96" t="s">
        <v>451</v>
      </c>
      <c r="DD8" s="72">
        <v>43</v>
      </c>
      <c r="DE8" s="669">
        <f>DD8*DB8</f>
        <v>40569.21</v>
      </c>
      <c r="DG8" s="62"/>
      <c r="DH8" s="108"/>
      <c r="DI8" s="15">
        <v>1</v>
      </c>
      <c r="DJ8" s="93">
        <v>914.9</v>
      </c>
      <c r="DK8" s="412">
        <v>44421</v>
      </c>
      <c r="DL8" s="93">
        <v>914.9</v>
      </c>
      <c r="DM8" s="415" t="s">
        <v>460</v>
      </c>
      <c r="DN8" s="414">
        <v>43</v>
      </c>
      <c r="DO8" s="682">
        <f>DN8*DL8</f>
        <v>39340.699999999997</v>
      </c>
      <c r="DQ8" s="62"/>
      <c r="DR8" s="108"/>
      <c r="DS8" s="15">
        <v>1</v>
      </c>
      <c r="DT8" s="93">
        <v>907.6</v>
      </c>
      <c r="DU8" s="412">
        <v>44422</v>
      </c>
      <c r="DV8" s="93">
        <v>907.6</v>
      </c>
      <c r="DW8" s="415" t="s">
        <v>469</v>
      </c>
      <c r="DX8" s="414">
        <v>43</v>
      </c>
      <c r="DY8" s="669">
        <f>DX8*DV8</f>
        <v>39026.800000000003</v>
      </c>
      <c r="EA8" s="62"/>
      <c r="EB8" s="108"/>
      <c r="EC8" s="15">
        <v>1</v>
      </c>
      <c r="ED8" s="93">
        <v>900.4</v>
      </c>
      <c r="EE8" s="368">
        <v>44425</v>
      </c>
      <c r="EF8" s="70">
        <v>900.4</v>
      </c>
      <c r="EG8" s="71" t="s">
        <v>478</v>
      </c>
      <c r="EH8" s="72">
        <v>41</v>
      </c>
      <c r="EI8" s="669">
        <f>EH8*EF8</f>
        <v>36916.400000000001</v>
      </c>
      <c r="EK8" s="62"/>
      <c r="EL8" s="467"/>
      <c r="EM8" s="15">
        <v>1</v>
      </c>
      <c r="EN8" s="301">
        <v>899.5</v>
      </c>
      <c r="EO8" s="357">
        <v>44426</v>
      </c>
      <c r="EP8" s="301">
        <v>899.5</v>
      </c>
      <c r="EQ8" s="286" t="s">
        <v>485</v>
      </c>
      <c r="ER8" s="287">
        <v>41</v>
      </c>
      <c r="ES8" s="669">
        <f>ER8*EP8</f>
        <v>36879.5</v>
      </c>
      <c r="EU8" s="62"/>
      <c r="EV8" s="108"/>
      <c r="EW8" s="15">
        <v>1</v>
      </c>
      <c r="EX8" s="93">
        <v>943.01</v>
      </c>
      <c r="EY8" s="368">
        <v>44426</v>
      </c>
      <c r="EZ8" s="70">
        <v>943.01</v>
      </c>
      <c r="FA8" s="286" t="s">
        <v>481</v>
      </c>
      <c r="FB8" s="72">
        <v>41</v>
      </c>
      <c r="FC8" s="349">
        <f>FB8*EZ8</f>
        <v>38663.409999999996</v>
      </c>
      <c r="FE8" s="62"/>
      <c r="FF8" s="467"/>
      <c r="FG8" s="15">
        <v>1</v>
      </c>
      <c r="FH8" s="301">
        <v>945.28</v>
      </c>
      <c r="FI8" s="357">
        <v>44427</v>
      </c>
      <c r="FJ8" s="301">
        <v>945.28</v>
      </c>
      <c r="FK8" s="416" t="s">
        <v>488</v>
      </c>
      <c r="FL8" s="287">
        <v>41</v>
      </c>
      <c r="FM8" s="669">
        <f>FL8*FJ8</f>
        <v>38756.479999999996</v>
      </c>
      <c r="FO8" s="62"/>
      <c r="FP8" s="108"/>
      <c r="FQ8" s="15">
        <v>1</v>
      </c>
      <c r="FR8" s="93">
        <v>898.6</v>
      </c>
      <c r="FS8" s="352">
        <v>44428</v>
      </c>
      <c r="FT8" s="93">
        <v>898.6</v>
      </c>
      <c r="FU8" s="71" t="s">
        <v>496</v>
      </c>
      <c r="FV8" s="72">
        <v>41</v>
      </c>
      <c r="FW8" s="669">
        <f>FV8*FT8</f>
        <v>36842.6</v>
      </c>
      <c r="FY8" s="62"/>
      <c r="FZ8" s="108"/>
      <c r="GA8" s="15">
        <v>1</v>
      </c>
      <c r="GB8" s="301">
        <v>916.7</v>
      </c>
      <c r="GC8" s="568">
        <v>44429</v>
      </c>
      <c r="GD8" s="301">
        <v>916.7</v>
      </c>
      <c r="GE8" s="286" t="s">
        <v>503</v>
      </c>
      <c r="GF8" s="287">
        <v>41</v>
      </c>
      <c r="GG8" s="349">
        <f>GF8*GD8</f>
        <v>37584.700000000004</v>
      </c>
      <c r="GI8" s="62"/>
      <c r="GJ8" s="108"/>
      <c r="GK8" s="15">
        <v>1</v>
      </c>
      <c r="GL8" s="545">
        <v>876.8</v>
      </c>
      <c r="GM8" s="352">
        <v>44433</v>
      </c>
      <c r="GN8" s="572">
        <v>876.8</v>
      </c>
      <c r="GO8" s="96" t="s">
        <v>512</v>
      </c>
      <c r="GP8" s="72">
        <v>37</v>
      </c>
      <c r="GQ8" s="669">
        <f>GP8*GN8</f>
        <v>32441.599999999999</v>
      </c>
      <c r="GS8" s="62"/>
      <c r="GT8" s="108"/>
      <c r="GU8" s="15">
        <v>1</v>
      </c>
      <c r="GV8" s="93">
        <v>885</v>
      </c>
      <c r="GW8" s="352">
        <v>44432</v>
      </c>
      <c r="GX8" s="684">
        <v>885</v>
      </c>
      <c r="GY8" s="96" t="s">
        <v>509</v>
      </c>
      <c r="GZ8" s="72">
        <v>37</v>
      </c>
      <c r="HA8" s="669">
        <f>GZ8*GX8</f>
        <v>32745</v>
      </c>
      <c r="HC8" s="62"/>
      <c r="HD8" s="108"/>
      <c r="HE8" s="15">
        <v>1</v>
      </c>
      <c r="HF8" s="93">
        <v>907.63</v>
      </c>
      <c r="HG8" s="352">
        <v>44434</v>
      </c>
      <c r="HH8" s="93">
        <v>907.63</v>
      </c>
      <c r="HI8" s="96" t="s">
        <v>534</v>
      </c>
      <c r="HJ8" s="72">
        <v>37</v>
      </c>
      <c r="HK8" s="669">
        <f>HJ8*HH8</f>
        <v>33582.31</v>
      </c>
      <c r="HM8" s="62"/>
      <c r="HN8" s="108"/>
      <c r="HO8" s="15">
        <v>1</v>
      </c>
      <c r="HP8" s="301">
        <v>953.45</v>
      </c>
      <c r="HQ8" s="357">
        <v>44434</v>
      </c>
      <c r="HR8" s="301">
        <v>953.45</v>
      </c>
      <c r="HS8" s="417" t="s">
        <v>535</v>
      </c>
      <c r="HT8" s="287">
        <v>37</v>
      </c>
      <c r="HU8" s="669">
        <f>HT8*HR8</f>
        <v>35277.65</v>
      </c>
      <c r="HW8" s="62"/>
      <c r="HX8" s="108"/>
      <c r="HY8" s="15">
        <v>1</v>
      </c>
      <c r="HZ8" s="93">
        <v>905.8</v>
      </c>
      <c r="IA8" s="368">
        <v>44435</v>
      </c>
      <c r="IB8" s="70">
        <v>905.8</v>
      </c>
      <c r="IC8" s="71" t="s">
        <v>547</v>
      </c>
      <c r="ID8" s="72">
        <v>37</v>
      </c>
      <c r="IE8" s="669">
        <f>ID8*IB8</f>
        <v>33514.6</v>
      </c>
      <c r="IG8" s="62"/>
      <c r="IH8" s="108"/>
      <c r="II8" s="15">
        <v>1</v>
      </c>
      <c r="IJ8" s="93">
        <v>899.9</v>
      </c>
      <c r="IK8" s="368">
        <v>44436</v>
      </c>
      <c r="IL8" s="70">
        <v>899.9</v>
      </c>
      <c r="IM8" s="71" t="s">
        <v>560</v>
      </c>
      <c r="IN8" s="72">
        <v>37</v>
      </c>
      <c r="IO8" s="669">
        <f>IN8*IL8</f>
        <v>33296.299999999996</v>
      </c>
      <c r="IQ8" s="62"/>
      <c r="IR8" s="108"/>
      <c r="IS8" s="15">
        <v>1</v>
      </c>
      <c r="IT8" s="301">
        <v>894</v>
      </c>
      <c r="IU8" s="265">
        <v>44440</v>
      </c>
      <c r="IV8" s="301">
        <v>894</v>
      </c>
      <c r="IW8" s="575" t="s">
        <v>542</v>
      </c>
      <c r="IX8" s="287">
        <v>37</v>
      </c>
      <c r="IY8" s="349">
        <f>IX8*IV8</f>
        <v>33078</v>
      </c>
      <c r="IZ8" s="93"/>
      <c r="JA8" s="62"/>
      <c r="JB8" s="108"/>
      <c r="JC8" s="15">
        <v>1</v>
      </c>
      <c r="JD8" s="93">
        <v>898.6</v>
      </c>
      <c r="JE8" s="368">
        <v>44439</v>
      </c>
      <c r="JF8" s="93">
        <v>898.6</v>
      </c>
      <c r="JG8" s="71" t="s">
        <v>567</v>
      </c>
      <c r="JH8" s="72">
        <v>37</v>
      </c>
      <c r="JI8" s="669">
        <f>JH8*JF8</f>
        <v>33248.200000000004</v>
      </c>
      <c r="JJ8" s="418"/>
      <c r="JK8" s="419"/>
      <c r="JL8" s="420"/>
      <c r="JM8" s="15">
        <v>1</v>
      </c>
      <c r="JN8" s="93">
        <v>928.95</v>
      </c>
      <c r="JO8" s="352">
        <v>44440</v>
      </c>
      <c r="JP8" s="93">
        <v>928.95</v>
      </c>
      <c r="JQ8" s="71" t="s">
        <v>543</v>
      </c>
      <c r="JR8" s="72">
        <v>37</v>
      </c>
      <c r="JS8" s="669">
        <f>JR8*JP8</f>
        <v>34371.15</v>
      </c>
      <c r="JU8" s="62"/>
      <c r="JV8" s="108"/>
      <c r="JW8" s="15">
        <v>1</v>
      </c>
      <c r="JX8" s="93">
        <v>923.51</v>
      </c>
      <c r="JY8" s="368">
        <v>44441</v>
      </c>
      <c r="JZ8" s="301">
        <v>923.51</v>
      </c>
      <c r="KA8" s="71" t="s">
        <v>593</v>
      </c>
      <c r="KB8" s="72">
        <v>37</v>
      </c>
      <c r="KC8" s="669">
        <f>KB8*JZ8</f>
        <v>34169.870000000003</v>
      </c>
      <c r="KE8" s="62"/>
      <c r="KF8" s="108"/>
      <c r="KG8" s="15">
        <v>1</v>
      </c>
      <c r="KH8" s="93">
        <v>869.5</v>
      </c>
      <c r="KI8" s="368">
        <v>44442</v>
      </c>
      <c r="KJ8" s="301">
        <v>869.5</v>
      </c>
      <c r="KK8" s="71" t="s">
        <v>603</v>
      </c>
      <c r="KL8" s="72">
        <v>37</v>
      </c>
      <c r="KM8" s="669">
        <f>KL8*KJ8</f>
        <v>32171.5</v>
      </c>
      <c r="KO8" s="62"/>
      <c r="KP8" s="108"/>
      <c r="KQ8" s="15">
        <v>1</v>
      </c>
      <c r="KR8" s="93">
        <v>897.2</v>
      </c>
      <c r="KS8" s="368">
        <v>44442</v>
      </c>
      <c r="KT8" s="301">
        <v>897.2</v>
      </c>
      <c r="KU8" s="71" t="s">
        <v>601</v>
      </c>
      <c r="KV8" s="72">
        <v>37</v>
      </c>
      <c r="KW8" s="669">
        <f>KV8*KT8</f>
        <v>33196.400000000001</v>
      </c>
      <c r="KY8" s="62"/>
      <c r="KZ8" s="108"/>
      <c r="LA8" s="15">
        <v>1</v>
      </c>
      <c r="LB8" s="93"/>
      <c r="LC8" s="352"/>
      <c r="LD8" s="93"/>
      <c r="LE8" s="96"/>
      <c r="LF8" s="72"/>
      <c r="LG8" s="669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69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69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>
        <v>44411</v>
      </c>
      <c r="P9" s="93">
        <v>904</v>
      </c>
      <c r="Q9" s="71" t="s">
        <v>414</v>
      </c>
      <c r="R9" s="72">
        <v>52</v>
      </c>
      <c r="S9" s="669">
        <f>R9*P9</f>
        <v>47008</v>
      </c>
      <c r="T9" s="262"/>
      <c r="V9" s="95"/>
      <c r="W9" s="15">
        <v>2</v>
      </c>
      <c r="X9" s="301">
        <v>890.4</v>
      </c>
      <c r="Y9" s="357">
        <v>44411</v>
      </c>
      <c r="Z9" s="301">
        <v>890.4</v>
      </c>
      <c r="AA9" s="417" t="s">
        <v>416</v>
      </c>
      <c r="AB9" s="287">
        <v>52</v>
      </c>
      <c r="AC9" s="349">
        <f t="shared" ref="AC9:AC29" si="7">Z9*AB9</f>
        <v>46300.799999999996</v>
      </c>
      <c r="AF9" s="95"/>
      <c r="AG9" s="15">
        <v>2</v>
      </c>
      <c r="AH9" s="93">
        <v>902.64</v>
      </c>
      <c r="AI9" s="352">
        <v>44412</v>
      </c>
      <c r="AJ9" s="93">
        <v>902.64</v>
      </c>
      <c r="AK9" s="96" t="s">
        <v>421</v>
      </c>
      <c r="AL9" s="72">
        <v>52</v>
      </c>
      <c r="AM9" s="677">
        <f t="shared" ref="AM9:AM29" si="8">AL9*AJ9</f>
        <v>46937.279999999999</v>
      </c>
      <c r="AP9" s="95"/>
      <c r="AQ9" s="15">
        <v>2</v>
      </c>
      <c r="AR9" s="346">
        <v>975.22</v>
      </c>
      <c r="AS9" s="357">
        <v>44413</v>
      </c>
      <c r="AT9" s="346">
        <v>975.22</v>
      </c>
      <c r="AU9" s="345" t="s">
        <v>423</v>
      </c>
      <c r="AV9" s="287">
        <v>51</v>
      </c>
      <c r="AW9" s="349">
        <f t="shared" ref="AW9:AW29" si="9">AV9*AT9</f>
        <v>49736.22</v>
      </c>
      <c r="AZ9" s="108"/>
      <c r="BA9" s="15">
        <v>2</v>
      </c>
      <c r="BB9" s="93">
        <v>895.8</v>
      </c>
      <c r="BC9" s="141">
        <v>44415</v>
      </c>
      <c r="BD9" s="93">
        <v>895.8</v>
      </c>
      <c r="BE9" s="96" t="s">
        <v>432</v>
      </c>
      <c r="BF9" s="411">
        <v>52</v>
      </c>
      <c r="BG9" s="697">
        <f t="shared" ref="BG9:BG29" si="10">BF9*BD9</f>
        <v>46581.599999999999</v>
      </c>
      <c r="BJ9" s="95"/>
      <c r="BK9" s="15">
        <v>2</v>
      </c>
      <c r="BL9" s="93">
        <v>915.8</v>
      </c>
      <c r="BM9" s="141">
        <v>44415</v>
      </c>
      <c r="BN9" s="93">
        <v>915.8</v>
      </c>
      <c r="BO9" s="96" t="s">
        <v>436</v>
      </c>
      <c r="BP9" s="411">
        <v>52</v>
      </c>
      <c r="BQ9" s="697">
        <f t="shared" ref="BQ9:BQ29" si="11">BP9*BN9</f>
        <v>47621.599999999999</v>
      </c>
      <c r="BT9" s="108"/>
      <c r="BU9" s="15">
        <v>2</v>
      </c>
      <c r="BV9" s="93">
        <v>911.3</v>
      </c>
      <c r="BW9" s="412">
        <v>44418</v>
      </c>
      <c r="BX9" s="93">
        <v>911.3</v>
      </c>
      <c r="BY9" s="413" t="s">
        <v>433</v>
      </c>
      <c r="BZ9" s="414">
        <v>43</v>
      </c>
      <c r="CA9" s="669">
        <f t="shared" ref="CA9:CA28" si="12">BZ9*BX9</f>
        <v>39185.9</v>
      </c>
      <c r="CD9" s="95"/>
      <c r="CE9" s="15">
        <v>2</v>
      </c>
      <c r="CF9" s="93">
        <v>892.2</v>
      </c>
      <c r="CG9" s="412">
        <v>44418</v>
      </c>
      <c r="CH9" s="93">
        <v>892.2</v>
      </c>
      <c r="CI9" s="415" t="s">
        <v>437</v>
      </c>
      <c r="CJ9" s="414">
        <v>43</v>
      </c>
      <c r="CK9" s="669">
        <f t="shared" ref="CK9:CK29" si="13">CJ9*CH9</f>
        <v>38364.6</v>
      </c>
      <c r="CN9" s="95"/>
      <c r="CO9" s="15">
        <v>2</v>
      </c>
      <c r="CP9" s="93">
        <v>925.32</v>
      </c>
      <c r="CQ9" s="412">
        <v>44421</v>
      </c>
      <c r="CR9" s="93">
        <v>925.32</v>
      </c>
      <c r="CS9" s="415" t="s">
        <v>464</v>
      </c>
      <c r="CT9" s="414">
        <v>43</v>
      </c>
      <c r="CU9" s="682">
        <f>CT9*CR9</f>
        <v>39788.76</v>
      </c>
      <c r="CX9" s="95"/>
      <c r="CY9" s="15">
        <v>2</v>
      </c>
      <c r="CZ9" s="93">
        <v>954.35</v>
      </c>
      <c r="DA9" s="352">
        <v>44420</v>
      </c>
      <c r="DB9" s="93">
        <v>954.35</v>
      </c>
      <c r="DC9" s="96" t="s">
        <v>451</v>
      </c>
      <c r="DD9" s="72">
        <v>43</v>
      </c>
      <c r="DE9" s="669">
        <f t="shared" ref="DE9:DE29" si="14">DD9*DB9</f>
        <v>41037.050000000003</v>
      </c>
      <c r="DH9" s="95"/>
      <c r="DI9" s="15">
        <v>2</v>
      </c>
      <c r="DJ9" s="93">
        <v>883.1</v>
      </c>
      <c r="DK9" s="412">
        <v>44421</v>
      </c>
      <c r="DL9" s="93">
        <v>883.1</v>
      </c>
      <c r="DM9" s="415" t="s">
        <v>460</v>
      </c>
      <c r="DN9" s="414">
        <v>43</v>
      </c>
      <c r="DO9" s="682">
        <f t="shared" ref="DO9:DO29" si="15">DN9*DL9</f>
        <v>37973.300000000003</v>
      </c>
      <c r="DR9" s="95"/>
      <c r="DS9" s="15">
        <v>2</v>
      </c>
      <c r="DT9" s="93">
        <v>873.2</v>
      </c>
      <c r="DU9" s="412">
        <v>44422</v>
      </c>
      <c r="DV9" s="93">
        <v>873.2</v>
      </c>
      <c r="DW9" s="415" t="s">
        <v>469</v>
      </c>
      <c r="DX9" s="414">
        <v>43</v>
      </c>
      <c r="DY9" s="669">
        <f t="shared" ref="DY9:DY29" si="16">DX9*DV9</f>
        <v>37547.599999999999</v>
      </c>
      <c r="EB9" s="95"/>
      <c r="EC9" s="15">
        <v>2</v>
      </c>
      <c r="ED9" s="70">
        <v>914.9</v>
      </c>
      <c r="EE9" s="368">
        <v>44425</v>
      </c>
      <c r="EF9" s="70">
        <v>914.9</v>
      </c>
      <c r="EG9" s="71" t="s">
        <v>478</v>
      </c>
      <c r="EH9" s="72">
        <v>41</v>
      </c>
      <c r="EI9" s="669">
        <f t="shared" ref="EI9:EI28" si="17">EH9*EF9</f>
        <v>37510.9</v>
      </c>
      <c r="EL9" s="467"/>
      <c r="EM9" s="15">
        <v>2</v>
      </c>
      <c r="EN9" s="301">
        <v>879.5</v>
      </c>
      <c r="EO9" s="357">
        <v>44426</v>
      </c>
      <c r="EP9" s="301">
        <v>879.5</v>
      </c>
      <c r="EQ9" s="286" t="s">
        <v>485</v>
      </c>
      <c r="ER9" s="287">
        <v>41</v>
      </c>
      <c r="ES9" s="669">
        <f t="shared" ref="ES9:ES29" si="18">ER9*EP9</f>
        <v>36059.5</v>
      </c>
      <c r="EV9" s="95"/>
      <c r="EW9" s="15">
        <v>2</v>
      </c>
      <c r="EX9" s="70">
        <v>935.3</v>
      </c>
      <c r="EY9" s="368">
        <v>44426</v>
      </c>
      <c r="EZ9" s="70">
        <v>935.3</v>
      </c>
      <c r="FA9" s="286" t="s">
        <v>481</v>
      </c>
      <c r="FB9" s="72">
        <v>41</v>
      </c>
      <c r="FC9" s="349">
        <f t="shared" ref="FC9:FC29" si="19">FB9*EZ9</f>
        <v>38347.299999999996</v>
      </c>
      <c r="FF9" s="467"/>
      <c r="FG9" s="15">
        <v>2</v>
      </c>
      <c r="FH9" s="301">
        <v>954.35</v>
      </c>
      <c r="FI9" s="357">
        <v>44427</v>
      </c>
      <c r="FJ9" s="301">
        <v>954.35</v>
      </c>
      <c r="FK9" s="286" t="s">
        <v>488</v>
      </c>
      <c r="FL9" s="287">
        <v>41</v>
      </c>
      <c r="FM9" s="669">
        <f t="shared" ref="FM9:FM29" si="20">FL9*FJ9</f>
        <v>39128.35</v>
      </c>
      <c r="FP9" s="95" t="s">
        <v>41</v>
      </c>
      <c r="FQ9" s="15">
        <v>2</v>
      </c>
      <c r="FR9" s="93">
        <v>907.6</v>
      </c>
      <c r="FS9" s="352">
        <v>44428</v>
      </c>
      <c r="FT9" s="93">
        <v>907.6</v>
      </c>
      <c r="FU9" s="71" t="s">
        <v>496</v>
      </c>
      <c r="FV9" s="72">
        <v>41</v>
      </c>
      <c r="FW9" s="669">
        <f t="shared" ref="FW9:FW29" si="21">FV9*FT9</f>
        <v>37211.599999999999</v>
      </c>
      <c r="FZ9" s="95"/>
      <c r="GA9" s="15">
        <v>2</v>
      </c>
      <c r="GB9" s="285">
        <v>894.9</v>
      </c>
      <c r="GC9" s="568">
        <v>44429</v>
      </c>
      <c r="GD9" s="285">
        <v>894.9</v>
      </c>
      <c r="GE9" s="286" t="s">
        <v>503</v>
      </c>
      <c r="GF9" s="287">
        <v>41</v>
      </c>
      <c r="GG9" s="349">
        <f t="shared" ref="GG9:GG29" si="22">GF9*GD9</f>
        <v>36690.9</v>
      </c>
      <c r="GJ9" s="95"/>
      <c r="GK9" s="15">
        <v>2</v>
      </c>
      <c r="GL9" s="546">
        <v>893.1</v>
      </c>
      <c r="GM9" s="352">
        <v>44433</v>
      </c>
      <c r="GN9" s="546">
        <v>893.1</v>
      </c>
      <c r="GO9" s="96" t="s">
        <v>512</v>
      </c>
      <c r="GP9" s="72">
        <v>37</v>
      </c>
      <c r="GQ9" s="669">
        <f t="shared" ref="GQ9:GQ29" si="23">GP9*GN9</f>
        <v>33044.700000000004</v>
      </c>
      <c r="GT9" s="95"/>
      <c r="GU9" s="15">
        <v>2</v>
      </c>
      <c r="GV9" s="107">
        <v>908.5</v>
      </c>
      <c r="GW9" s="352">
        <v>44432</v>
      </c>
      <c r="GX9" s="107">
        <v>908.5</v>
      </c>
      <c r="GY9" s="96" t="s">
        <v>509</v>
      </c>
      <c r="GZ9" s="72">
        <v>37</v>
      </c>
      <c r="HA9" s="669">
        <f t="shared" ref="HA9:HA28" si="24">GZ9*GX9</f>
        <v>33614.5</v>
      </c>
      <c r="HD9" s="95"/>
      <c r="HE9" s="15">
        <v>2</v>
      </c>
      <c r="HF9" s="93">
        <v>910.81</v>
      </c>
      <c r="HG9" s="352">
        <v>44434</v>
      </c>
      <c r="HH9" s="93">
        <v>910.81</v>
      </c>
      <c r="HI9" s="96" t="s">
        <v>534</v>
      </c>
      <c r="HJ9" s="72">
        <v>37</v>
      </c>
      <c r="HK9" s="669">
        <f t="shared" ref="HK9:HK28" si="25">HJ9*HH9</f>
        <v>33699.97</v>
      </c>
      <c r="HN9" s="95"/>
      <c r="HO9" s="15">
        <v>2</v>
      </c>
      <c r="HP9" s="301">
        <v>918.07</v>
      </c>
      <c r="HQ9" s="357">
        <v>44434</v>
      </c>
      <c r="HR9" s="301">
        <v>918.07</v>
      </c>
      <c r="HS9" s="417" t="s">
        <v>535</v>
      </c>
      <c r="HT9" s="287">
        <v>37</v>
      </c>
      <c r="HU9" s="669">
        <f t="shared" ref="HU9:HU29" si="26">HT9*HR9</f>
        <v>33968.590000000004</v>
      </c>
      <c r="HX9" s="108"/>
      <c r="HY9" s="15">
        <v>2</v>
      </c>
      <c r="HZ9" s="70">
        <v>921.7</v>
      </c>
      <c r="IA9" s="368">
        <v>44435</v>
      </c>
      <c r="IB9" s="70">
        <v>921.7</v>
      </c>
      <c r="IC9" s="71" t="s">
        <v>547</v>
      </c>
      <c r="ID9" s="72">
        <v>37</v>
      </c>
      <c r="IE9" s="669">
        <f t="shared" ref="IE9:IE29" si="27">ID9*IB9</f>
        <v>34102.9</v>
      </c>
      <c r="IH9" s="108"/>
      <c r="II9" s="15">
        <v>2</v>
      </c>
      <c r="IJ9" s="70">
        <v>891.3</v>
      </c>
      <c r="IK9" s="368">
        <v>44436</v>
      </c>
      <c r="IL9" s="70">
        <v>891.3</v>
      </c>
      <c r="IM9" s="71" t="s">
        <v>560</v>
      </c>
      <c r="IN9" s="72">
        <v>37</v>
      </c>
      <c r="IO9" s="669">
        <f t="shared" ref="IO9:IO29" si="28">IN9*IL9</f>
        <v>32978.1</v>
      </c>
      <c r="IR9" s="95"/>
      <c r="IS9" s="15">
        <v>2</v>
      </c>
      <c r="IT9" s="301">
        <v>919.4</v>
      </c>
      <c r="IU9" s="265">
        <v>44440</v>
      </c>
      <c r="IV9" s="301">
        <v>919.4</v>
      </c>
      <c r="IW9" s="575" t="s">
        <v>542</v>
      </c>
      <c r="IX9" s="287">
        <v>37</v>
      </c>
      <c r="IY9" s="349">
        <f t="shared" ref="IY9:IY29" si="29">IX9*IV9</f>
        <v>34017.799999999996</v>
      </c>
      <c r="IZ9" s="93"/>
      <c r="JA9" s="93"/>
      <c r="JB9" s="95"/>
      <c r="JC9" s="15">
        <v>2</v>
      </c>
      <c r="JD9" s="93">
        <v>904.9</v>
      </c>
      <c r="JE9" s="368">
        <v>44439</v>
      </c>
      <c r="JF9" s="93">
        <v>904.9</v>
      </c>
      <c r="JG9" s="71" t="s">
        <v>567</v>
      </c>
      <c r="JH9" s="72">
        <v>37</v>
      </c>
      <c r="JI9" s="669">
        <f t="shared" ref="JI9:JI29" si="30">JH9*JF9</f>
        <v>33481.299999999996</v>
      </c>
      <c r="JJ9" s="70"/>
      <c r="JL9" s="95"/>
      <c r="JM9" s="15">
        <v>2</v>
      </c>
      <c r="JN9" s="93">
        <v>944.37</v>
      </c>
      <c r="JO9" s="352">
        <v>44440</v>
      </c>
      <c r="JP9" s="93">
        <v>944.37</v>
      </c>
      <c r="JQ9" s="71" t="s">
        <v>543</v>
      </c>
      <c r="JR9" s="72">
        <v>37</v>
      </c>
      <c r="JS9" s="669">
        <f t="shared" ref="JS9:JS27" si="31">JR9*JP9</f>
        <v>34941.69</v>
      </c>
      <c r="JV9" s="108"/>
      <c r="JW9" s="15">
        <v>2</v>
      </c>
      <c r="JX9" s="70">
        <v>962.06</v>
      </c>
      <c r="JY9" s="368">
        <v>44441</v>
      </c>
      <c r="JZ9" s="70">
        <v>962.06</v>
      </c>
      <c r="KA9" s="71" t="s">
        <v>593</v>
      </c>
      <c r="KB9" s="72">
        <v>37</v>
      </c>
      <c r="KC9" s="669">
        <f t="shared" ref="KC9:KC28" si="32">KB9*JZ9</f>
        <v>35596.22</v>
      </c>
      <c r="KF9" s="108"/>
      <c r="KG9" s="15">
        <v>2</v>
      </c>
      <c r="KH9" s="70">
        <v>911.7</v>
      </c>
      <c r="KI9" s="368">
        <v>44442</v>
      </c>
      <c r="KJ9" s="70">
        <v>911.7</v>
      </c>
      <c r="KK9" s="71" t="s">
        <v>603</v>
      </c>
      <c r="KL9" s="72">
        <v>37</v>
      </c>
      <c r="KM9" s="669">
        <f t="shared" ref="KM9:KM28" si="33">KL9*KJ9</f>
        <v>33732.9</v>
      </c>
      <c r="KP9" s="108"/>
      <c r="KQ9" s="15">
        <v>2</v>
      </c>
      <c r="KR9" s="70">
        <v>938.5</v>
      </c>
      <c r="KS9" s="368">
        <v>44442</v>
      </c>
      <c r="KT9" s="70">
        <v>938.5</v>
      </c>
      <c r="KU9" s="71" t="s">
        <v>601</v>
      </c>
      <c r="KV9" s="72">
        <v>37</v>
      </c>
      <c r="KW9" s="669">
        <f t="shared" ref="KW9:KW28" si="34">KV9*KT9</f>
        <v>34724.5</v>
      </c>
      <c r="KZ9" s="95"/>
      <c r="LA9" s="15">
        <v>2</v>
      </c>
      <c r="LB9" s="93"/>
      <c r="LC9" s="352"/>
      <c r="LD9" s="93"/>
      <c r="LE9" s="96"/>
      <c r="LF9" s="72"/>
      <c r="LG9" s="669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69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69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>
        <v>44411</v>
      </c>
      <c r="P10" s="93">
        <v>903</v>
      </c>
      <c r="Q10" s="71" t="s">
        <v>414</v>
      </c>
      <c r="R10" s="72">
        <v>52</v>
      </c>
      <c r="S10" s="669">
        <f t="shared" ref="S10:S28" si="47">R10*P10</f>
        <v>46956</v>
      </c>
      <c r="T10" s="262"/>
      <c r="V10" s="95"/>
      <c r="W10" s="15">
        <v>3</v>
      </c>
      <c r="X10" s="301">
        <v>907.6</v>
      </c>
      <c r="Y10" s="357">
        <v>44411</v>
      </c>
      <c r="Z10" s="301">
        <v>907.6</v>
      </c>
      <c r="AA10" s="417" t="s">
        <v>416</v>
      </c>
      <c r="AB10" s="287">
        <v>52</v>
      </c>
      <c r="AC10" s="349">
        <f t="shared" si="7"/>
        <v>47195.200000000004</v>
      </c>
      <c r="AF10" s="95"/>
      <c r="AG10" s="15">
        <v>3</v>
      </c>
      <c r="AH10" s="93">
        <v>948.91</v>
      </c>
      <c r="AI10" s="352">
        <v>44412</v>
      </c>
      <c r="AJ10" s="93">
        <v>948.91</v>
      </c>
      <c r="AK10" s="96" t="s">
        <v>421</v>
      </c>
      <c r="AL10" s="72">
        <v>52</v>
      </c>
      <c r="AM10" s="677">
        <f t="shared" si="8"/>
        <v>49343.32</v>
      </c>
      <c r="AP10" s="95"/>
      <c r="AQ10" s="15">
        <v>3</v>
      </c>
      <c r="AR10" s="346">
        <v>943.92</v>
      </c>
      <c r="AS10" s="357">
        <v>44413</v>
      </c>
      <c r="AT10" s="346">
        <v>943.92</v>
      </c>
      <c r="AU10" s="345" t="s">
        <v>423</v>
      </c>
      <c r="AV10" s="287">
        <v>51</v>
      </c>
      <c r="AW10" s="349">
        <f t="shared" si="9"/>
        <v>48139.92</v>
      </c>
      <c r="AZ10" s="108"/>
      <c r="BA10" s="15">
        <v>3</v>
      </c>
      <c r="BB10" s="93">
        <v>892.2</v>
      </c>
      <c r="BC10" s="141">
        <v>44415</v>
      </c>
      <c r="BD10" s="93">
        <v>892.2</v>
      </c>
      <c r="BE10" s="96" t="s">
        <v>432</v>
      </c>
      <c r="BF10" s="411">
        <v>52</v>
      </c>
      <c r="BG10" s="697">
        <f t="shared" si="10"/>
        <v>46394.400000000001</v>
      </c>
      <c r="BJ10" s="95"/>
      <c r="BK10" s="15">
        <v>3</v>
      </c>
      <c r="BL10" s="93">
        <v>913.1</v>
      </c>
      <c r="BM10" s="141">
        <v>44415</v>
      </c>
      <c r="BN10" s="93">
        <v>913.1</v>
      </c>
      <c r="BO10" s="96" t="s">
        <v>436</v>
      </c>
      <c r="BP10" s="411">
        <v>52</v>
      </c>
      <c r="BQ10" s="697">
        <f t="shared" si="11"/>
        <v>47481.200000000004</v>
      </c>
      <c r="BT10" s="108"/>
      <c r="BU10" s="15">
        <v>3</v>
      </c>
      <c r="BV10" s="93">
        <v>874.1</v>
      </c>
      <c r="BW10" s="412">
        <v>44418</v>
      </c>
      <c r="BX10" s="93">
        <v>874.1</v>
      </c>
      <c r="BY10" s="413" t="s">
        <v>433</v>
      </c>
      <c r="BZ10" s="414">
        <v>43</v>
      </c>
      <c r="CA10" s="669">
        <f t="shared" si="12"/>
        <v>37586.300000000003</v>
      </c>
      <c r="CD10" s="95"/>
      <c r="CE10" s="15">
        <v>3</v>
      </c>
      <c r="CF10" s="93">
        <v>912.2</v>
      </c>
      <c r="CG10" s="412">
        <v>44418</v>
      </c>
      <c r="CH10" s="93">
        <v>912.2</v>
      </c>
      <c r="CI10" s="415" t="s">
        <v>437</v>
      </c>
      <c r="CJ10" s="414">
        <v>43</v>
      </c>
      <c r="CK10" s="669">
        <f t="shared" si="13"/>
        <v>39224.6</v>
      </c>
      <c r="CN10" s="95"/>
      <c r="CO10" s="15">
        <v>3</v>
      </c>
      <c r="CP10" s="93">
        <v>929.86</v>
      </c>
      <c r="CQ10" s="412">
        <v>44421</v>
      </c>
      <c r="CR10" s="93">
        <v>929.86</v>
      </c>
      <c r="CS10" s="415" t="s">
        <v>464</v>
      </c>
      <c r="CT10" s="414">
        <v>43</v>
      </c>
      <c r="CU10" s="682">
        <f t="shared" ref="CU10:CU30" si="48">CT10*CR10</f>
        <v>39983.980000000003</v>
      </c>
      <c r="CX10" s="95"/>
      <c r="CY10" s="15">
        <v>3</v>
      </c>
      <c r="CZ10" s="93">
        <v>970.95</v>
      </c>
      <c r="DA10" s="352">
        <v>44420</v>
      </c>
      <c r="DB10" s="93">
        <v>970.95</v>
      </c>
      <c r="DC10" s="96" t="s">
        <v>451</v>
      </c>
      <c r="DD10" s="72">
        <v>43</v>
      </c>
      <c r="DE10" s="669">
        <f t="shared" si="14"/>
        <v>41750.85</v>
      </c>
      <c r="DH10" s="95"/>
      <c r="DI10" s="15">
        <v>3</v>
      </c>
      <c r="DJ10" s="93">
        <v>895.8</v>
      </c>
      <c r="DK10" s="412">
        <v>44421</v>
      </c>
      <c r="DL10" s="93">
        <v>895.8</v>
      </c>
      <c r="DM10" s="415" t="s">
        <v>460</v>
      </c>
      <c r="DN10" s="414">
        <v>43</v>
      </c>
      <c r="DO10" s="682">
        <f t="shared" si="15"/>
        <v>38519.4</v>
      </c>
      <c r="DR10" s="95"/>
      <c r="DS10" s="15">
        <v>3</v>
      </c>
      <c r="DT10" s="93">
        <v>910.4</v>
      </c>
      <c r="DU10" s="412">
        <v>44422</v>
      </c>
      <c r="DV10" s="93">
        <v>910.4</v>
      </c>
      <c r="DW10" s="415" t="s">
        <v>469</v>
      </c>
      <c r="DX10" s="414">
        <v>43</v>
      </c>
      <c r="DY10" s="669">
        <f t="shared" si="16"/>
        <v>39147.199999999997</v>
      </c>
      <c r="EB10" s="95"/>
      <c r="EC10" s="15">
        <v>3</v>
      </c>
      <c r="ED10" s="70">
        <v>905.8</v>
      </c>
      <c r="EE10" s="368">
        <v>44425</v>
      </c>
      <c r="EF10" s="70">
        <v>905.8</v>
      </c>
      <c r="EG10" s="71" t="s">
        <v>478</v>
      </c>
      <c r="EH10" s="72">
        <v>41</v>
      </c>
      <c r="EI10" s="669">
        <f t="shared" si="17"/>
        <v>37137.799999999996</v>
      </c>
      <c r="EL10" s="467"/>
      <c r="EM10" s="15">
        <v>3</v>
      </c>
      <c r="EN10" s="301">
        <v>905.8</v>
      </c>
      <c r="EO10" s="357">
        <v>44426</v>
      </c>
      <c r="EP10" s="301">
        <v>905.8</v>
      </c>
      <c r="EQ10" s="286" t="s">
        <v>485</v>
      </c>
      <c r="ER10" s="287">
        <v>41</v>
      </c>
      <c r="ES10" s="669">
        <f t="shared" si="18"/>
        <v>37137.799999999996</v>
      </c>
      <c r="EV10" s="95"/>
      <c r="EW10" s="15">
        <v>3</v>
      </c>
      <c r="EX10" s="70">
        <v>949.36</v>
      </c>
      <c r="EY10" s="368">
        <v>44426</v>
      </c>
      <c r="EZ10" s="70">
        <v>949.36</v>
      </c>
      <c r="FA10" s="286" t="s">
        <v>481</v>
      </c>
      <c r="FB10" s="72">
        <v>41</v>
      </c>
      <c r="FC10" s="349">
        <f t="shared" si="19"/>
        <v>38923.760000000002</v>
      </c>
      <c r="FF10" s="467"/>
      <c r="FG10" s="15">
        <v>3</v>
      </c>
      <c r="FH10" s="301">
        <v>919.88</v>
      </c>
      <c r="FI10" s="357">
        <v>44427</v>
      </c>
      <c r="FJ10" s="301">
        <v>919.88</v>
      </c>
      <c r="FK10" s="286" t="s">
        <v>488</v>
      </c>
      <c r="FL10" s="287">
        <v>41</v>
      </c>
      <c r="FM10" s="669">
        <f t="shared" si="20"/>
        <v>37715.08</v>
      </c>
      <c r="FP10" s="95"/>
      <c r="FQ10" s="15">
        <v>3</v>
      </c>
      <c r="FR10" s="93">
        <v>899.5</v>
      </c>
      <c r="FS10" s="352">
        <v>44428</v>
      </c>
      <c r="FT10" s="93">
        <v>899.5</v>
      </c>
      <c r="FU10" s="71" t="s">
        <v>496</v>
      </c>
      <c r="FV10" s="72">
        <v>41</v>
      </c>
      <c r="FW10" s="669">
        <f t="shared" si="21"/>
        <v>36879.5</v>
      </c>
      <c r="FZ10" s="95"/>
      <c r="GA10" s="15">
        <v>3</v>
      </c>
      <c r="GB10" s="285">
        <v>904</v>
      </c>
      <c r="GC10" s="568">
        <v>44429</v>
      </c>
      <c r="GD10" s="285">
        <v>904</v>
      </c>
      <c r="GE10" s="286" t="s">
        <v>503</v>
      </c>
      <c r="GF10" s="287">
        <v>41</v>
      </c>
      <c r="GG10" s="349">
        <f t="shared" si="22"/>
        <v>37064</v>
      </c>
      <c r="GJ10" s="95"/>
      <c r="GK10" s="15">
        <v>3</v>
      </c>
      <c r="GL10" s="546">
        <v>910.4</v>
      </c>
      <c r="GM10" s="352">
        <v>44433</v>
      </c>
      <c r="GN10" s="546">
        <v>910.4</v>
      </c>
      <c r="GO10" s="96" t="s">
        <v>514</v>
      </c>
      <c r="GP10" s="72">
        <v>37</v>
      </c>
      <c r="GQ10" s="669">
        <f t="shared" si="23"/>
        <v>33684.799999999996</v>
      </c>
      <c r="GT10" s="95"/>
      <c r="GU10" s="15">
        <v>3</v>
      </c>
      <c r="GV10" s="93">
        <v>849.6</v>
      </c>
      <c r="GW10" s="352">
        <v>44432</v>
      </c>
      <c r="GX10" s="93">
        <v>849.6</v>
      </c>
      <c r="GY10" s="96" t="s">
        <v>509</v>
      </c>
      <c r="GZ10" s="72">
        <v>37</v>
      </c>
      <c r="HA10" s="669">
        <f t="shared" si="24"/>
        <v>31435.200000000001</v>
      </c>
      <c r="HD10" s="95"/>
      <c r="HE10" s="15">
        <v>3</v>
      </c>
      <c r="HF10" s="93">
        <v>920.33</v>
      </c>
      <c r="HG10" s="352">
        <v>44434</v>
      </c>
      <c r="HH10" s="93">
        <v>920.33</v>
      </c>
      <c r="HI10" s="96" t="s">
        <v>534</v>
      </c>
      <c r="HJ10" s="72">
        <v>37</v>
      </c>
      <c r="HK10" s="669">
        <f t="shared" si="25"/>
        <v>34052.21</v>
      </c>
      <c r="HN10" s="95"/>
      <c r="HO10" s="15">
        <v>3</v>
      </c>
      <c r="HP10" s="301">
        <v>918.97</v>
      </c>
      <c r="HQ10" s="357">
        <v>44434</v>
      </c>
      <c r="HR10" s="301">
        <v>918.97</v>
      </c>
      <c r="HS10" s="417" t="s">
        <v>535</v>
      </c>
      <c r="HT10" s="287">
        <v>37</v>
      </c>
      <c r="HU10" s="669">
        <f t="shared" si="26"/>
        <v>34001.89</v>
      </c>
      <c r="HX10" s="108"/>
      <c r="HY10" s="15">
        <v>3</v>
      </c>
      <c r="HZ10" s="70">
        <v>874.1</v>
      </c>
      <c r="IA10" s="368">
        <v>44435</v>
      </c>
      <c r="IB10" s="70">
        <v>874.1</v>
      </c>
      <c r="IC10" s="71" t="s">
        <v>547</v>
      </c>
      <c r="ID10" s="72">
        <v>37</v>
      </c>
      <c r="IE10" s="669">
        <f t="shared" si="27"/>
        <v>32341.7</v>
      </c>
      <c r="IH10" s="108"/>
      <c r="II10" s="15">
        <v>3</v>
      </c>
      <c r="IJ10" s="70">
        <v>909</v>
      </c>
      <c r="IK10" s="368">
        <v>44436</v>
      </c>
      <c r="IL10" s="70">
        <v>909</v>
      </c>
      <c r="IM10" s="71" t="s">
        <v>560</v>
      </c>
      <c r="IN10" s="72">
        <v>37</v>
      </c>
      <c r="IO10" s="669">
        <f t="shared" si="28"/>
        <v>33633</v>
      </c>
      <c r="IR10" s="95"/>
      <c r="IS10" s="15">
        <v>3</v>
      </c>
      <c r="IT10" s="301">
        <v>914</v>
      </c>
      <c r="IU10" s="265">
        <v>44440</v>
      </c>
      <c r="IV10" s="301">
        <v>914</v>
      </c>
      <c r="IW10" s="575" t="s">
        <v>542</v>
      </c>
      <c r="IX10" s="287">
        <v>37</v>
      </c>
      <c r="IY10" s="349">
        <f t="shared" si="29"/>
        <v>33818</v>
      </c>
      <c r="IZ10" s="93"/>
      <c r="JA10" s="70"/>
      <c r="JB10" s="95"/>
      <c r="JC10" s="15">
        <v>3</v>
      </c>
      <c r="JD10" s="93">
        <v>894.9</v>
      </c>
      <c r="JE10" s="368">
        <v>44439</v>
      </c>
      <c r="JF10" s="93">
        <v>894.9</v>
      </c>
      <c r="JG10" s="71" t="s">
        <v>567</v>
      </c>
      <c r="JH10" s="72">
        <v>37</v>
      </c>
      <c r="JI10" s="669">
        <f t="shared" si="30"/>
        <v>33111.299999999996</v>
      </c>
      <c r="JJ10" s="70"/>
      <c r="JL10" s="95"/>
      <c r="JM10" s="15">
        <v>3</v>
      </c>
      <c r="JN10" s="93">
        <v>934.4</v>
      </c>
      <c r="JO10" s="352">
        <v>44440</v>
      </c>
      <c r="JP10" s="93">
        <v>934.4</v>
      </c>
      <c r="JQ10" s="71" t="s">
        <v>543</v>
      </c>
      <c r="JR10" s="72">
        <v>37</v>
      </c>
      <c r="JS10" s="669">
        <f t="shared" si="31"/>
        <v>34572.799999999996</v>
      </c>
      <c r="JV10" s="108"/>
      <c r="JW10" s="15">
        <v>3</v>
      </c>
      <c r="JX10" s="70">
        <v>937.12</v>
      </c>
      <c r="JY10" s="368">
        <v>44441</v>
      </c>
      <c r="JZ10" s="70">
        <v>937.12</v>
      </c>
      <c r="KA10" s="71" t="s">
        <v>593</v>
      </c>
      <c r="KB10" s="72">
        <v>37</v>
      </c>
      <c r="KC10" s="669">
        <f t="shared" si="32"/>
        <v>34673.440000000002</v>
      </c>
      <c r="KF10" s="108"/>
      <c r="KG10" s="15">
        <v>3</v>
      </c>
      <c r="KH10" s="70">
        <v>909</v>
      </c>
      <c r="KI10" s="368">
        <v>44442</v>
      </c>
      <c r="KJ10" s="70">
        <v>909</v>
      </c>
      <c r="KK10" s="71" t="s">
        <v>603</v>
      </c>
      <c r="KL10" s="72">
        <v>37</v>
      </c>
      <c r="KM10" s="669">
        <f t="shared" si="33"/>
        <v>33633</v>
      </c>
      <c r="KP10" s="108"/>
      <c r="KQ10" s="15">
        <v>3</v>
      </c>
      <c r="KR10" s="70">
        <v>910.8</v>
      </c>
      <c r="KS10" s="368">
        <v>44442</v>
      </c>
      <c r="KT10" s="70">
        <v>910.8</v>
      </c>
      <c r="KU10" s="71" t="s">
        <v>601</v>
      </c>
      <c r="KV10" s="72">
        <v>37</v>
      </c>
      <c r="KW10" s="669">
        <f t="shared" si="34"/>
        <v>33699.599999999999</v>
      </c>
      <c r="KZ10" s="95"/>
      <c r="LA10" s="15">
        <v>3</v>
      </c>
      <c r="LB10" s="93"/>
      <c r="LC10" s="352"/>
      <c r="LD10" s="93"/>
      <c r="LE10" s="96"/>
      <c r="LF10" s="72"/>
      <c r="LG10" s="669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69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69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>
        <v>44411</v>
      </c>
      <c r="P11" s="93">
        <v>901.3</v>
      </c>
      <c r="Q11" s="71" t="s">
        <v>414</v>
      </c>
      <c r="R11" s="72">
        <v>52</v>
      </c>
      <c r="S11" s="669">
        <f t="shared" si="47"/>
        <v>46867.6</v>
      </c>
      <c r="T11" s="262"/>
      <c r="U11" s="62"/>
      <c r="V11" s="108"/>
      <c r="W11" s="15">
        <v>4</v>
      </c>
      <c r="X11" s="301">
        <v>836.9</v>
      </c>
      <c r="Y11" s="357">
        <v>44411</v>
      </c>
      <c r="Z11" s="301">
        <v>836.9</v>
      </c>
      <c r="AA11" s="417" t="s">
        <v>416</v>
      </c>
      <c r="AB11" s="287">
        <v>52</v>
      </c>
      <c r="AC11" s="349">
        <f t="shared" si="7"/>
        <v>43518.799999999996</v>
      </c>
      <c r="AE11" s="62"/>
      <c r="AF11" s="108"/>
      <c r="AG11" s="15">
        <v>4</v>
      </c>
      <c r="AH11" s="93">
        <v>965.24</v>
      </c>
      <c r="AI11" s="352">
        <v>44412</v>
      </c>
      <c r="AJ11" s="93">
        <v>965.24</v>
      </c>
      <c r="AK11" s="96" t="s">
        <v>421</v>
      </c>
      <c r="AL11" s="72">
        <v>52</v>
      </c>
      <c r="AM11" s="677">
        <f t="shared" si="8"/>
        <v>50192.480000000003</v>
      </c>
      <c r="AO11" s="62"/>
      <c r="AP11" s="108"/>
      <c r="AQ11" s="15">
        <v>4</v>
      </c>
      <c r="AR11" s="346">
        <v>948.46</v>
      </c>
      <c r="AS11" s="357">
        <v>44413</v>
      </c>
      <c r="AT11" s="346">
        <v>948.46</v>
      </c>
      <c r="AU11" s="345" t="s">
        <v>423</v>
      </c>
      <c r="AV11" s="287">
        <v>51</v>
      </c>
      <c r="AW11" s="349">
        <f t="shared" si="9"/>
        <v>48371.46</v>
      </c>
      <c r="AY11" s="62"/>
      <c r="AZ11" s="108"/>
      <c r="BA11" s="15">
        <v>4</v>
      </c>
      <c r="BB11" s="93">
        <v>904.9</v>
      </c>
      <c r="BC11" s="141">
        <v>44415</v>
      </c>
      <c r="BD11" s="93">
        <v>904.9</v>
      </c>
      <c r="BE11" s="96" t="s">
        <v>432</v>
      </c>
      <c r="BF11" s="411">
        <v>52</v>
      </c>
      <c r="BG11" s="697">
        <f t="shared" si="10"/>
        <v>47054.799999999996</v>
      </c>
      <c r="BI11" s="62"/>
      <c r="BJ11" s="108"/>
      <c r="BK11" s="15">
        <v>4</v>
      </c>
      <c r="BL11" s="93">
        <v>909.4</v>
      </c>
      <c r="BM11" s="141">
        <v>44415</v>
      </c>
      <c r="BN11" s="93">
        <v>909.4</v>
      </c>
      <c r="BO11" s="96" t="s">
        <v>436</v>
      </c>
      <c r="BP11" s="411">
        <v>52</v>
      </c>
      <c r="BQ11" s="697">
        <f t="shared" si="11"/>
        <v>47288.799999999996</v>
      </c>
      <c r="BS11" s="62"/>
      <c r="BT11" s="108"/>
      <c r="BU11" s="284">
        <v>4</v>
      </c>
      <c r="BV11" s="301">
        <v>913.1</v>
      </c>
      <c r="BW11" s="412">
        <v>44418</v>
      </c>
      <c r="BX11" s="301">
        <v>913.1</v>
      </c>
      <c r="BY11" s="413" t="s">
        <v>433</v>
      </c>
      <c r="BZ11" s="414">
        <v>43</v>
      </c>
      <c r="CA11" s="669">
        <f t="shared" si="12"/>
        <v>39263.300000000003</v>
      </c>
      <c r="CC11" s="62"/>
      <c r="CD11" s="108"/>
      <c r="CE11" s="15">
        <v>4</v>
      </c>
      <c r="CF11" s="93">
        <v>906.7</v>
      </c>
      <c r="CG11" s="412">
        <v>44418</v>
      </c>
      <c r="CH11" s="93">
        <v>906.7</v>
      </c>
      <c r="CI11" s="415" t="s">
        <v>437</v>
      </c>
      <c r="CJ11" s="414">
        <v>43</v>
      </c>
      <c r="CK11" s="669">
        <f t="shared" si="13"/>
        <v>38988.1</v>
      </c>
      <c r="CM11" s="62"/>
      <c r="CN11" s="95"/>
      <c r="CO11" s="15">
        <v>4</v>
      </c>
      <c r="CP11" s="93">
        <v>935.76</v>
      </c>
      <c r="CQ11" s="412">
        <v>44421</v>
      </c>
      <c r="CR11" s="93">
        <v>935.76</v>
      </c>
      <c r="CS11" s="415" t="s">
        <v>464</v>
      </c>
      <c r="CT11" s="414">
        <v>43</v>
      </c>
      <c r="CU11" s="682">
        <f t="shared" si="48"/>
        <v>40237.68</v>
      </c>
      <c r="CW11" s="62"/>
      <c r="CX11" s="108"/>
      <c r="CY11" s="15">
        <v>4</v>
      </c>
      <c r="CZ11" s="93">
        <v>964.79</v>
      </c>
      <c r="DA11" s="352">
        <v>44420</v>
      </c>
      <c r="DB11" s="93">
        <v>964.79</v>
      </c>
      <c r="DC11" s="96" t="s">
        <v>451</v>
      </c>
      <c r="DD11" s="72">
        <v>43</v>
      </c>
      <c r="DE11" s="669">
        <f t="shared" si="14"/>
        <v>41485.97</v>
      </c>
      <c r="DG11" s="62"/>
      <c r="DH11" s="108"/>
      <c r="DI11" s="15">
        <v>4</v>
      </c>
      <c r="DJ11" s="93">
        <v>916.7</v>
      </c>
      <c r="DK11" s="412">
        <v>44421</v>
      </c>
      <c r="DL11" s="93">
        <v>916.7</v>
      </c>
      <c r="DM11" s="415" t="s">
        <v>460</v>
      </c>
      <c r="DN11" s="414">
        <v>43</v>
      </c>
      <c r="DO11" s="682">
        <f t="shared" si="15"/>
        <v>39418.1</v>
      </c>
      <c r="DQ11" s="62"/>
      <c r="DR11" s="108"/>
      <c r="DS11" s="15">
        <v>4</v>
      </c>
      <c r="DT11" s="93">
        <v>899.5</v>
      </c>
      <c r="DU11" s="412">
        <v>44422</v>
      </c>
      <c r="DV11" s="93">
        <v>899.5</v>
      </c>
      <c r="DW11" s="415" t="s">
        <v>469</v>
      </c>
      <c r="DX11" s="414">
        <v>43</v>
      </c>
      <c r="DY11" s="669">
        <f t="shared" si="16"/>
        <v>38678.5</v>
      </c>
      <c r="EA11" s="62"/>
      <c r="EB11" s="108"/>
      <c r="EC11" s="15">
        <v>4</v>
      </c>
      <c r="ED11" s="70">
        <v>898.6</v>
      </c>
      <c r="EE11" s="368">
        <v>44425</v>
      </c>
      <c r="EF11" s="70">
        <v>898.6</v>
      </c>
      <c r="EG11" s="71" t="s">
        <v>478</v>
      </c>
      <c r="EH11" s="72">
        <v>41</v>
      </c>
      <c r="EI11" s="669">
        <f t="shared" si="17"/>
        <v>36842.6</v>
      </c>
      <c r="EK11" s="62"/>
      <c r="EL11" s="467"/>
      <c r="EM11" s="15">
        <v>4</v>
      </c>
      <c r="EN11" s="301">
        <v>924.9</v>
      </c>
      <c r="EO11" s="357">
        <v>44426</v>
      </c>
      <c r="EP11" s="301">
        <v>924.9</v>
      </c>
      <c r="EQ11" s="286" t="s">
        <v>485</v>
      </c>
      <c r="ER11" s="287">
        <v>41</v>
      </c>
      <c r="ES11" s="669">
        <f t="shared" si="18"/>
        <v>37920.9</v>
      </c>
      <c r="EU11" s="62"/>
      <c r="EV11" s="108"/>
      <c r="EW11" s="15">
        <v>4</v>
      </c>
      <c r="EX11" s="70">
        <v>916.25</v>
      </c>
      <c r="EY11" s="368">
        <v>44426</v>
      </c>
      <c r="EZ11" s="70">
        <v>916.25</v>
      </c>
      <c r="FA11" s="286" t="s">
        <v>481</v>
      </c>
      <c r="FB11" s="72">
        <v>41</v>
      </c>
      <c r="FC11" s="349">
        <f t="shared" si="19"/>
        <v>37566.25</v>
      </c>
      <c r="FE11" s="62"/>
      <c r="FF11" s="467"/>
      <c r="FG11" s="15">
        <v>4</v>
      </c>
      <c r="FH11" s="301">
        <v>938.93</v>
      </c>
      <c r="FI11" s="357">
        <v>44427</v>
      </c>
      <c r="FJ11" s="301">
        <v>938.93</v>
      </c>
      <c r="FK11" s="286" t="s">
        <v>488</v>
      </c>
      <c r="FL11" s="287">
        <v>41</v>
      </c>
      <c r="FM11" s="669">
        <f t="shared" si="20"/>
        <v>38496.129999999997</v>
      </c>
      <c r="FO11" s="62"/>
      <c r="FP11" s="108"/>
      <c r="FQ11" s="15">
        <v>4</v>
      </c>
      <c r="FR11" s="93">
        <v>871.3</v>
      </c>
      <c r="FS11" s="352">
        <v>44428</v>
      </c>
      <c r="FT11" s="93">
        <v>871.3</v>
      </c>
      <c r="FU11" s="71" t="s">
        <v>496</v>
      </c>
      <c r="FV11" s="72">
        <v>41</v>
      </c>
      <c r="FW11" s="669">
        <f t="shared" si="21"/>
        <v>35723.299999999996</v>
      </c>
      <c r="FY11" s="62"/>
      <c r="FZ11" s="108"/>
      <c r="GA11" s="15">
        <v>4</v>
      </c>
      <c r="GB11" s="285">
        <v>902.2</v>
      </c>
      <c r="GC11" s="568">
        <v>44429</v>
      </c>
      <c r="GD11" s="285">
        <v>902.2</v>
      </c>
      <c r="GE11" s="286" t="s">
        <v>503</v>
      </c>
      <c r="GF11" s="287">
        <v>41</v>
      </c>
      <c r="GG11" s="349">
        <f t="shared" si="22"/>
        <v>36990.200000000004</v>
      </c>
      <c r="GI11" s="62"/>
      <c r="GJ11" s="108"/>
      <c r="GK11" s="15">
        <v>4</v>
      </c>
      <c r="GL11" s="546">
        <v>913.1</v>
      </c>
      <c r="GM11" s="352">
        <v>44433</v>
      </c>
      <c r="GN11" s="546">
        <v>913.1</v>
      </c>
      <c r="GO11" s="96" t="s">
        <v>514</v>
      </c>
      <c r="GP11" s="72">
        <v>37</v>
      </c>
      <c r="GQ11" s="669">
        <f t="shared" si="23"/>
        <v>33784.700000000004</v>
      </c>
      <c r="GS11" s="62"/>
      <c r="GT11" s="108"/>
      <c r="GU11" s="15">
        <v>4</v>
      </c>
      <c r="GV11" s="93">
        <v>894</v>
      </c>
      <c r="GW11" s="352">
        <v>44432</v>
      </c>
      <c r="GX11" s="93">
        <v>894</v>
      </c>
      <c r="GY11" s="96" t="s">
        <v>509</v>
      </c>
      <c r="GZ11" s="72">
        <v>37</v>
      </c>
      <c r="HA11" s="669">
        <f t="shared" si="24"/>
        <v>33078</v>
      </c>
      <c r="HC11" s="62"/>
      <c r="HD11" s="108"/>
      <c r="HE11" s="15">
        <v>4</v>
      </c>
      <c r="HF11" s="93">
        <v>941.65</v>
      </c>
      <c r="HG11" s="352">
        <v>44434</v>
      </c>
      <c r="HH11" s="93">
        <v>941.65</v>
      </c>
      <c r="HI11" s="96" t="s">
        <v>534</v>
      </c>
      <c r="HJ11" s="72">
        <v>37</v>
      </c>
      <c r="HK11" s="669">
        <f t="shared" si="25"/>
        <v>34841.049999999996</v>
      </c>
      <c r="HM11" s="62"/>
      <c r="HN11" s="108"/>
      <c r="HO11" s="15">
        <v>4</v>
      </c>
      <c r="HP11" s="301">
        <v>939.84</v>
      </c>
      <c r="HQ11" s="357">
        <v>44434</v>
      </c>
      <c r="HR11" s="301">
        <v>939.84</v>
      </c>
      <c r="HS11" s="417" t="s">
        <v>535</v>
      </c>
      <c r="HT11" s="287">
        <v>37</v>
      </c>
      <c r="HU11" s="669">
        <f t="shared" si="26"/>
        <v>34774.080000000002</v>
      </c>
      <c r="HW11" s="62"/>
      <c r="HX11" s="108"/>
      <c r="HY11" s="15">
        <v>4</v>
      </c>
      <c r="HZ11" s="70">
        <v>918.1</v>
      </c>
      <c r="IA11" s="368">
        <v>44435</v>
      </c>
      <c r="IB11" s="70">
        <v>918.1</v>
      </c>
      <c r="IC11" s="71" t="s">
        <v>547</v>
      </c>
      <c r="ID11" s="72">
        <v>37</v>
      </c>
      <c r="IE11" s="669">
        <f t="shared" si="27"/>
        <v>33969.700000000004</v>
      </c>
      <c r="IG11" s="62"/>
      <c r="IH11" s="108"/>
      <c r="II11" s="15">
        <v>4</v>
      </c>
      <c r="IJ11" s="70">
        <v>938</v>
      </c>
      <c r="IK11" s="368">
        <v>44436</v>
      </c>
      <c r="IL11" s="70">
        <v>938</v>
      </c>
      <c r="IM11" s="71" t="s">
        <v>560</v>
      </c>
      <c r="IN11" s="72">
        <v>37</v>
      </c>
      <c r="IO11" s="669">
        <f t="shared" si="28"/>
        <v>34706</v>
      </c>
      <c r="IQ11" s="62"/>
      <c r="IR11" s="108"/>
      <c r="IS11" s="15">
        <v>4</v>
      </c>
      <c r="IT11" s="301">
        <v>904.9</v>
      </c>
      <c r="IU11" s="265">
        <v>44440</v>
      </c>
      <c r="IV11" s="301">
        <v>904.9</v>
      </c>
      <c r="IW11" s="575" t="s">
        <v>542</v>
      </c>
      <c r="IX11" s="287">
        <v>37</v>
      </c>
      <c r="IY11" s="349">
        <f t="shared" si="29"/>
        <v>33481.299999999996</v>
      </c>
      <c r="IZ11" s="93"/>
      <c r="JA11" s="70"/>
      <c r="JB11" s="108"/>
      <c r="JC11" s="15">
        <v>4</v>
      </c>
      <c r="JD11" s="93">
        <v>889.5</v>
      </c>
      <c r="JE11" s="368">
        <v>44439</v>
      </c>
      <c r="JF11" s="93">
        <v>889.5</v>
      </c>
      <c r="JG11" s="71" t="s">
        <v>567</v>
      </c>
      <c r="JH11" s="72">
        <v>37</v>
      </c>
      <c r="JI11" s="669">
        <f t="shared" si="30"/>
        <v>32911.5</v>
      </c>
      <c r="JJ11" s="70"/>
      <c r="JK11" s="62"/>
      <c r="JL11" s="108"/>
      <c r="JM11" s="15">
        <v>4</v>
      </c>
      <c r="JN11" s="93">
        <v>950.72</v>
      </c>
      <c r="JO11" s="352">
        <v>44440</v>
      </c>
      <c r="JP11" s="93">
        <v>950.72</v>
      </c>
      <c r="JQ11" s="71" t="s">
        <v>543</v>
      </c>
      <c r="JR11" s="72">
        <v>37</v>
      </c>
      <c r="JS11" s="669">
        <f t="shared" si="31"/>
        <v>35176.639999999999</v>
      </c>
      <c r="JU11" s="62"/>
      <c r="JV11" s="108"/>
      <c r="JW11" s="15">
        <v>4</v>
      </c>
      <c r="JX11" s="70">
        <v>951.63</v>
      </c>
      <c r="JY11" s="368">
        <v>44441</v>
      </c>
      <c r="JZ11" s="70">
        <v>951.63</v>
      </c>
      <c r="KA11" s="71" t="s">
        <v>593</v>
      </c>
      <c r="KB11" s="72">
        <v>37</v>
      </c>
      <c r="KC11" s="669">
        <f t="shared" si="32"/>
        <v>35210.31</v>
      </c>
      <c r="KE11" s="62"/>
      <c r="KF11" s="108"/>
      <c r="KG11" s="15">
        <v>4</v>
      </c>
      <c r="KH11" s="70">
        <v>934.8</v>
      </c>
      <c r="KI11" s="368">
        <v>44442</v>
      </c>
      <c r="KJ11" s="70">
        <v>934.8</v>
      </c>
      <c r="KK11" s="71" t="s">
        <v>603</v>
      </c>
      <c r="KL11" s="72">
        <v>37</v>
      </c>
      <c r="KM11" s="669">
        <f t="shared" si="33"/>
        <v>34587.599999999999</v>
      </c>
      <c r="KO11" s="62"/>
      <c r="KP11" s="108"/>
      <c r="KQ11" s="15">
        <v>4</v>
      </c>
      <c r="KR11" s="70">
        <v>904</v>
      </c>
      <c r="KS11" s="368">
        <v>44442</v>
      </c>
      <c r="KT11" s="70">
        <v>904</v>
      </c>
      <c r="KU11" s="71" t="s">
        <v>601</v>
      </c>
      <c r="KV11" s="72">
        <v>37</v>
      </c>
      <c r="KW11" s="669">
        <f t="shared" si="34"/>
        <v>33448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69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69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69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>
        <v>44411</v>
      </c>
      <c r="P12" s="93">
        <v>904</v>
      </c>
      <c r="Q12" s="71" t="s">
        <v>414</v>
      </c>
      <c r="R12" s="72">
        <v>52</v>
      </c>
      <c r="S12" s="669">
        <f t="shared" si="47"/>
        <v>47008</v>
      </c>
      <c r="T12" s="262"/>
      <c r="V12" s="108"/>
      <c r="W12" s="15">
        <v>5</v>
      </c>
      <c r="X12" s="301">
        <v>906.7</v>
      </c>
      <c r="Y12" s="357">
        <v>44411</v>
      </c>
      <c r="Z12" s="301">
        <v>906.7</v>
      </c>
      <c r="AA12" s="417" t="s">
        <v>416</v>
      </c>
      <c r="AB12" s="287">
        <v>52</v>
      </c>
      <c r="AC12" s="349">
        <f t="shared" si="7"/>
        <v>47148.4</v>
      </c>
      <c r="AF12" s="108"/>
      <c r="AG12" s="15">
        <v>5</v>
      </c>
      <c r="AH12" s="93">
        <v>952.54</v>
      </c>
      <c r="AI12" s="352">
        <v>44412</v>
      </c>
      <c r="AJ12" s="93">
        <v>952.54</v>
      </c>
      <c r="AK12" s="96" t="s">
        <v>421</v>
      </c>
      <c r="AL12" s="72">
        <v>52</v>
      </c>
      <c r="AM12" s="677">
        <f t="shared" si="8"/>
        <v>49532.08</v>
      </c>
      <c r="AP12" s="108"/>
      <c r="AQ12" s="15">
        <v>5</v>
      </c>
      <c r="AR12" s="346">
        <v>960.25</v>
      </c>
      <c r="AS12" s="357">
        <v>44413</v>
      </c>
      <c r="AT12" s="346">
        <v>960.25</v>
      </c>
      <c r="AU12" s="345" t="s">
        <v>423</v>
      </c>
      <c r="AV12" s="287">
        <v>51</v>
      </c>
      <c r="AW12" s="349">
        <f t="shared" si="9"/>
        <v>48972.75</v>
      </c>
      <c r="AZ12" s="108"/>
      <c r="BA12" s="15">
        <v>5</v>
      </c>
      <c r="BB12" s="93">
        <v>896.7</v>
      </c>
      <c r="BC12" s="141">
        <v>44415</v>
      </c>
      <c r="BD12" s="93">
        <v>896.7</v>
      </c>
      <c r="BE12" s="96" t="s">
        <v>432</v>
      </c>
      <c r="BF12" s="411">
        <v>52</v>
      </c>
      <c r="BG12" s="697">
        <f t="shared" si="10"/>
        <v>46628.4</v>
      </c>
      <c r="BJ12" s="108"/>
      <c r="BK12" s="15">
        <v>5</v>
      </c>
      <c r="BL12" s="93">
        <v>919.4</v>
      </c>
      <c r="BM12" s="141">
        <v>44415</v>
      </c>
      <c r="BN12" s="93">
        <v>919.4</v>
      </c>
      <c r="BO12" s="96" t="s">
        <v>436</v>
      </c>
      <c r="BP12" s="411">
        <v>52</v>
      </c>
      <c r="BQ12" s="697">
        <f t="shared" si="11"/>
        <v>47808.799999999996</v>
      </c>
      <c r="BT12" s="108"/>
      <c r="BU12" s="284">
        <v>5</v>
      </c>
      <c r="BV12" s="301">
        <v>948.5</v>
      </c>
      <c r="BW12" s="412">
        <v>44418</v>
      </c>
      <c r="BX12" s="301">
        <v>948.5</v>
      </c>
      <c r="BY12" s="413" t="s">
        <v>433</v>
      </c>
      <c r="BZ12" s="414">
        <v>43</v>
      </c>
      <c r="CA12" s="669">
        <f t="shared" si="12"/>
        <v>40785.5</v>
      </c>
      <c r="CD12" s="108"/>
      <c r="CE12" s="15">
        <v>5</v>
      </c>
      <c r="CF12" s="93">
        <v>903.1</v>
      </c>
      <c r="CG12" s="412">
        <v>44418</v>
      </c>
      <c r="CH12" s="93">
        <v>903.1</v>
      </c>
      <c r="CI12" s="415" t="s">
        <v>437</v>
      </c>
      <c r="CJ12" s="414">
        <v>43</v>
      </c>
      <c r="CK12" s="669">
        <f t="shared" si="13"/>
        <v>38833.300000000003</v>
      </c>
      <c r="CN12" s="95"/>
      <c r="CO12" s="15">
        <v>5</v>
      </c>
      <c r="CP12" s="93">
        <v>934.4</v>
      </c>
      <c r="CQ12" s="412">
        <v>44421</v>
      </c>
      <c r="CR12" s="93">
        <v>934.4</v>
      </c>
      <c r="CS12" s="415" t="s">
        <v>464</v>
      </c>
      <c r="CT12" s="414">
        <v>43</v>
      </c>
      <c r="CU12" s="682">
        <f t="shared" si="48"/>
        <v>40179.199999999997</v>
      </c>
      <c r="CX12" s="108"/>
      <c r="CY12" s="15">
        <v>5</v>
      </c>
      <c r="CZ12" s="93">
        <v>905.37</v>
      </c>
      <c r="DA12" s="352">
        <v>44420</v>
      </c>
      <c r="DB12" s="93">
        <v>905.37</v>
      </c>
      <c r="DC12" s="96" t="s">
        <v>451</v>
      </c>
      <c r="DD12" s="72">
        <v>43</v>
      </c>
      <c r="DE12" s="669">
        <f t="shared" si="14"/>
        <v>38930.910000000003</v>
      </c>
      <c r="DH12" s="108"/>
      <c r="DI12" s="15">
        <v>5</v>
      </c>
      <c r="DJ12" s="93">
        <v>915.8</v>
      </c>
      <c r="DK12" s="412">
        <v>44421</v>
      </c>
      <c r="DL12" s="93">
        <v>915.8</v>
      </c>
      <c r="DM12" s="415" t="s">
        <v>460</v>
      </c>
      <c r="DN12" s="414">
        <v>43</v>
      </c>
      <c r="DO12" s="682">
        <f t="shared" si="15"/>
        <v>39379.4</v>
      </c>
      <c r="DR12" s="108"/>
      <c r="DS12" s="15">
        <v>5</v>
      </c>
      <c r="DT12" s="93">
        <v>901.3</v>
      </c>
      <c r="DU12" s="412">
        <v>44422</v>
      </c>
      <c r="DV12" s="93">
        <v>901.3</v>
      </c>
      <c r="DW12" s="415" t="s">
        <v>469</v>
      </c>
      <c r="DX12" s="414">
        <v>43</v>
      </c>
      <c r="DY12" s="669">
        <f t="shared" si="16"/>
        <v>38755.9</v>
      </c>
      <c r="EB12" s="108"/>
      <c r="EC12" s="15">
        <v>5</v>
      </c>
      <c r="ED12" s="70">
        <v>910.4</v>
      </c>
      <c r="EE12" s="368">
        <v>44425</v>
      </c>
      <c r="EF12" s="70">
        <v>910.4</v>
      </c>
      <c r="EG12" s="71" t="s">
        <v>478</v>
      </c>
      <c r="EH12" s="72">
        <v>41</v>
      </c>
      <c r="EI12" s="669">
        <f t="shared" si="17"/>
        <v>37326.400000000001</v>
      </c>
      <c r="EL12" s="467"/>
      <c r="EM12" s="15">
        <v>5</v>
      </c>
      <c r="EN12" s="301">
        <v>918.5</v>
      </c>
      <c r="EO12" s="357">
        <v>44426</v>
      </c>
      <c r="EP12" s="301">
        <v>918.5</v>
      </c>
      <c r="EQ12" s="286" t="s">
        <v>485</v>
      </c>
      <c r="ER12" s="287">
        <v>41</v>
      </c>
      <c r="ES12" s="669">
        <f t="shared" si="18"/>
        <v>37658.5</v>
      </c>
      <c r="EV12" s="108"/>
      <c r="EW12" s="15">
        <v>5</v>
      </c>
      <c r="EX12" s="70">
        <v>928.04</v>
      </c>
      <c r="EY12" s="368">
        <v>44426</v>
      </c>
      <c r="EZ12" s="70">
        <v>928.04</v>
      </c>
      <c r="FA12" s="286" t="s">
        <v>481</v>
      </c>
      <c r="FB12" s="72">
        <v>41</v>
      </c>
      <c r="FC12" s="349">
        <f t="shared" si="19"/>
        <v>38049.64</v>
      </c>
      <c r="FF12" s="467"/>
      <c r="FG12" s="15">
        <v>5</v>
      </c>
      <c r="FH12" s="301">
        <v>970.68</v>
      </c>
      <c r="FI12" s="357">
        <v>44427</v>
      </c>
      <c r="FJ12" s="301">
        <v>970.68</v>
      </c>
      <c r="FK12" s="286" t="s">
        <v>488</v>
      </c>
      <c r="FL12" s="287">
        <v>41</v>
      </c>
      <c r="FM12" s="669">
        <f t="shared" si="20"/>
        <v>39797.879999999997</v>
      </c>
      <c r="FN12" s="76" t="s">
        <v>41</v>
      </c>
      <c r="FP12" s="108"/>
      <c r="FQ12" s="15">
        <v>5</v>
      </c>
      <c r="FR12" s="93">
        <v>904.9</v>
      </c>
      <c r="FS12" s="352">
        <v>44428</v>
      </c>
      <c r="FT12" s="93">
        <v>904.9</v>
      </c>
      <c r="FU12" s="71" t="s">
        <v>496</v>
      </c>
      <c r="FV12" s="72">
        <v>41</v>
      </c>
      <c r="FW12" s="669">
        <f t="shared" si="21"/>
        <v>37100.9</v>
      </c>
      <c r="FZ12" s="108"/>
      <c r="GA12" s="15">
        <v>5</v>
      </c>
      <c r="GB12" s="285">
        <v>912.2</v>
      </c>
      <c r="GC12" s="568">
        <v>44429</v>
      </c>
      <c r="GD12" s="285">
        <v>912.2</v>
      </c>
      <c r="GE12" s="286" t="s">
        <v>503</v>
      </c>
      <c r="GF12" s="287">
        <v>41</v>
      </c>
      <c r="GG12" s="349">
        <f t="shared" si="22"/>
        <v>37400.200000000004</v>
      </c>
      <c r="GJ12" s="108"/>
      <c r="GK12" s="15">
        <v>5</v>
      </c>
      <c r="GL12" s="546">
        <v>907.6</v>
      </c>
      <c r="GM12" s="352">
        <v>44433</v>
      </c>
      <c r="GN12" s="546">
        <v>907.6</v>
      </c>
      <c r="GO12" s="96" t="s">
        <v>514</v>
      </c>
      <c r="GP12" s="72">
        <v>37</v>
      </c>
      <c r="GQ12" s="669">
        <f t="shared" si="23"/>
        <v>33581.200000000004</v>
      </c>
      <c r="GT12" s="108"/>
      <c r="GU12" s="15">
        <v>5</v>
      </c>
      <c r="GV12" s="93">
        <v>883.1</v>
      </c>
      <c r="GW12" s="352">
        <v>44432</v>
      </c>
      <c r="GX12" s="93">
        <v>883.1</v>
      </c>
      <c r="GY12" s="96" t="s">
        <v>509</v>
      </c>
      <c r="GZ12" s="72">
        <v>37</v>
      </c>
      <c r="HA12" s="669">
        <f t="shared" si="24"/>
        <v>32674.7</v>
      </c>
      <c r="HD12" s="108"/>
      <c r="HE12" s="15">
        <v>5</v>
      </c>
      <c r="HF12" s="93">
        <v>863.63</v>
      </c>
      <c r="HG12" s="352">
        <v>44434</v>
      </c>
      <c r="HH12" s="93">
        <v>863.63</v>
      </c>
      <c r="HI12" s="96" t="s">
        <v>534</v>
      </c>
      <c r="HJ12" s="72">
        <v>37</v>
      </c>
      <c r="HK12" s="669">
        <f t="shared" si="25"/>
        <v>31954.31</v>
      </c>
      <c r="HN12" s="108"/>
      <c r="HO12" s="15">
        <v>5</v>
      </c>
      <c r="HP12" s="301">
        <v>923.51</v>
      </c>
      <c r="HQ12" s="357">
        <v>44434</v>
      </c>
      <c r="HR12" s="301">
        <v>923.51</v>
      </c>
      <c r="HS12" s="417" t="s">
        <v>535</v>
      </c>
      <c r="HT12" s="287">
        <v>37</v>
      </c>
      <c r="HU12" s="669">
        <f t="shared" si="26"/>
        <v>34169.870000000003</v>
      </c>
      <c r="HX12" s="108"/>
      <c r="HY12" s="15">
        <v>5</v>
      </c>
      <c r="HZ12" s="70">
        <v>895.4</v>
      </c>
      <c r="IA12" s="368">
        <v>44435</v>
      </c>
      <c r="IB12" s="70">
        <v>895.4</v>
      </c>
      <c r="IC12" s="71" t="s">
        <v>547</v>
      </c>
      <c r="ID12" s="72">
        <v>37</v>
      </c>
      <c r="IE12" s="669">
        <f t="shared" si="27"/>
        <v>33129.799999999996</v>
      </c>
      <c r="IH12" s="108"/>
      <c r="II12" s="15">
        <v>5</v>
      </c>
      <c r="IJ12" s="70">
        <v>879.1</v>
      </c>
      <c r="IK12" s="368">
        <v>44436</v>
      </c>
      <c r="IL12" s="70">
        <v>879.1</v>
      </c>
      <c r="IM12" s="71" t="s">
        <v>560</v>
      </c>
      <c r="IN12" s="72">
        <v>37</v>
      </c>
      <c r="IO12" s="669">
        <f t="shared" si="28"/>
        <v>32526.7</v>
      </c>
      <c r="IR12" s="108"/>
      <c r="IS12" s="15">
        <v>5</v>
      </c>
      <c r="IT12" s="301">
        <v>907.6</v>
      </c>
      <c r="IU12" s="265">
        <v>44440</v>
      </c>
      <c r="IV12" s="301">
        <v>907.6</v>
      </c>
      <c r="IW12" s="575" t="s">
        <v>542</v>
      </c>
      <c r="IX12" s="287">
        <v>37</v>
      </c>
      <c r="IY12" s="349">
        <f t="shared" si="29"/>
        <v>33581.200000000004</v>
      </c>
      <c r="IZ12" s="93"/>
      <c r="JA12" s="70"/>
      <c r="JB12" s="108"/>
      <c r="JC12" s="15">
        <v>5</v>
      </c>
      <c r="JD12" s="93">
        <v>854.1</v>
      </c>
      <c r="JE12" s="368">
        <v>44439</v>
      </c>
      <c r="JF12" s="93">
        <v>854.1</v>
      </c>
      <c r="JG12" s="71" t="s">
        <v>567</v>
      </c>
      <c r="JH12" s="72">
        <v>37</v>
      </c>
      <c r="JI12" s="669">
        <f t="shared" si="30"/>
        <v>31601.7</v>
      </c>
      <c r="JJ12" s="70"/>
      <c r="JL12" s="108"/>
      <c r="JM12" s="15">
        <v>5</v>
      </c>
      <c r="JN12" s="93">
        <v>949.82</v>
      </c>
      <c r="JO12" s="352">
        <v>44440</v>
      </c>
      <c r="JP12" s="93">
        <v>949.82</v>
      </c>
      <c r="JQ12" s="71" t="s">
        <v>543</v>
      </c>
      <c r="JR12" s="72">
        <v>37</v>
      </c>
      <c r="JS12" s="669">
        <f t="shared" si="31"/>
        <v>35143.340000000004</v>
      </c>
      <c r="JV12" s="108"/>
      <c r="JW12" s="15">
        <v>5</v>
      </c>
      <c r="JX12" s="70">
        <v>954.81</v>
      </c>
      <c r="JY12" s="368">
        <v>44441</v>
      </c>
      <c r="JZ12" s="70">
        <v>954.81</v>
      </c>
      <c r="KA12" s="71" t="s">
        <v>593</v>
      </c>
      <c r="KB12" s="72">
        <v>37</v>
      </c>
      <c r="KC12" s="669">
        <f t="shared" si="32"/>
        <v>35327.97</v>
      </c>
      <c r="KF12" s="108"/>
      <c r="KG12" s="15">
        <v>5</v>
      </c>
      <c r="KH12" s="70">
        <v>881.3</v>
      </c>
      <c r="KI12" s="368">
        <v>44442</v>
      </c>
      <c r="KJ12" s="70">
        <v>881.3</v>
      </c>
      <c r="KK12" s="71" t="s">
        <v>603</v>
      </c>
      <c r="KL12" s="72">
        <v>37</v>
      </c>
      <c r="KM12" s="669">
        <f t="shared" si="33"/>
        <v>32608.1</v>
      </c>
      <c r="KP12" s="108"/>
      <c r="KQ12" s="15">
        <v>5</v>
      </c>
      <c r="KR12" s="70">
        <v>876.3</v>
      </c>
      <c r="KS12" s="368">
        <v>44442</v>
      </c>
      <c r="KT12" s="70">
        <v>876.3</v>
      </c>
      <c r="KU12" s="71" t="s">
        <v>601</v>
      </c>
      <c r="KV12" s="72">
        <v>37</v>
      </c>
      <c r="KW12" s="669">
        <f t="shared" si="34"/>
        <v>32423.1</v>
      </c>
      <c r="KZ12" s="108"/>
      <c r="LA12" s="15">
        <v>5</v>
      </c>
      <c r="LB12" s="93"/>
      <c r="LC12" s="352"/>
      <c r="LD12" s="93"/>
      <c r="LE12" s="96"/>
      <c r="LF12" s="72"/>
      <c r="LG12" s="669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69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69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>
        <v>44411</v>
      </c>
      <c r="P13" s="93">
        <v>865</v>
      </c>
      <c r="Q13" s="71" t="s">
        <v>414</v>
      </c>
      <c r="R13" s="72">
        <v>52</v>
      </c>
      <c r="S13" s="669">
        <f t="shared" si="47"/>
        <v>44980</v>
      </c>
      <c r="T13" s="262"/>
      <c r="V13" s="108"/>
      <c r="W13" s="15">
        <v>6</v>
      </c>
      <c r="X13" s="301">
        <v>898.6</v>
      </c>
      <c r="Y13" s="357">
        <v>44411</v>
      </c>
      <c r="Z13" s="301">
        <v>898.6</v>
      </c>
      <c r="AA13" s="417" t="s">
        <v>416</v>
      </c>
      <c r="AB13" s="287">
        <v>52</v>
      </c>
      <c r="AC13" s="349">
        <f t="shared" si="7"/>
        <v>46727.200000000004</v>
      </c>
      <c r="AF13" s="108"/>
      <c r="AG13" s="15">
        <v>6</v>
      </c>
      <c r="AH13" s="93">
        <v>903.55</v>
      </c>
      <c r="AI13" s="352">
        <v>44412</v>
      </c>
      <c r="AJ13" s="93">
        <v>903.55</v>
      </c>
      <c r="AK13" s="96" t="s">
        <v>421</v>
      </c>
      <c r="AL13" s="72">
        <v>52</v>
      </c>
      <c r="AM13" s="677">
        <f t="shared" si="8"/>
        <v>46984.6</v>
      </c>
      <c r="AP13" s="108"/>
      <c r="AQ13" s="15">
        <v>6</v>
      </c>
      <c r="AR13" s="346">
        <v>908.54</v>
      </c>
      <c r="AS13" s="357">
        <v>44413</v>
      </c>
      <c r="AT13" s="346">
        <v>908.54</v>
      </c>
      <c r="AU13" s="345" t="s">
        <v>423</v>
      </c>
      <c r="AV13" s="287">
        <v>51</v>
      </c>
      <c r="AW13" s="349">
        <f t="shared" si="9"/>
        <v>46335.54</v>
      </c>
      <c r="AZ13" s="108"/>
      <c r="BA13" s="15">
        <v>6</v>
      </c>
      <c r="BB13" s="93">
        <v>924</v>
      </c>
      <c r="BC13" s="141">
        <v>44415</v>
      </c>
      <c r="BD13" s="93">
        <v>924</v>
      </c>
      <c r="BE13" s="96" t="s">
        <v>432</v>
      </c>
      <c r="BF13" s="411">
        <v>52</v>
      </c>
      <c r="BG13" s="697">
        <f t="shared" si="10"/>
        <v>48048</v>
      </c>
      <c r="BJ13" s="225"/>
      <c r="BK13" s="15">
        <v>6</v>
      </c>
      <c r="BL13" s="93">
        <v>917.6</v>
      </c>
      <c r="BM13" s="141">
        <v>44415</v>
      </c>
      <c r="BN13" s="93">
        <v>917.6</v>
      </c>
      <c r="BO13" s="96" t="s">
        <v>436</v>
      </c>
      <c r="BP13" s="411">
        <v>52</v>
      </c>
      <c r="BQ13" s="697">
        <f t="shared" si="11"/>
        <v>47715.200000000004</v>
      </c>
      <c r="BT13" s="108"/>
      <c r="BU13" s="284">
        <v>6</v>
      </c>
      <c r="BV13" s="301">
        <v>919.4</v>
      </c>
      <c r="BW13" s="412">
        <v>44418</v>
      </c>
      <c r="BX13" s="301">
        <v>919.4</v>
      </c>
      <c r="BY13" s="413" t="s">
        <v>433</v>
      </c>
      <c r="BZ13" s="414">
        <v>43</v>
      </c>
      <c r="CA13" s="669">
        <f t="shared" si="12"/>
        <v>39534.199999999997</v>
      </c>
      <c r="CD13" s="108"/>
      <c r="CE13" s="15">
        <v>6</v>
      </c>
      <c r="CF13" s="93">
        <v>914</v>
      </c>
      <c r="CG13" s="412">
        <v>44418</v>
      </c>
      <c r="CH13" s="93">
        <v>914</v>
      </c>
      <c r="CI13" s="415" t="s">
        <v>437</v>
      </c>
      <c r="CJ13" s="414">
        <v>43</v>
      </c>
      <c r="CK13" s="669">
        <f t="shared" si="13"/>
        <v>39302</v>
      </c>
      <c r="CN13" s="95"/>
      <c r="CO13" s="15">
        <v>6</v>
      </c>
      <c r="CP13" s="93">
        <v>908.99</v>
      </c>
      <c r="CQ13" s="412">
        <v>44421</v>
      </c>
      <c r="CR13" s="93">
        <v>908.99</v>
      </c>
      <c r="CS13" s="415" t="s">
        <v>464</v>
      </c>
      <c r="CT13" s="414">
        <v>43</v>
      </c>
      <c r="CU13" s="682">
        <f t="shared" si="48"/>
        <v>39086.57</v>
      </c>
      <c r="CX13" s="108"/>
      <c r="CY13" s="15">
        <v>6</v>
      </c>
      <c r="CZ13" s="93">
        <v>917.16</v>
      </c>
      <c r="DA13" s="352">
        <v>44420</v>
      </c>
      <c r="DB13" s="93">
        <v>917.16</v>
      </c>
      <c r="DC13" s="96" t="s">
        <v>451</v>
      </c>
      <c r="DD13" s="72">
        <v>43</v>
      </c>
      <c r="DE13" s="669">
        <f t="shared" si="14"/>
        <v>39437.879999999997</v>
      </c>
      <c r="DH13" s="108"/>
      <c r="DI13" s="15">
        <v>6</v>
      </c>
      <c r="DJ13" s="93">
        <v>907.6</v>
      </c>
      <c r="DK13" s="412">
        <v>44421</v>
      </c>
      <c r="DL13" s="93">
        <v>907.6</v>
      </c>
      <c r="DM13" s="415" t="s">
        <v>460</v>
      </c>
      <c r="DN13" s="414">
        <v>43</v>
      </c>
      <c r="DO13" s="682">
        <f t="shared" si="15"/>
        <v>39026.800000000003</v>
      </c>
      <c r="DR13" s="108"/>
      <c r="DS13" s="15">
        <v>6</v>
      </c>
      <c r="DT13" s="93">
        <v>911.3</v>
      </c>
      <c r="DU13" s="412">
        <v>44422</v>
      </c>
      <c r="DV13" s="93">
        <v>911.3</v>
      </c>
      <c r="DW13" s="415" t="s">
        <v>469</v>
      </c>
      <c r="DX13" s="414">
        <v>43</v>
      </c>
      <c r="DY13" s="669">
        <f t="shared" si="16"/>
        <v>39185.9</v>
      </c>
      <c r="EB13" s="108"/>
      <c r="EC13" s="15">
        <v>6</v>
      </c>
      <c r="ED13" s="70">
        <v>906.7</v>
      </c>
      <c r="EE13" s="368">
        <v>44425</v>
      </c>
      <c r="EF13" s="70">
        <v>906.7</v>
      </c>
      <c r="EG13" s="71" t="s">
        <v>478</v>
      </c>
      <c r="EH13" s="72">
        <v>41</v>
      </c>
      <c r="EI13" s="669">
        <f t="shared" si="17"/>
        <v>37174.700000000004</v>
      </c>
      <c r="EL13" s="467"/>
      <c r="EM13" s="15">
        <v>6</v>
      </c>
      <c r="EN13" s="301">
        <v>904.9</v>
      </c>
      <c r="EO13" s="357">
        <v>44426</v>
      </c>
      <c r="EP13" s="301">
        <v>904.9</v>
      </c>
      <c r="EQ13" s="286" t="s">
        <v>485</v>
      </c>
      <c r="ER13" s="287">
        <v>41</v>
      </c>
      <c r="ES13" s="669">
        <f t="shared" si="18"/>
        <v>37100.9</v>
      </c>
      <c r="EV13" s="108"/>
      <c r="EW13" s="15">
        <v>6</v>
      </c>
      <c r="EX13" s="70">
        <v>889.04</v>
      </c>
      <c r="EY13" s="368">
        <v>44426</v>
      </c>
      <c r="EZ13" s="70">
        <v>889.04</v>
      </c>
      <c r="FA13" s="286" t="s">
        <v>481</v>
      </c>
      <c r="FB13" s="72">
        <v>41</v>
      </c>
      <c r="FC13" s="349">
        <f t="shared" si="19"/>
        <v>36450.639999999999</v>
      </c>
      <c r="FF13" s="467"/>
      <c r="FG13" s="15">
        <v>6</v>
      </c>
      <c r="FH13" s="301">
        <v>908.99</v>
      </c>
      <c r="FI13" s="357">
        <v>44427</v>
      </c>
      <c r="FJ13" s="301">
        <v>908.99</v>
      </c>
      <c r="FK13" s="286" t="s">
        <v>488</v>
      </c>
      <c r="FL13" s="287">
        <v>41</v>
      </c>
      <c r="FM13" s="669">
        <f t="shared" si="20"/>
        <v>37268.590000000004</v>
      </c>
      <c r="FP13" s="108"/>
      <c r="FQ13" s="15">
        <v>6</v>
      </c>
      <c r="FR13" s="93">
        <v>933</v>
      </c>
      <c r="FS13" s="352">
        <v>44428</v>
      </c>
      <c r="FT13" s="93">
        <v>933</v>
      </c>
      <c r="FU13" s="71" t="s">
        <v>496</v>
      </c>
      <c r="FV13" s="72">
        <v>41</v>
      </c>
      <c r="FW13" s="669">
        <f t="shared" si="21"/>
        <v>38253</v>
      </c>
      <c r="FZ13" s="108"/>
      <c r="GA13" s="15">
        <v>6</v>
      </c>
      <c r="GB13" s="70">
        <v>891.3</v>
      </c>
      <c r="GC13" s="568">
        <v>44429</v>
      </c>
      <c r="GD13" s="70">
        <v>891.3</v>
      </c>
      <c r="GE13" s="286" t="s">
        <v>503</v>
      </c>
      <c r="GF13" s="287">
        <v>41</v>
      </c>
      <c r="GG13" s="349">
        <f t="shared" si="22"/>
        <v>36543.299999999996</v>
      </c>
      <c r="GJ13" s="108"/>
      <c r="GK13" s="15">
        <v>6</v>
      </c>
      <c r="GL13" s="546">
        <v>900.4</v>
      </c>
      <c r="GM13" s="352">
        <v>44433</v>
      </c>
      <c r="GN13" s="546">
        <v>900.4</v>
      </c>
      <c r="GO13" s="96" t="s">
        <v>514</v>
      </c>
      <c r="GP13" s="72">
        <v>37</v>
      </c>
      <c r="GQ13" s="669">
        <f t="shared" si="23"/>
        <v>33314.799999999996</v>
      </c>
      <c r="GT13" s="108"/>
      <c r="GU13" s="15">
        <v>6</v>
      </c>
      <c r="GV13" s="93">
        <v>892.2</v>
      </c>
      <c r="GW13" s="352">
        <v>44432</v>
      </c>
      <c r="GX13" s="93">
        <v>892.2</v>
      </c>
      <c r="GY13" s="96" t="s">
        <v>509</v>
      </c>
      <c r="GZ13" s="72">
        <v>37</v>
      </c>
      <c r="HA13" s="669">
        <f t="shared" si="24"/>
        <v>33011.4</v>
      </c>
      <c r="HD13" s="108"/>
      <c r="HE13" s="15">
        <v>6</v>
      </c>
      <c r="HF13" s="93">
        <v>909.9</v>
      </c>
      <c r="HG13" s="352">
        <v>44434</v>
      </c>
      <c r="HH13" s="93">
        <v>909.9</v>
      </c>
      <c r="HI13" s="96" t="s">
        <v>534</v>
      </c>
      <c r="HJ13" s="72">
        <v>37</v>
      </c>
      <c r="HK13" s="669">
        <f t="shared" si="25"/>
        <v>33666.299999999996</v>
      </c>
      <c r="HN13" s="108"/>
      <c r="HO13" s="15">
        <v>6</v>
      </c>
      <c r="HP13" s="301">
        <v>942.56</v>
      </c>
      <c r="HQ13" s="357">
        <v>44434</v>
      </c>
      <c r="HR13" s="301">
        <v>942.56</v>
      </c>
      <c r="HS13" s="417" t="s">
        <v>535</v>
      </c>
      <c r="HT13" s="287">
        <v>37</v>
      </c>
      <c r="HU13" s="669">
        <f t="shared" si="26"/>
        <v>34874.720000000001</v>
      </c>
      <c r="HX13" s="108"/>
      <c r="HY13" s="15">
        <v>6</v>
      </c>
      <c r="HZ13" s="70">
        <v>866.4</v>
      </c>
      <c r="IA13" s="368">
        <v>44435</v>
      </c>
      <c r="IB13" s="70">
        <v>866.4</v>
      </c>
      <c r="IC13" s="71" t="s">
        <v>547</v>
      </c>
      <c r="ID13" s="72">
        <v>37</v>
      </c>
      <c r="IE13" s="669">
        <f t="shared" si="27"/>
        <v>32056.799999999999</v>
      </c>
      <c r="IH13" s="108"/>
      <c r="II13" s="15">
        <v>6</v>
      </c>
      <c r="IJ13" s="70">
        <v>902.2</v>
      </c>
      <c r="IK13" s="368">
        <v>44436</v>
      </c>
      <c r="IL13" s="70">
        <v>902.2</v>
      </c>
      <c r="IM13" s="71" t="s">
        <v>554</v>
      </c>
      <c r="IN13" s="72">
        <v>37</v>
      </c>
      <c r="IO13" s="669">
        <f t="shared" si="28"/>
        <v>33381.4</v>
      </c>
      <c r="IR13" s="108"/>
      <c r="IS13" s="15">
        <v>6</v>
      </c>
      <c r="IT13" s="301">
        <v>916.7</v>
      </c>
      <c r="IU13" s="265">
        <v>44440</v>
      </c>
      <c r="IV13" s="301">
        <v>916.7</v>
      </c>
      <c r="IW13" s="575" t="s">
        <v>542</v>
      </c>
      <c r="IX13" s="287">
        <v>37</v>
      </c>
      <c r="IY13" s="349">
        <f t="shared" si="29"/>
        <v>33917.9</v>
      </c>
      <c r="IZ13" s="93"/>
      <c r="JA13" s="70"/>
      <c r="JB13" s="108"/>
      <c r="JC13" s="15">
        <v>6</v>
      </c>
      <c r="JD13" s="93">
        <v>894.9</v>
      </c>
      <c r="JE13" s="368">
        <v>44439</v>
      </c>
      <c r="JF13" s="93">
        <v>894.9</v>
      </c>
      <c r="JG13" s="71" t="s">
        <v>567</v>
      </c>
      <c r="JH13" s="72">
        <v>37</v>
      </c>
      <c r="JI13" s="669">
        <f t="shared" si="30"/>
        <v>33111.299999999996</v>
      </c>
      <c r="JJ13" s="70"/>
      <c r="JL13" s="108"/>
      <c r="JM13" s="15">
        <v>6</v>
      </c>
      <c r="JN13" s="93">
        <v>938.93</v>
      </c>
      <c r="JO13" s="352">
        <v>44440</v>
      </c>
      <c r="JP13" s="93">
        <v>938.93</v>
      </c>
      <c r="JQ13" s="71" t="s">
        <v>543</v>
      </c>
      <c r="JR13" s="72">
        <v>37</v>
      </c>
      <c r="JS13" s="669">
        <f t="shared" si="31"/>
        <v>34740.409999999996</v>
      </c>
      <c r="JV13" s="108"/>
      <c r="JW13" s="15">
        <v>6</v>
      </c>
      <c r="JX13" s="70">
        <v>898.56</v>
      </c>
      <c r="JY13" s="368">
        <v>44441</v>
      </c>
      <c r="JZ13" s="70">
        <v>898.56</v>
      </c>
      <c r="KA13" s="71" t="s">
        <v>593</v>
      </c>
      <c r="KB13" s="72">
        <v>37</v>
      </c>
      <c r="KC13" s="669">
        <f t="shared" si="32"/>
        <v>33246.720000000001</v>
      </c>
      <c r="KF13" s="108"/>
      <c r="KG13" s="15">
        <v>6</v>
      </c>
      <c r="KH13" s="70">
        <v>935.3</v>
      </c>
      <c r="KI13" s="368">
        <v>44442</v>
      </c>
      <c r="KJ13" s="70">
        <v>935.3</v>
      </c>
      <c r="KK13" s="71" t="s">
        <v>603</v>
      </c>
      <c r="KL13" s="72">
        <v>37</v>
      </c>
      <c r="KM13" s="669">
        <f t="shared" si="33"/>
        <v>34606.1</v>
      </c>
      <c r="KP13" s="108"/>
      <c r="KQ13" s="15">
        <v>6</v>
      </c>
      <c r="KR13" s="70">
        <v>937.1</v>
      </c>
      <c r="KS13" s="368">
        <v>44442</v>
      </c>
      <c r="KT13" s="70">
        <v>937.1</v>
      </c>
      <c r="KU13" s="71" t="s">
        <v>601</v>
      </c>
      <c r="KV13" s="72">
        <v>37</v>
      </c>
      <c r="KW13" s="669">
        <f t="shared" si="34"/>
        <v>34672.700000000004</v>
      </c>
      <c r="KZ13" s="108"/>
      <c r="LA13" s="15">
        <v>6</v>
      </c>
      <c r="LB13" s="93"/>
      <c r="LC13" s="352"/>
      <c r="LD13" s="93"/>
      <c r="LE13" s="96"/>
      <c r="LF13" s="72"/>
      <c r="LG13" s="669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69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69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>
        <v>44411</v>
      </c>
      <c r="P14" s="93">
        <v>885</v>
      </c>
      <c r="Q14" s="71" t="s">
        <v>414</v>
      </c>
      <c r="R14" s="72">
        <v>52</v>
      </c>
      <c r="S14" s="669">
        <f t="shared" si="47"/>
        <v>46020</v>
      </c>
      <c r="T14" s="262"/>
      <c r="V14" s="108"/>
      <c r="W14" s="15">
        <v>7</v>
      </c>
      <c r="X14" s="301">
        <v>896.7</v>
      </c>
      <c r="Y14" s="357">
        <v>44411</v>
      </c>
      <c r="Z14" s="301">
        <v>896.7</v>
      </c>
      <c r="AA14" s="417" t="s">
        <v>416</v>
      </c>
      <c r="AB14" s="287">
        <v>52</v>
      </c>
      <c r="AC14" s="349">
        <f t="shared" si="7"/>
        <v>46628.4</v>
      </c>
      <c r="AF14" s="108"/>
      <c r="AG14" s="15">
        <v>7</v>
      </c>
      <c r="AH14" s="93">
        <v>941.65</v>
      </c>
      <c r="AI14" s="352">
        <v>44412</v>
      </c>
      <c r="AJ14" s="93">
        <v>941.65</v>
      </c>
      <c r="AK14" s="96" t="s">
        <v>421</v>
      </c>
      <c r="AL14" s="72">
        <v>52</v>
      </c>
      <c r="AM14" s="677">
        <f t="shared" si="8"/>
        <v>48965.799999999996</v>
      </c>
      <c r="AP14" s="108"/>
      <c r="AQ14" s="15">
        <v>7</v>
      </c>
      <c r="AR14" s="346">
        <v>949.36</v>
      </c>
      <c r="AS14" s="357">
        <v>44413</v>
      </c>
      <c r="AT14" s="346">
        <v>949.36</v>
      </c>
      <c r="AU14" s="345" t="s">
        <v>423</v>
      </c>
      <c r="AV14" s="287">
        <v>51</v>
      </c>
      <c r="AW14" s="349">
        <f t="shared" si="9"/>
        <v>48417.36</v>
      </c>
      <c r="AZ14" s="108"/>
      <c r="BA14" s="15">
        <v>7</v>
      </c>
      <c r="BB14" s="93">
        <v>841.4</v>
      </c>
      <c r="BC14" s="141">
        <v>44415</v>
      </c>
      <c r="BD14" s="93">
        <v>841.4</v>
      </c>
      <c r="BE14" s="96" t="s">
        <v>432</v>
      </c>
      <c r="BF14" s="411">
        <v>52</v>
      </c>
      <c r="BG14" s="697">
        <f t="shared" si="10"/>
        <v>43752.799999999996</v>
      </c>
      <c r="BJ14" s="108"/>
      <c r="BK14" s="15">
        <v>7</v>
      </c>
      <c r="BL14" s="93">
        <v>896.7</v>
      </c>
      <c r="BM14" s="141">
        <v>44415</v>
      </c>
      <c r="BN14" s="93">
        <v>896.7</v>
      </c>
      <c r="BO14" s="96" t="s">
        <v>436</v>
      </c>
      <c r="BP14" s="411">
        <v>52</v>
      </c>
      <c r="BQ14" s="697">
        <f t="shared" si="11"/>
        <v>46628.4</v>
      </c>
      <c r="BT14" s="108"/>
      <c r="BU14" s="284">
        <v>7</v>
      </c>
      <c r="BV14" s="301">
        <v>919.4</v>
      </c>
      <c r="BW14" s="412">
        <v>44418</v>
      </c>
      <c r="BX14" s="301">
        <v>919.4</v>
      </c>
      <c r="BY14" s="413" t="s">
        <v>433</v>
      </c>
      <c r="BZ14" s="414">
        <v>43</v>
      </c>
      <c r="CA14" s="669">
        <f t="shared" si="12"/>
        <v>39534.199999999997</v>
      </c>
      <c r="CD14" s="108"/>
      <c r="CE14" s="15">
        <v>7</v>
      </c>
      <c r="CF14" s="93">
        <v>898.6</v>
      </c>
      <c r="CG14" s="412">
        <v>44418</v>
      </c>
      <c r="CH14" s="93">
        <v>898.6</v>
      </c>
      <c r="CI14" s="415" t="s">
        <v>437</v>
      </c>
      <c r="CJ14" s="414">
        <v>43</v>
      </c>
      <c r="CK14" s="669">
        <f t="shared" si="13"/>
        <v>38639.800000000003</v>
      </c>
      <c r="CN14" s="95"/>
      <c r="CO14" s="15">
        <v>7</v>
      </c>
      <c r="CP14" s="93">
        <v>943.92</v>
      </c>
      <c r="CQ14" s="412">
        <v>44421</v>
      </c>
      <c r="CR14" s="93">
        <v>943.92</v>
      </c>
      <c r="CS14" s="415" t="s">
        <v>463</v>
      </c>
      <c r="CT14" s="414">
        <v>43</v>
      </c>
      <c r="CU14" s="682">
        <f t="shared" si="48"/>
        <v>40588.559999999998</v>
      </c>
      <c r="CX14" s="108"/>
      <c r="CY14" s="15">
        <v>7</v>
      </c>
      <c r="CZ14" s="93">
        <v>956.62</v>
      </c>
      <c r="DA14" s="352">
        <v>44420</v>
      </c>
      <c r="DB14" s="93">
        <v>956.62</v>
      </c>
      <c r="DC14" s="96" t="s">
        <v>451</v>
      </c>
      <c r="DD14" s="72">
        <v>43</v>
      </c>
      <c r="DE14" s="669">
        <f t="shared" si="14"/>
        <v>41134.660000000003</v>
      </c>
      <c r="DH14" s="108"/>
      <c r="DI14" s="15">
        <v>7</v>
      </c>
      <c r="DJ14" s="93">
        <v>917.6</v>
      </c>
      <c r="DK14" s="412">
        <v>44421</v>
      </c>
      <c r="DL14" s="93">
        <v>917.6</v>
      </c>
      <c r="DM14" s="415" t="s">
        <v>460</v>
      </c>
      <c r="DN14" s="414">
        <v>43</v>
      </c>
      <c r="DO14" s="682">
        <f t="shared" si="15"/>
        <v>39456.800000000003</v>
      </c>
      <c r="DR14" s="108"/>
      <c r="DS14" s="15">
        <v>7</v>
      </c>
      <c r="DT14" s="93">
        <v>895.8</v>
      </c>
      <c r="DU14" s="412">
        <v>44422</v>
      </c>
      <c r="DV14" s="93">
        <v>895.8</v>
      </c>
      <c r="DW14" s="415" t="s">
        <v>469</v>
      </c>
      <c r="DX14" s="414">
        <v>43</v>
      </c>
      <c r="DY14" s="669">
        <f t="shared" si="16"/>
        <v>38519.4</v>
      </c>
      <c r="EB14" s="108"/>
      <c r="EC14" s="15">
        <v>7</v>
      </c>
      <c r="ED14" s="70">
        <v>925.8</v>
      </c>
      <c r="EE14" s="368">
        <v>44425</v>
      </c>
      <c r="EF14" s="70">
        <v>925.8</v>
      </c>
      <c r="EG14" s="71" t="s">
        <v>478</v>
      </c>
      <c r="EH14" s="72">
        <v>41</v>
      </c>
      <c r="EI14" s="669">
        <f t="shared" si="17"/>
        <v>37957.799999999996</v>
      </c>
      <c r="EL14" s="467"/>
      <c r="EM14" s="15">
        <v>7</v>
      </c>
      <c r="EN14" s="301">
        <v>922.1</v>
      </c>
      <c r="EO14" s="357">
        <v>44426</v>
      </c>
      <c r="EP14" s="301">
        <v>922.1</v>
      </c>
      <c r="EQ14" s="286" t="s">
        <v>485</v>
      </c>
      <c r="ER14" s="287">
        <v>41</v>
      </c>
      <c r="ES14" s="669">
        <f t="shared" si="18"/>
        <v>37806.1</v>
      </c>
      <c r="EV14" s="108"/>
      <c r="EW14" s="15">
        <v>7</v>
      </c>
      <c r="EX14" s="70">
        <v>974.77</v>
      </c>
      <c r="EY14" s="368">
        <v>44426</v>
      </c>
      <c r="EZ14" s="70">
        <v>974.77</v>
      </c>
      <c r="FA14" s="286" t="s">
        <v>481</v>
      </c>
      <c r="FB14" s="72">
        <v>41</v>
      </c>
      <c r="FC14" s="349">
        <f t="shared" si="19"/>
        <v>39965.57</v>
      </c>
      <c r="FF14" s="467"/>
      <c r="FG14" s="15">
        <v>7</v>
      </c>
      <c r="FH14" s="301">
        <v>949.82</v>
      </c>
      <c r="FI14" s="357">
        <v>44427</v>
      </c>
      <c r="FJ14" s="301">
        <v>949.82</v>
      </c>
      <c r="FK14" s="286" t="s">
        <v>488</v>
      </c>
      <c r="FL14" s="287">
        <v>41</v>
      </c>
      <c r="FM14" s="669">
        <f t="shared" si="20"/>
        <v>38942.620000000003</v>
      </c>
      <c r="FP14" s="108"/>
      <c r="FQ14" s="15">
        <v>7</v>
      </c>
      <c r="FR14" s="93">
        <v>914.9</v>
      </c>
      <c r="FS14" s="352">
        <v>44428</v>
      </c>
      <c r="FT14" s="93">
        <v>914.9</v>
      </c>
      <c r="FU14" s="71" t="s">
        <v>496</v>
      </c>
      <c r="FV14" s="72">
        <v>41</v>
      </c>
      <c r="FW14" s="669">
        <f t="shared" si="21"/>
        <v>37510.9</v>
      </c>
      <c r="FZ14" s="108"/>
      <c r="GA14" s="15">
        <v>7</v>
      </c>
      <c r="GB14" s="70">
        <v>907.6</v>
      </c>
      <c r="GC14" s="568">
        <v>44429</v>
      </c>
      <c r="GD14" s="70">
        <v>907.6</v>
      </c>
      <c r="GE14" s="286" t="s">
        <v>503</v>
      </c>
      <c r="GF14" s="287">
        <v>41</v>
      </c>
      <c r="GG14" s="349">
        <f t="shared" si="22"/>
        <v>37211.599999999999</v>
      </c>
      <c r="GJ14" s="108"/>
      <c r="GK14" s="15">
        <v>7</v>
      </c>
      <c r="GL14" s="546">
        <v>914.9</v>
      </c>
      <c r="GM14" s="352">
        <v>44433</v>
      </c>
      <c r="GN14" s="546">
        <v>914.9</v>
      </c>
      <c r="GO14" s="96" t="s">
        <v>514</v>
      </c>
      <c r="GP14" s="72">
        <v>37</v>
      </c>
      <c r="GQ14" s="669">
        <f t="shared" si="23"/>
        <v>33851.299999999996</v>
      </c>
      <c r="GT14" s="108"/>
      <c r="GU14" s="15">
        <v>7</v>
      </c>
      <c r="GV14" s="93">
        <v>878.6</v>
      </c>
      <c r="GW14" s="352">
        <v>44432</v>
      </c>
      <c r="GX14" s="93">
        <v>878.6</v>
      </c>
      <c r="GY14" s="96" t="s">
        <v>509</v>
      </c>
      <c r="GZ14" s="72">
        <v>37</v>
      </c>
      <c r="HA14" s="669">
        <f t="shared" si="24"/>
        <v>32508.2</v>
      </c>
      <c r="HD14" s="108"/>
      <c r="HE14" s="15">
        <v>7</v>
      </c>
      <c r="HF14" s="93">
        <v>919.43</v>
      </c>
      <c r="HG14" s="352">
        <v>44434</v>
      </c>
      <c r="HH14" s="93">
        <v>919.43</v>
      </c>
      <c r="HI14" s="96" t="s">
        <v>534</v>
      </c>
      <c r="HJ14" s="72">
        <v>37</v>
      </c>
      <c r="HK14" s="669">
        <f t="shared" si="25"/>
        <v>34018.909999999996</v>
      </c>
      <c r="HN14" s="108"/>
      <c r="HO14" s="15">
        <v>7</v>
      </c>
      <c r="HP14" s="301">
        <v>939.84</v>
      </c>
      <c r="HQ14" s="357">
        <v>44434</v>
      </c>
      <c r="HR14" s="301">
        <v>939.84</v>
      </c>
      <c r="HS14" s="417" t="s">
        <v>535</v>
      </c>
      <c r="HT14" s="287">
        <v>37</v>
      </c>
      <c r="HU14" s="669">
        <f t="shared" si="26"/>
        <v>34774.080000000002</v>
      </c>
      <c r="HX14" s="108"/>
      <c r="HY14" s="15">
        <v>7</v>
      </c>
      <c r="HZ14" s="70">
        <v>862.7</v>
      </c>
      <c r="IA14" s="368">
        <v>44435</v>
      </c>
      <c r="IB14" s="70">
        <v>862.7</v>
      </c>
      <c r="IC14" s="71" t="s">
        <v>547</v>
      </c>
      <c r="ID14" s="72">
        <v>37</v>
      </c>
      <c r="IE14" s="669">
        <f t="shared" si="27"/>
        <v>31919.9</v>
      </c>
      <c r="IH14" s="108"/>
      <c r="II14" s="15">
        <v>7</v>
      </c>
      <c r="IJ14" s="70">
        <v>897.7</v>
      </c>
      <c r="IK14" s="368">
        <v>44436</v>
      </c>
      <c r="IL14" s="70">
        <v>897.7</v>
      </c>
      <c r="IM14" s="71" t="s">
        <v>560</v>
      </c>
      <c r="IN14" s="72">
        <v>37</v>
      </c>
      <c r="IO14" s="669">
        <f t="shared" si="28"/>
        <v>33214.9</v>
      </c>
      <c r="IR14" s="108"/>
      <c r="IS14" s="15">
        <v>7</v>
      </c>
      <c r="IT14" s="301">
        <v>913.1</v>
      </c>
      <c r="IU14" s="265">
        <v>44440</v>
      </c>
      <c r="IV14" s="301">
        <v>913.1</v>
      </c>
      <c r="IW14" s="575" t="s">
        <v>542</v>
      </c>
      <c r="IX14" s="287">
        <v>37</v>
      </c>
      <c r="IY14" s="349">
        <f t="shared" si="29"/>
        <v>33784.700000000004</v>
      </c>
      <c r="IZ14" s="93"/>
      <c r="JA14" s="70"/>
      <c r="JB14" s="108"/>
      <c r="JC14" s="15">
        <v>7</v>
      </c>
      <c r="JD14" s="93">
        <v>891.3</v>
      </c>
      <c r="JE14" s="368">
        <v>44439</v>
      </c>
      <c r="JF14" s="93">
        <v>891.3</v>
      </c>
      <c r="JG14" s="71" t="s">
        <v>567</v>
      </c>
      <c r="JH14" s="72">
        <v>37</v>
      </c>
      <c r="JI14" s="669">
        <f t="shared" si="30"/>
        <v>32978.1</v>
      </c>
      <c r="JJ14" s="70"/>
      <c r="JL14" s="108"/>
      <c r="JM14" s="15">
        <v>7</v>
      </c>
      <c r="JN14" s="93">
        <v>923.51</v>
      </c>
      <c r="JO14" s="352">
        <v>44440</v>
      </c>
      <c r="JP14" s="93">
        <v>923.51</v>
      </c>
      <c r="JQ14" s="71" t="s">
        <v>543</v>
      </c>
      <c r="JR14" s="72">
        <v>37</v>
      </c>
      <c r="JS14" s="669">
        <f t="shared" si="31"/>
        <v>34169.870000000003</v>
      </c>
      <c r="JV14" s="108"/>
      <c r="JW14" s="15">
        <v>7</v>
      </c>
      <c r="JX14" s="70">
        <v>948.91</v>
      </c>
      <c r="JY14" s="368">
        <v>44441</v>
      </c>
      <c r="JZ14" s="70">
        <v>948.91</v>
      </c>
      <c r="KA14" s="71" t="s">
        <v>593</v>
      </c>
      <c r="KB14" s="72">
        <v>37</v>
      </c>
      <c r="KC14" s="669">
        <f t="shared" si="32"/>
        <v>35109.67</v>
      </c>
      <c r="KF14" s="108"/>
      <c r="KG14" s="15">
        <v>7</v>
      </c>
      <c r="KH14" s="70">
        <v>886.3</v>
      </c>
      <c r="KI14" s="368">
        <v>44442</v>
      </c>
      <c r="KJ14" s="70">
        <v>886.3</v>
      </c>
      <c r="KK14" s="71" t="s">
        <v>603</v>
      </c>
      <c r="KL14" s="72">
        <v>37</v>
      </c>
      <c r="KM14" s="669">
        <f t="shared" si="33"/>
        <v>32793.1</v>
      </c>
      <c r="KP14" s="108"/>
      <c r="KQ14" s="15">
        <v>7</v>
      </c>
      <c r="KR14" s="70">
        <v>916.7</v>
      </c>
      <c r="KS14" s="368">
        <v>44442</v>
      </c>
      <c r="KT14" s="70">
        <v>916.7</v>
      </c>
      <c r="KU14" s="71" t="s">
        <v>601</v>
      </c>
      <c r="KV14" s="72">
        <v>37</v>
      </c>
      <c r="KW14" s="669">
        <f t="shared" si="34"/>
        <v>33917.9</v>
      </c>
      <c r="KZ14" s="108"/>
      <c r="LA14" s="15">
        <v>7</v>
      </c>
      <c r="LB14" s="93"/>
      <c r="LC14" s="352"/>
      <c r="LD14" s="93"/>
      <c r="LE14" s="96"/>
      <c r="LF14" s="72"/>
      <c r="LG14" s="669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69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69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>
        <v>44411</v>
      </c>
      <c r="P15" s="93">
        <v>909.4</v>
      </c>
      <c r="Q15" s="71" t="s">
        <v>414</v>
      </c>
      <c r="R15" s="72">
        <v>52</v>
      </c>
      <c r="S15" s="669">
        <f t="shared" si="47"/>
        <v>47288.799999999996</v>
      </c>
      <c r="T15" s="262"/>
      <c r="V15" s="108"/>
      <c r="W15" s="15">
        <v>8</v>
      </c>
      <c r="X15" s="301">
        <v>911.3</v>
      </c>
      <c r="Y15" s="357">
        <v>44411</v>
      </c>
      <c r="Z15" s="301">
        <v>911.3</v>
      </c>
      <c r="AA15" s="417" t="s">
        <v>416</v>
      </c>
      <c r="AB15" s="287">
        <v>52</v>
      </c>
      <c r="AC15" s="349">
        <f t="shared" si="7"/>
        <v>47387.6</v>
      </c>
      <c r="AF15" s="108"/>
      <c r="AG15" s="15">
        <v>8</v>
      </c>
      <c r="AH15" s="93">
        <v>918.97</v>
      </c>
      <c r="AI15" s="352">
        <v>44412</v>
      </c>
      <c r="AJ15" s="93">
        <v>918.97</v>
      </c>
      <c r="AK15" s="96" t="s">
        <v>421</v>
      </c>
      <c r="AL15" s="72">
        <v>52</v>
      </c>
      <c r="AM15" s="677">
        <f t="shared" si="8"/>
        <v>47786.44</v>
      </c>
      <c r="AP15" s="108"/>
      <c r="AQ15" s="15">
        <v>8</v>
      </c>
      <c r="AR15" s="346">
        <v>907.63</v>
      </c>
      <c r="AS15" s="357">
        <v>44413</v>
      </c>
      <c r="AT15" s="346">
        <v>907.63</v>
      </c>
      <c r="AU15" s="345" t="s">
        <v>423</v>
      </c>
      <c r="AV15" s="287">
        <v>51</v>
      </c>
      <c r="AW15" s="349">
        <f t="shared" si="9"/>
        <v>46289.13</v>
      </c>
      <c r="AZ15" s="108"/>
      <c r="BA15" s="15">
        <v>8</v>
      </c>
      <c r="BB15" s="93">
        <v>914.9</v>
      </c>
      <c r="BC15" s="141">
        <v>44415</v>
      </c>
      <c r="BD15" s="93">
        <v>914.9</v>
      </c>
      <c r="BE15" s="96" t="s">
        <v>432</v>
      </c>
      <c r="BF15" s="411">
        <v>52</v>
      </c>
      <c r="BG15" s="697">
        <f t="shared" si="10"/>
        <v>47574.799999999996</v>
      </c>
      <c r="BJ15" s="108"/>
      <c r="BK15" s="15">
        <v>8</v>
      </c>
      <c r="BL15" s="93">
        <v>916.7</v>
      </c>
      <c r="BM15" s="141">
        <v>44415</v>
      </c>
      <c r="BN15" s="93">
        <v>916.7</v>
      </c>
      <c r="BO15" s="96" t="s">
        <v>436</v>
      </c>
      <c r="BP15" s="411">
        <v>52</v>
      </c>
      <c r="BQ15" s="697">
        <f t="shared" si="11"/>
        <v>47668.4</v>
      </c>
      <c r="BT15" s="108"/>
      <c r="BU15" s="284">
        <v>8</v>
      </c>
      <c r="BV15" s="301">
        <v>907.6</v>
      </c>
      <c r="BW15" s="412">
        <v>44418</v>
      </c>
      <c r="BX15" s="301">
        <v>907.6</v>
      </c>
      <c r="BY15" s="413" t="s">
        <v>433</v>
      </c>
      <c r="BZ15" s="414">
        <v>43</v>
      </c>
      <c r="CA15" s="669">
        <f t="shared" si="12"/>
        <v>39026.800000000003</v>
      </c>
      <c r="CD15" s="108"/>
      <c r="CE15" s="15">
        <v>8</v>
      </c>
      <c r="CF15" s="93">
        <v>897.7</v>
      </c>
      <c r="CG15" s="412">
        <v>44418</v>
      </c>
      <c r="CH15" s="93">
        <v>897.7</v>
      </c>
      <c r="CI15" s="415" t="s">
        <v>437</v>
      </c>
      <c r="CJ15" s="414">
        <v>43</v>
      </c>
      <c r="CK15" s="669">
        <f t="shared" si="13"/>
        <v>38601.1</v>
      </c>
      <c r="CN15" s="95"/>
      <c r="CO15" s="15">
        <v>8</v>
      </c>
      <c r="CP15" s="93">
        <v>908.09</v>
      </c>
      <c r="CQ15" s="412">
        <v>44421</v>
      </c>
      <c r="CR15" s="93">
        <v>908.09</v>
      </c>
      <c r="CS15" s="415" t="s">
        <v>464</v>
      </c>
      <c r="CT15" s="414">
        <v>43</v>
      </c>
      <c r="CU15" s="682">
        <f t="shared" si="48"/>
        <v>39047.870000000003</v>
      </c>
      <c r="CX15" s="108"/>
      <c r="CY15" s="15">
        <v>8</v>
      </c>
      <c r="CZ15" s="93">
        <v>972.95</v>
      </c>
      <c r="DA15" s="352">
        <v>44420</v>
      </c>
      <c r="DB15" s="93">
        <v>972.95</v>
      </c>
      <c r="DC15" s="96" t="s">
        <v>451</v>
      </c>
      <c r="DD15" s="72">
        <v>43</v>
      </c>
      <c r="DE15" s="669">
        <f t="shared" si="14"/>
        <v>41836.85</v>
      </c>
      <c r="DH15" s="108"/>
      <c r="DI15" s="15">
        <v>8</v>
      </c>
      <c r="DJ15" s="93">
        <v>905.8</v>
      </c>
      <c r="DK15" s="412">
        <v>44421</v>
      </c>
      <c r="DL15" s="93">
        <v>905.8</v>
      </c>
      <c r="DM15" s="415" t="s">
        <v>460</v>
      </c>
      <c r="DN15" s="414">
        <v>43</v>
      </c>
      <c r="DO15" s="682">
        <f t="shared" si="15"/>
        <v>38949.4</v>
      </c>
      <c r="DR15" s="108"/>
      <c r="DS15" s="15">
        <v>8</v>
      </c>
      <c r="DT15" s="93">
        <v>899.5</v>
      </c>
      <c r="DU15" s="412">
        <v>44422</v>
      </c>
      <c r="DV15" s="93">
        <v>899.5</v>
      </c>
      <c r="DW15" s="415" t="s">
        <v>469</v>
      </c>
      <c r="DX15" s="414">
        <v>43</v>
      </c>
      <c r="DY15" s="669">
        <f t="shared" si="16"/>
        <v>38678.5</v>
      </c>
      <c r="EB15" s="108"/>
      <c r="EC15" s="15">
        <v>8</v>
      </c>
      <c r="ED15" s="70">
        <v>851.4</v>
      </c>
      <c r="EE15" s="368">
        <v>44425</v>
      </c>
      <c r="EF15" s="70">
        <v>851.4</v>
      </c>
      <c r="EG15" s="71" t="s">
        <v>478</v>
      </c>
      <c r="EH15" s="72">
        <v>41</v>
      </c>
      <c r="EI15" s="669">
        <f t="shared" si="17"/>
        <v>34907.4</v>
      </c>
      <c r="EL15" s="467"/>
      <c r="EM15" s="15">
        <v>8</v>
      </c>
      <c r="EN15" s="301">
        <v>922.1</v>
      </c>
      <c r="EO15" s="357">
        <v>44426</v>
      </c>
      <c r="EP15" s="301">
        <v>922.1</v>
      </c>
      <c r="EQ15" s="286" t="s">
        <v>485</v>
      </c>
      <c r="ER15" s="287">
        <v>41</v>
      </c>
      <c r="ES15" s="669">
        <f t="shared" si="18"/>
        <v>37806.1</v>
      </c>
      <c r="EV15" s="108"/>
      <c r="EW15" s="15">
        <v>8</v>
      </c>
      <c r="EX15" s="70">
        <v>958.44</v>
      </c>
      <c r="EY15" s="368">
        <v>44426</v>
      </c>
      <c r="EZ15" s="70">
        <v>958.44</v>
      </c>
      <c r="FA15" s="286" t="s">
        <v>481</v>
      </c>
      <c r="FB15" s="72">
        <v>41</v>
      </c>
      <c r="FC15" s="349">
        <f t="shared" si="19"/>
        <v>39296.04</v>
      </c>
      <c r="FF15" s="467"/>
      <c r="FG15" s="15">
        <v>8</v>
      </c>
      <c r="FH15" s="301">
        <v>973.4</v>
      </c>
      <c r="FI15" s="357">
        <v>44427</v>
      </c>
      <c r="FJ15" s="301">
        <v>973.4</v>
      </c>
      <c r="FK15" s="286" t="s">
        <v>488</v>
      </c>
      <c r="FL15" s="287">
        <v>41</v>
      </c>
      <c r="FM15" s="669">
        <f t="shared" si="20"/>
        <v>39909.4</v>
      </c>
      <c r="FP15" s="108"/>
      <c r="FQ15" s="15">
        <v>8</v>
      </c>
      <c r="FR15" s="93">
        <v>907.6</v>
      </c>
      <c r="FS15" s="352">
        <v>44428</v>
      </c>
      <c r="FT15" s="93">
        <v>907.6</v>
      </c>
      <c r="FU15" s="71" t="s">
        <v>496</v>
      </c>
      <c r="FV15" s="72">
        <v>41</v>
      </c>
      <c r="FW15" s="669">
        <f t="shared" si="21"/>
        <v>37211.599999999999</v>
      </c>
      <c r="FZ15" s="108"/>
      <c r="GA15" s="15">
        <v>8</v>
      </c>
      <c r="GB15" s="70">
        <v>903.1</v>
      </c>
      <c r="GC15" s="568">
        <v>44429</v>
      </c>
      <c r="GD15" s="70">
        <v>903.1</v>
      </c>
      <c r="GE15" s="286" t="s">
        <v>503</v>
      </c>
      <c r="GF15" s="287">
        <v>41</v>
      </c>
      <c r="GG15" s="349">
        <f t="shared" si="22"/>
        <v>37027.1</v>
      </c>
      <c r="GJ15" s="108"/>
      <c r="GK15" s="15">
        <v>8</v>
      </c>
      <c r="GL15" s="546">
        <v>902.2</v>
      </c>
      <c r="GM15" s="352">
        <v>44433</v>
      </c>
      <c r="GN15" s="546">
        <v>902.2</v>
      </c>
      <c r="GO15" s="96" t="s">
        <v>514</v>
      </c>
      <c r="GP15" s="72">
        <v>37</v>
      </c>
      <c r="GQ15" s="669">
        <f t="shared" si="23"/>
        <v>33381.4</v>
      </c>
      <c r="GT15" s="108"/>
      <c r="GU15" s="15">
        <v>8</v>
      </c>
      <c r="GV15" s="93">
        <v>895.8</v>
      </c>
      <c r="GW15" s="352">
        <v>44432</v>
      </c>
      <c r="GX15" s="93">
        <v>895.8</v>
      </c>
      <c r="GY15" s="96" t="s">
        <v>509</v>
      </c>
      <c r="GZ15" s="72">
        <v>37</v>
      </c>
      <c r="HA15" s="669">
        <f t="shared" si="24"/>
        <v>33144.6</v>
      </c>
      <c r="HD15" s="108"/>
      <c r="HE15" s="15">
        <v>8</v>
      </c>
      <c r="HF15" s="93">
        <v>894.48</v>
      </c>
      <c r="HG15" s="352">
        <v>44434</v>
      </c>
      <c r="HH15" s="93">
        <v>894.48</v>
      </c>
      <c r="HI15" s="96" t="s">
        <v>534</v>
      </c>
      <c r="HJ15" s="72">
        <v>37</v>
      </c>
      <c r="HK15" s="669">
        <f t="shared" si="25"/>
        <v>33095.760000000002</v>
      </c>
      <c r="HN15" s="108"/>
      <c r="HO15" s="15">
        <v>8</v>
      </c>
      <c r="HP15" s="301">
        <v>943.47</v>
      </c>
      <c r="HQ15" s="357">
        <v>44434</v>
      </c>
      <c r="HR15" s="301">
        <v>943.47</v>
      </c>
      <c r="HS15" s="417" t="s">
        <v>535</v>
      </c>
      <c r="HT15" s="287">
        <v>37</v>
      </c>
      <c r="HU15" s="669">
        <f t="shared" si="26"/>
        <v>34908.39</v>
      </c>
      <c r="HX15" s="95"/>
      <c r="HY15" s="15">
        <v>8</v>
      </c>
      <c r="HZ15" s="70">
        <v>912.2</v>
      </c>
      <c r="IA15" s="368">
        <v>44435</v>
      </c>
      <c r="IB15" s="70">
        <v>912.2</v>
      </c>
      <c r="IC15" s="71" t="s">
        <v>547</v>
      </c>
      <c r="ID15" s="72">
        <v>37</v>
      </c>
      <c r="IE15" s="669">
        <f t="shared" si="27"/>
        <v>33751.4</v>
      </c>
      <c r="IH15" s="95"/>
      <c r="II15" s="15">
        <v>8</v>
      </c>
      <c r="IJ15" s="70">
        <v>915.3</v>
      </c>
      <c r="IK15" s="368">
        <v>44436</v>
      </c>
      <c r="IL15" s="70">
        <v>915.3</v>
      </c>
      <c r="IM15" s="71" t="s">
        <v>554</v>
      </c>
      <c r="IN15" s="72">
        <v>37</v>
      </c>
      <c r="IO15" s="669">
        <f t="shared" si="28"/>
        <v>33866.1</v>
      </c>
      <c r="IR15" s="108"/>
      <c r="IS15" s="15">
        <v>8</v>
      </c>
      <c r="IT15" s="301">
        <v>904</v>
      </c>
      <c r="IU15" s="265">
        <v>44440</v>
      </c>
      <c r="IV15" s="301">
        <v>904</v>
      </c>
      <c r="IW15" s="575" t="s">
        <v>542</v>
      </c>
      <c r="IX15" s="287">
        <v>37</v>
      </c>
      <c r="IY15" s="349">
        <f t="shared" si="29"/>
        <v>33448</v>
      </c>
      <c r="IZ15" s="93"/>
      <c r="JA15" s="70"/>
      <c r="JB15" s="108"/>
      <c r="JC15" s="15">
        <v>8</v>
      </c>
      <c r="JD15" s="93">
        <v>821.5</v>
      </c>
      <c r="JE15" s="368">
        <v>44439</v>
      </c>
      <c r="JF15" s="93">
        <v>821.5</v>
      </c>
      <c r="JG15" s="71" t="s">
        <v>567</v>
      </c>
      <c r="JH15" s="72">
        <v>37</v>
      </c>
      <c r="JI15" s="669">
        <f t="shared" si="30"/>
        <v>30395.5</v>
      </c>
      <c r="JJ15" s="70"/>
      <c r="JL15" s="108"/>
      <c r="JM15" s="15">
        <v>8</v>
      </c>
      <c r="JN15" s="93">
        <v>934.4</v>
      </c>
      <c r="JO15" s="352">
        <v>44440</v>
      </c>
      <c r="JP15" s="93">
        <v>934.4</v>
      </c>
      <c r="JQ15" s="71" t="s">
        <v>543</v>
      </c>
      <c r="JR15" s="72">
        <v>37</v>
      </c>
      <c r="JS15" s="669">
        <f t="shared" si="31"/>
        <v>34572.799999999996</v>
      </c>
      <c r="JV15" s="108"/>
      <c r="JW15" s="15">
        <v>8</v>
      </c>
      <c r="JX15" s="70">
        <v>921.24</v>
      </c>
      <c r="JY15" s="368">
        <v>44441</v>
      </c>
      <c r="JZ15" s="70">
        <v>921.24</v>
      </c>
      <c r="KA15" s="71" t="s">
        <v>593</v>
      </c>
      <c r="KB15" s="72">
        <v>37</v>
      </c>
      <c r="KC15" s="669">
        <f t="shared" si="32"/>
        <v>34085.879999999997</v>
      </c>
      <c r="KF15" s="108"/>
      <c r="KG15" s="15">
        <v>8</v>
      </c>
      <c r="KH15" s="70">
        <v>895.8</v>
      </c>
      <c r="KI15" s="368">
        <v>44442</v>
      </c>
      <c r="KJ15" s="70">
        <v>895.8</v>
      </c>
      <c r="KK15" s="71" t="s">
        <v>603</v>
      </c>
      <c r="KL15" s="72">
        <v>37</v>
      </c>
      <c r="KM15" s="669">
        <f t="shared" si="33"/>
        <v>33144.6</v>
      </c>
      <c r="KP15" s="108"/>
      <c r="KQ15" s="15">
        <v>8</v>
      </c>
      <c r="KR15" s="70">
        <v>920.3</v>
      </c>
      <c r="KS15" s="368">
        <v>44442</v>
      </c>
      <c r="KT15" s="70">
        <v>920.3</v>
      </c>
      <c r="KU15" s="71" t="s">
        <v>601</v>
      </c>
      <c r="KV15" s="72">
        <v>37</v>
      </c>
      <c r="KW15" s="669">
        <f t="shared" si="34"/>
        <v>34051.1</v>
      </c>
      <c r="KZ15" s="108"/>
      <c r="LA15" s="15">
        <v>8</v>
      </c>
      <c r="LB15" s="93"/>
      <c r="LC15" s="352"/>
      <c r="LD15" s="93"/>
      <c r="LE15" s="96"/>
      <c r="LF15" s="72"/>
      <c r="LG15" s="669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69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69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>
        <v>44411</v>
      </c>
      <c r="P16" s="93">
        <v>911.3</v>
      </c>
      <c r="Q16" s="71" t="s">
        <v>414</v>
      </c>
      <c r="R16" s="72">
        <v>52</v>
      </c>
      <c r="S16" s="669">
        <f t="shared" si="47"/>
        <v>47387.6</v>
      </c>
      <c r="T16" s="262"/>
      <c r="V16" s="108"/>
      <c r="W16" s="15">
        <v>9</v>
      </c>
      <c r="X16" s="301">
        <v>903.1</v>
      </c>
      <c r="Y16" s="357">
        <v>44411</v>
      </c>
      <c r="Z16" s="301">
        <v>903.1</v>
      </c>
      <c r="AA16" s="417" t="s">
        <v>416</v>
      </c>
      <c r="AB16" s="287">
        <v>52</v>
      </c>
      <c r="AC16" s="349">
        <f t="shared" si="7"/>
        <v>46961.200000000004</v>
      </c>
      <c r="AF16" s="108"/>
      <c r="AG16" s="15">
        <v>9</v>
      </c>
      <c r="AH16" s="93">
        <v>962.52</v>
      </c>
      <c r="AI16" s="352">
        <v>44412</v>
      </c>
      <c r="AJ16" s="93">
        <v>962.52</v>
      </c>
      <c r="AK16" s="96" t="s">
        <v>421</v>
      </c>
      <c r="AL16" s="72">
        <v>52</v>
      </c>
      <c r="AM16" s="677">
        <f t="shared" si="8"/>
        <v>50051.040000000001</v>
      </c>
      <c r="AP16" s="108"/>
      <c r="AQ16" s="15">
        <v>9</v>
      </c>
      <c r="AR16" s="346">
        <v>967.51</v>
      </c>
      <c r="AS16" s="357">
        <v>44413</v>
      </c>
      <c r="AT16" s="346">
        <v>967.51</v>
      </c>
      <c r="AU16" s="345" t="s">
        <v>423</v>
      </c>
      <c r="AV16" s="287">
        <v>51</v>
      </c>
      <c r="AW16" s="349">
        <f t="shared" si="9"/>
        <v>49343.01</v>
      </c>
      <c r="AZ16" s="108"/>
      <c r="BA16" s="15">
        <v>9</v>
      </c>
      <c r="BB16" s="93">
        <v>941.2</v>
      </c>
      <c r="BC16" s="141">
        <v>44415</v>
      </c>
      <c r="BD16" s="93">
        <v>941.2</v>
      </c>
      <c r="BE16" s="96" t="s">
        <v>432</v>
      </c>
      <c r="BF16" s="411">
        <v>52</v>
      </c>
      <c r="BG16" s="697">
        <f t="shared" si="10"/>
        <v>48942.400000000001</v>
      </c>
      <c r="BJ16" s="108"/>
      <c r="BK16" s="15">
        <v>9</v>
      </c>
      <c r="BL16" s="93">
        <v>915.8</v>
      </c>
      <c r="BM16" s="141">
        <v>44415</v>
      </c>
      <c r="BN16" s="93">
        <v>915.8</v>
      </c>
      <c r="BO16" s="96" t="s">
        <v>436</v>
      </c>
      <c r="BP16" s="411">
        <v>52</v>
      </c>
      <c r="BQ16" s="697">
        <f t="shared" si="11"/>
        <v>47621.599999999999</v>
      </c>
      <c r="BT16" s="108"/>
      <c r="BU16" s="284">
        <v>9</v>
      </c>
      <c r="BV16" s="301">
        <v>911.3</v>
      </c>
      <c r="BW16" s="412">
        <v>44418</v>
      </c>
      <c r="BX16" s="301">
        <v>911.3</v>
      </c>
      <c r="BY16" s="413" t="s">
        <v>433</v>
      </c>
      <c r="BZ16" s="414">
        <v>43</v>
      </c>
      <c r="CA16" s="669">
        <f t="shared" si="12"/>
        <v>39185.9</v>
      </c>
      <c r="CD16" s="108"/>
      <c r="CE16" s="15">
        <v>9</v>
      </c>
      <c r="CF16" s="93">
        <v>876.8</v>
      </c>
      <c r="CG16" s="412">
        <v>44418</v>
      </c>
      <c r="CH16" s="93">
        <v>876.8</v>
      </c>
      <c r="CI16" s="415" t="s">
        <v>437</v>
      </c>
      <c r="CJ16" s="414">
        <v>43</v>
      </c>
      <c r="CK16" s="669">
        <f t="shared" si="13"/>
        <v>37702.400000000001</v>
      </c>
      <c r="CN16" s="95"/>
      <c r="CO16" s="15">
        <v>9</v>
      </c>
      <c r="CP16" s="93">
        <v>922.15</v>
      </c>
      <c r="CQ16" s="412">
        <v>44421</v>
      </c>
      <c r="CR16" s="93">
        <v>922.15</v>
      </c>
      <c r="CS16" s="415" t="s">
        <v>464</v>
      </c>
      <c r="CT16" s="414">
        <v>43</v>
      </c>
      <c r="CU16" s="682">
        <f t="shared" si="48"/>
        <v>39652.449999999997</v>
      </c>
      <c r="CX16" s="108"/>
      <c r="CY16" s="15">
        <v>9</v>
      </c>
      <c r="CZ16" s="93">
        <v>948</v>
      </c>
      <c r="DA16" s="352">
        <v>44420</v>
      </c>
      <c r="DB16" s="93">
        <v>948</v>
      </c>
      <c r="DC16" s="96" t="s">
        <v>451</v>
      </c>
      <c r="DD16" s="72">
        <v>43</v>
      </c>
      <c r="DE16" s="669">
        <f t="shared" si="14"/>
        <v>40764</v>
      </c>
      <c r="DH16" s="108"/>
      <c r="DI16" s="15">
        <v>9</v>
      </c>
      <c r="DJ16" s="93">
        <v>895.8</v>
      </c>
      <c r="DK16" s="412">
        <v>44421</v>
      </c>
      <c r="DL16" s="93">
        <v>895.8</v>
      </c>
      <c r="DM16" s="415" t="s">
        <v>460</v>
      </c>
      <c r="DN16" s="414">
        <v>43</v>
      </c>
      <c r="DO16" s="682">
        <f t="shared" si="15"/>
        <v>38519.4</v>
      </c>
      <c r="DR16" s="108"/>
      <c r="DS16" s="15">
        <v>9</v>
      </c>
      <c r="DT16" s="93">
        <v>902.2</v>
      </c>
      <c r="DU16" s="412">
        <v>44422</v>
      </c>
      <c r="DV16" s="93">
        <v>902.2</v>
      </c>
      <c r="DW16" s="415" t="s">
        <v>469</v>
      </c>
      <c r="DX16" s="414">
        <v>43</v>
      </c>
      <c r="DY16" s="669">
        <f t="shared" si="16"/>
        <v>38794.6</v>
      </c>
      <c r="EB16" s="108"/>
      <c r="EC16" s="15">
        <v>9</v>
      </c>
      <c r="ED16" s="70">
        <v>930.3</v>
      </c>
      <c r="EE16" s="368">
        <v>44425</v>
      </c>
      <c r="EF16" s="70">
        <v>930.3</v>
      </c>
      <c r="EG16" s="71" t="s">
        <v>478</v>
      </c>
      <c r="EH16" s="72">
        <v>41</v>
      </c>
      <c r="EI16" s="669">
        <f t="shared" si="17"/>
        <v>38142.299999999996</v>
      </c>
      <c r="EL16" s="467"/>
      <c r="EM16" s="15">
        <v>9</v>
      </c>
      <c r="EN16" s="301">
        <v>879.5</v>
      </c>
      <c r="EO16" s="357">
        <v>44426</v>
      </c>
      <c r="EP16" s="301">
        <v>879.5</v>
      </c>
      <c r="EQ16" s="286" t="s">
        <v>485</v>
      </c>
      <c r="ER16" s="287">
        <v>41</v>
      </c>
      <c r="ES16" s="669">
        <f t="shared" si="18"/>
        <v>36059.5</v>
      </c>
      <c r="EV16" s="108"/>
      <c r="EW16" s="15">
        <v>9</v>
      </c>
      <c r="EX16" s="70">
        <v>943.01</v>
      </c>
      <c r="EY16" s="368">
        <v>44426</v>
      </c>
      <c r="EZ16" s="70">
        <v>943.01</v>
      </c>
      <c r="FA16" s="286" t="s">
        <v>481</v>
      </c>
      <c r="FB16" s="72">
        <v>41</v>
      </c>
      <c r="FC16" s="349">
        <f t="shared" si="19"/>
        <v>38663.409999999996</v>
      </c>
      <c r="FF16" s="467"/>
      <c r="FG16" s="15">
        <v>9</v>
      </c>
      <c r="FH16" s="301">
        <v>961.61</v>
      </c>
      <c r="FI16" s="357">
        <v>44427</v>
      </c>
      <c r="FJ16" s="301">
        <v>961.61</v>
      </c>
      <c r="FK16" s="286" t="s">
        <v>488</v>
      </c>
      <c r="FL16" s="287">
        <v>41</v>
      </c>
      <c r="FM16" s="669">
        <f t="shared" si="20"/>
        <v>39426.01</v>
      </c>
      <c r="FP16" s="108"/>
      <c r="FQ16" s="15">
        <v>9</v>
      </c>
      <c r="FR16" s="93">
        <v>947.5</v>
      </c>
      <c r="FS16" s="352">
        <v>44428</v>
      </c>
      <c r="FT16" s="93">
        <v>947.5</v>
      </c>
      <c r="FU16" s="71" t="s">
        <v>496</v>
      </c>
      <c r="FV16" s="72">
        <v>41</v>
      </c>
      <c r="FW16" s="669">
        <f t="shared" si="21"/>
        <v>38847.5</v>
      </c>
      <c r="FZ16" s="108"/>
      <c r="GA16" s="15">
        <v>9</v>
      </c>
      <c r="GB16" s="70">
        <v>889.5</v>
      </c>
      <c r="GC16" s="568">
        <v>44429</v>
      </c>
      <c r="GD16" s="70">
        <v>889.5</v>
      </c>
      <c r="GE16" s="286" t="s">
        <v>503</v>
      </c>
      <c r="GF16" s="287">
        <v>41</v>
      </c>
      <c r="GG16" s="349">
        <f t="shared" si="22"/>
        <v>36469.5</v>
      </c>
      <c r="GJ16" s="108"/>
      <c r="GK16" s="15">
        <v>9</v>
      </c>
      <c r="GL16" s="546">
        <v>904.9</v>
      </c>
      <c r="GM16" s="352">
        <v>44433</v>
      </c>
      <c r="GN16" s="546">
        <v>904.9</v>
      </c>
      <c r="GO16" s="96" t="s">
        <v>514</v>
      </c>
      <c r="GP16" s="72">
        <v>37</v>
      </c>
      <c r="GQ16" s="669">
        <f t="shared" si="23"/>
        <v>33481.299999999996</v>
      </c>
      <c r="GT16" s="108"/>
      <c r="GU16" s="15">
        <v>9</v>
      </c>
      <c r="GV16" s="93">
        <v>823.3</v>
      </c>
      <c r="GW16" s="352">
        <v>44432</v>
      </c>
      <c r="GX16" s="93">
        <v>823.3</v>
      </c>
      <c r="GY16" s="96" t="s">
        <v>509</v>
      </c>
      <c r="GZ16" s="72">
        <v>37</v>
      </c>
      <c r="HA16" s="669">
        <f t="shared" si="24"/>
        <v>30462.1</v>
      </c>
      <c r="HD16" s="108"/>
      <c r="HE16" s="15">
        <v>9</v>
      </c>
      <c r="HF16" s="93">
        <v>893.57</v>
      </c>
      <c r="HG16" s="352">
        <v>44434</v>
      </c>
      <c r="HH16" s="93">
        <v>893.57</v>
      </c>
      <c r="HI16" s="96" t="s">
        <v>534</v>
      </c>
      <c r="HJ16" s="72">
        <v>37</v>
      </c>
      <c r="HK16" s="669">
        <f t="shared" si="25"/>
        <v>33062.090000000004</v>
      </c>
      <c r="HN16" s="108"/>
      <c r="HO16" s="15">
        <v>9</v>
      </c>
      <c r="HP16" s="301">
        <v>940.75</v>
      </c>
      <c r="HQ16" s="357">
        <v>44434</v>
      </c>
      <c r="HR16" s="301">
        <v>940.75</v>
      </c>
      <c r="HS16" s="417" t="s">
        <v>535</v>
      </c>
      <c r="HT16" s="287">
        <v>37</v>
      </c>
      <c r="HU16" s="669">
        <f t="shared" si="26"/>
        <v>34807.75</v>
      </c>
      <c r="HX16" s="95"/>
      <c r="HY16" s="15">
        <v>9</v>
      </c>
      <c r="HZ16" s="70">
        <v>931.7</v>
      </c>
      <c r="IA16" s="368">
        <v>44435</v>
      </c>
      <c r="IB16" s="70">
        <v>931.7</v>
      </c>
      <c r="IC16" s="71" t="s">
        <v>547</v>
      </c>
      <c r="ID16" s="72">
        <v>37</v>
      </c>
      <c r="IE16" s="669">
        <f t="shared" si="27"/>
        <v>34472.9</v>
      </c>
      <c r="IH16" s="95"/>
      <c r="II16" s="15">
        <v>9</v>
      </c>
      <c r="IJ16" s="70">
        <v>935.8</v>
      </c>
      <c r="IK16" s="368">
        <v>44436</v>
      </c>
      <c r="IL16" s="70">
        <v>935.8</v>
      </c>
      <c r="IM16" s="71" t="s">
        <v>560</v>
      </c>
      <c r="IN16" s="72">
        <v>37</v>
      </c>
      <c r="IO16" s="669">
        <f t="shared" si="28"/>
        <v>34624.6</v>
      </c>
      <c r="IR16" s="108"/>
      <c r="IS16" s="15">
        <v>9</v>
      </c>
      <c r="IT16" s="301">
        <v>917.6</v>
      </c>
      <c r="IU16" s="265">
        <v>44440</v>
      </c>
      <c r="IV16" s="301">
        <v>917.6</v>
      </c>
      <c r="IW16" s="575" t="s">
        <v>542</v>
      </c>
      <c r="IX16" s="287">
        <v>37</v>
      </c>
      <c r="IY16" s="349">
        <f t="shared" si="29"/>
        <v>33951.200000000004</v>
      </c>
      <c r="IZ16" s="93"/>
      <c r="JA16" s="70"/>
      <c r="JB16" s="108"/>
      <c r="JC16" s="15">
        <v>9</v>
      </c>
      <c r="JD16" s="93">
        <v>890.4</v>
      </c>
      <c r="JE16" s="368">
        <v>44439</v>
      </c>
      <c r="JF16" s="93">
        <v>890.4</v>
      </c>
      <c r="JG16" s="71" t="s">
        <v>567</v>
      </c>
      <c r="JH16" s="72">
        <v>37</v>
      </c>
      <c r="JI16" s="669">
        <f t="shared" si="30"/>
        <v>32944.799999999996</v>
      </c>
      <c r="JJ16" s="70"/>
      <c r="JL16" s="108"/>
      <c r="JM16" s="15">
        <v>9</v>
      </c>
      <c r="JN16" s="93">
        <v>935.3</v>
      </c>
      <c r="JO16" s="352">
        <v>44440</v>
      </c>
      <c r="JP16" s="93">
        <v>935.3</v>
      </c>
      <c r="JQ16" s="71" t="s">
        <v>543</v>
      </c>
      <c r="JR16" s="72">
        <v>37</v>
      </c>
      <c r="JS16" s="669">
        <f t="shared" si="31"/>
        <v>34606.1</v>
      </c>
      <c r="JV16" s="108"/>
      <c r="JW16" s="15">
        <v>9</v>
      </c>
      <c r="JX16" s="70">
        <v>972.95</v>
      </c>
      <c r="JY16" s="368">
        <v>44441</v>
      </c>
      <c r="JZ16" s="70">
        <v>972.95</v>
      </c>
      <c r="KA16" s="71" t="s">
        <v>593</v>
      </c>
      <c r="KB16" s="72">
        <v>37</v>
      </c>
      <c r="KC16" s="669">
        <f t="shared" si="32"/>
        <v>35999.15</v>
      </c>
      <c r="KF16" s="108"/>
      <c r="KG16" s="15">
        <v>9</v>
      </c>
      <c r="KH16" s="70">
        <v>930.3</v>
      </c>
      <c r="KI16" s="368">
        <v>44442</v>
      </c>
      <c r="KJ16" s="70">
        <v>930.3</v>
      </c>
      <c r="KK16" s="71" t="s">
        <v>603</v>
      </c>
      <c r="KL16" s="72">
        <v>37</v>
      </c>
      <c r="KM16" s="669">
        <f t="shared" si="33"/>
        <v>34421.1</v>
      </c>
      <c r="KP16" s="108"/>
      <c r="KQ16" s="15">
        <v>9</v>
      </c>
      <c r="KR16" s="70">
        <v>931.2</v>
      </c>
      <c r="KS16" s="368">
        <v>44442</v>
      </c>
      <c r="KT16" s="70">
        <v>931.2</v>
      </c>
      <c r="KU16" s="71" t="s">
        <v>601</v>
      </c>
      <c r="KV16" s="72">
        <v>37</v>
      </c>
      <c r="KW16" s="669">
        <f t="shared" si="34"/>
        <v>34454.400000000001</v>
      </c>
      <c r="KZ16" s="108"/>
      <c r="LA16" s="15">
        <v>9</v>
      </c>
      <c r="LB16" s="93"/>
      <c r="LC16" s="352"/>
      <c r="LD16" s="93"/>
      <c r="LE16" s="96"/>
      <c r="LF16" s="72"/>
      <c r="LG16" s="669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69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69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>
        <v>44411</v>
      </c>
      <c r="P17" s="93">
        <v>878.6</v>
      </c>
      <c r="Q17" s="71" t="s">
        <v>414</v>
      </c>
      <c r="R17" s="72">
        <v>52</v>
      </c>
      <c r="S17" s="669">
        <f t="shared" si="47"/>
        <v>45687.200000000004</v>
      </c>
      <c r="T17" s="262"/>
      <c r="V17" s="108"/>
      <c r="W17" s="15">
        <v>10</v>
      </c>
      <c r="X17" s="301">
        <v>884</v>
      </c>
      <c r="Y17" s="357">
        <v>44411</v>
      </c>
      <c r="Z17" s="301">
        <v>884</v>
      </c>
      <c r="AA17" s="417" t="s">
        <v>416</v>
      </c>
      <c r="AB17" s="287">
        <v>52</v>
      </c>
      <c r="AC17" s="349">
        <f t="shared" si="7"/>
        <v>45968</v>
      </c>
      <c r="AF17" s="108"/>
      <c r="AG17" s="15">
        <v>10</v>
      </c>
      <c r="AH17" s="93">
        <v>970.68</v>
      </c>
      <c r="AI17" s="352">
        <v>44412</v>
      </c>
      <c r="AJ17" s="93">
        <v>970.68</v>
      </c>
      <c r="AK17" s="96" t="s">
        <v>421</v>
      </c>
      <c r="AL17" s="72">
        <v>52</v>
      </c>
      <c r="AM17" s="677">
        <f t="shared" si="8"/>
        <v>50475.360000000001</v>
      </c>
      <c r="AP17" s="108"/>
      <c r="AQ17" s="15">
        <v>10</v>
      </c>
      <c r="AR17" s="346">
        <v>947.55</v>
      </c>
      <c r="AS17" s="357">
        <v>44413</v>
      </c>
      <c r="AT17" s="346">
        <v>947.55</v>
      </c>
      <c r="AU17" s="345" t="s">
        <v>423</v>
      </c>
      <c r="AV17" s="287">
        <v>51</v>
      </c>
      <c r="AW17" s="349">
        <f t="shared" si="9"/>
        <v>48325.049999999996</v>
      </c>
      <c r="AZ17" s="108"/>
      <c r="BA17" s="15">
        <v>10</v>
      </c>
      <c r="BB17" s="93">
        <v>890.4</v>
      </c>
      <c r="BC17" s="141">
        <v>44415</v>
      </c>
      <c r="BD17" s="93">
        <v>890.4</v>
      </c>
      <c r="BE17" s="96" t="s">
        <v>435</v>
      </c>
      <c r="BF17" s="411">
        <v>52</v>
      </c>
      <c r="BG17" s="697">
        <f t="shared" si="10"/>
        <v>46300.799999999996</v>
      </c>
      <c r="BJ17" s="108"/>
      <c r="BK17" s="15">
        <v>10</v>
      </c>
      <c r="BL17" s="93">
        <v>904.9</v>
      </c>
      <c r="BM17" s="141">
        <v>44415</v>
      </c>
      <c r="BN17" s="93">
        <v>904.9</v>
      </c>
      <c r="BO17" s="96" t="s">
        <v>436</v>
      </c>
      <c r="BP17" s="411">
        <v>52</v>
      </c>
      <c r="BQ17" s="697">
        <f t="shared" si="11"/>
        <v>47054.799999999996</v>
      </c>
      <c r="BT17" s="108"/>
      <c r="BU17" s="284">
        <v>10</v>
      </c>
      <c r="BV17" s="285">
        <v>913.1</v>
      </c>
      <c r="BW17" s="412">
        <v>44418</v>
      </c>
      <c r="BX17" s="285">
        <v>913.1</v>
      </c>
      <c r="BY17" s="413" t="s">
        <v>433</v>
      </c>
      <c r="BZ17" s="414">
        <v>43</v>
      </c>
      <c r="CA17" s="669">
        <f t="shared" si="12"/>
        <v>39263.300000000003</v>
      </c>
      <c r="CD17" s="108"/>
      <c r="CE17" s="15">
        <v>10</v>
      </c>
      <c r="CF17" s="93">
        <v>843.2</v>
      </c>
      <c r="CG17" s="412">
        <v>44418</v>
      </c>
      <c r="CH17" s="93">
        <v>843.2</v>
      </c>
      <c r="CI17" s="415" t="s">
        <v>437</v>
      </c>
      <c r="CJ17" s="414">
        <v>43</v>
      </c>
      <c r="CK17" s="669">
        <f t="shared" si="13"/>
        <v>36257.599999999999</v>
      </c>
      <c r="CN17" s="95"/>
      <c r="CO17" s="15">
        <v>10</v>
      </c>
      <c r="CP17" s="93">
        <v>917.16</v>
      </c>
      <c r="CQ17" s="412">
        <v>44422</v>
      </c>
      <c r="CR17" s="93">
        <v>917.16</v>
      </c>
      <c r="CS17" s="415" t="s">
        <v>471</v>
      </c>
      <c r="CT17" s="414">
        <v>43</v>
      </c>
      <c r="CU17" s="682">
        <f t="shared" si="48"/>
        <v>39437.879999999997</v>
      </c>
      <c r="CX17" s="108"/>
      <c r="CY17" s="15">
        <v>10</v>
      </c>
      <c r="CZ17" s="93">
        <v>948</v>
      </c>
      <c r="DA17" s="352">
        <v>44420</v>
      </c>
      <c r="DB17" s="93">
        <v>948</v>
      </c>
      <c r="DC17" s="96" t="s">
        <v>451</v>
      </c>
      <c r="DD17" s="72">
        <v>43</v>
      </c>
      <c r="DE17" s="669">
        <f t="shared" si="14"/>
        <v>40764</v>
      </c>
      <c r="DH17" s="108"/>
      <c r="DI17" s="15">
        <v>10</v>
      </c>
      <c r="DJ17" s="70">
        <v>904</v>
      </c>
      <c r="DK17" s="412">
        <v>44421</v>
      </c>
      <c r="DL17" s="70">
        <v>904</v>
      </c>
      <c r="DM17" s="415" t="s">
        <v>460</v>
      </c>
      <c r="DN17" s="414">
        <v>43</v>
      </c>
      <c r="DO17" s="682">
        <f t="shared" si="15"/>
        <v>38872</v>
      </c>
      <c r="DR17" s="108"/>
      <c r="DS17" s="15">
        <v>10</v>
      </c>
      <c r="DT17" s="70">
        <v>906.7</v>
      </c>
      <c r="DU17" s="412">
        <v>44422</v>
      </c>
      <c r="DV17" s="70">
        <v>906.7</v>
      </c>
      <c r="DW17" s="415" t="s">
        <v>469</v>
      </c>
      <c r="DX17" s="414">
        <v>43</v>
      </c>
      <c r="DY17" s="669">
        <f t="shared" si="16"/>
        <v>38988.1</v>
      </c>
      <c r="EB17" s="108"/>
      <c r="EC17" s="15">
        <v>10</v>
      </c>
      <c r="ED17" s="70">
        <v>914.9</v>
      </c>
      <c r="EE17" s="368">
        <v>44425</v>
      </c>
      <c r="EF17" s="70">
        <v>914.9</v>
      </c>
      <c r="EG17" s="71" t="s">
        <v>479</v>
      </c>
      <c r="EH17" s="72">
        <v>41</v>
      </c>
      <c r="EI17" s="669">
        <f t="shared" si="17"/>
        <v>37510.9</v>
      </c>
      <c r="EL17" s="108"/>
      <c r="EM17" s="15">
        <v>10</v>
      </c>
      <c r="EN17" s="301">
        <v>920.3</v>
      </c>
      <c r="EO17" s="357">
        <v>44426</v>
      </c>
      <c r="EP17" s="301">
        <v>920.3</v>
      </c>
      <c r="EQ17" s="286" t="s">
        <v>485</v>
      </c>
      <c r="ER17" s="287">
        <v>41</v>
      </c>
      <c r="ES17" s="669">
        <f t="shared" si="18"/>
        <v>37732.299999999996</v>
      </c>
      <c r="EV17" s="108"/>
      <c r="EW17" s="15">
        <v>10</v>
      </c>
      <c r="EX17" s="70">
        <v>917.16</v>
      </c>
      <c r="EY17" s="368">
        <v>44426</v>
      </c>
      <c r="EZ17" s="70">
        <v>917.16</v>
      </c>
      <c r="FA17" s="286" t="s">
        <v>481</v>
      </c>
      <c r="FB17" s="72">
        <v>41</v>
      </c>
      <c r="FC17" s="349">
        <f t="shared" si="19"/>
        <v>37603.56</v>
      </c>
      <c r="FF17" s="108"/>
      <c r="FG17" s="15">
        <v>10</v>
      </c>
      <c r="FH17" s="301">
        <v>916.25</v>
      </c>
      <c r="FI17" s="357">
        <v>44427</v>
      </c>
      <c r="FJ17" s="301">
        <v>916.25</v>
      </c>
      <c r="FK17" s="286" t="s">
        <v>488</v>
      </c>
      <c r="FL17" s="287">
        <v>41</v>
      </c>
      <c r="FM17" s="669">
        <f t="shared" si="20"/>
        <v>37566.25</v>
      </c>
      <c r="FP17" s="108"/>
      <c r="FQ17" s="15">
        <v>10</v>
      </c>
      <c r="FR17" s="93">
        <v>906.7</v>
      </c>
      <c r="FS17" s="352">
        <v>44428</v>
      </c>
      <c r="FT17" s="93">
        <v>906.7</v>
      </c>
      <c r="FU17" s="71" t="s">
        <v>496</v>
      </c>
      <c r="FV17" s="72">
        <v>41</v>
      </c>
      <c r="FW17" s="669">
        <f t="shared" si="21"/>
        <v>37174.700000000004</v>
      </c>
      <c r="FZ17" s="108"/>
      <c r="GA17" s="15">
        <v>10</v>
      </c>
      <c r="GB17" s="70">
        <v>894</v>
      </c>
      <c r="GC17" s="568">
        <v>44429</v>
      </c>
      <c r="GD17" s="70">
        <v>894</v>
      </c>
      <c r="GE17" s="286" t="s">
        <v>503</v>
      </c>
      <c r="GF17" s="287">
        <v>41</v>
      </c>
      <c r="GG17" s="349">
        <f t="shared" si="22"/>
        <v>36654</v>
      </c>
      <c r="GJ17" s="108"/>
      <c r="GK17" s="15">
        <v>10</v>
      </c>
      <c r="GL17" s="546">
        <v>865.9</v>
      </c>
      <c r="GM17" s="352">
        <v>44433</v>
      </c>
      <c r="GN17" s="546">
        <v>865.9</v>
      </c>
      <c r="GO17" s="96" t="s">
        <v>514</v>
      </c>
      <c r="GP17" s="72">
        <v>37</v>
      </c>
      <c r="GQ17" s="669">
        <f t="shared" si="23"/>
        <v>32038.3</v>
      </c>
      <c r="GT17" s="108"/>
      <c r="GU17" s="15">
        <v>10</v>
      </c>
      <c r="GV17" s="93">
        <v>894</v>
      </c>
      <c r="GW17" s="352">
        <v>44432</v>
      </c>
      <c r="GX17" s="93">
        <v>894</v>
      </c>
      <c r="GY17" s="96" t="s">
        <v>509</v>
      </c>
      <c r="GZ17" s="72">
        <v>37</v>
      </c>
      <c r="HA17" s="669">
        <f t="shared" si="24"/>
        <v>33078</v>
      </c>
      <c r="HD17" s="108"/>
      <c r="HE17" s="15">
        <v>10</v>
      </c>
      <c r="HF17" s="93">
        <v>928.04</v>
      </c>
      <c r="HG17" s="352">
        <v>44434</v>
      </c>
      <c r="HH17" s="93">
        <v>928.04</v>
      </c>
      <c r="HI17" s="96" t="s">
        <v>534</v>
      </c>
      <c r="HJ17" s="72">
        <v>37</v>
      </c>
      <c r="HK17" s="669">
        <f t="shared" si="25"/>
        <v>34337.479999999996</v>
      </c>
      <c r="HN17" s="108"/>
      <c r="HO17" s="15">
        <v>10</v>
      </c>
      <c r="HP17" s="301">
        <v>934.4</v>
      </c>
      <c r="HQ17" s="357">
        <v>44434</v>
      </c>
      <c r="HR17" s="301">
        <v>934.4</v>
      </c>
      <c r="HS17" s="417" t="s">
        <v>535</v>
      </c>
      <c r="HT17" s="287">
        <v>37</v>
      </c>
      <c r="HU17" s="669">
        <f t="shared" si="26"/>
        <v>34572.799999999996</v>
      </c>
      <c r="HX17" s="95"/>
      <c r="HY17" s="15">
        <v>10</v>
      </c>
      <c r="HZ17" s="70">
        <v>867.7</v>
      </c>
      <c r="IA17" s="368">
        <v>44435</v>
      </c>
      <c r="IB17" s="70">
        <v>867.7</v>
      </c>
      <c r="IC17" s="71" t="s">
        <v>547</v>
      </c>
      <c r="ID17" s="72">
        <v>37</v>
      </c>
      <c r="IE17" s="669">
        <f t="shared" si="27"/>
        <v>32104.9</v>
      </c>
      <c r="IH17" s="95"/>
      <c r="II17" s="15">
        <v>10</v>
      </c>
      <c r="IJ17" s="70">
        <v>929</v>
      </c>
      <c r="IK17" s="368">
        <v>44436</v>
      </c>
      <c r="IL17" s="70">
        <v>929</v>
      </c>
      <c r="IM17" s="71" t="s">
        <v>553</v>
      </c>
      <c r="IN17" s="72">
        <v>37</v>
      </c>
      <c r="IO17" s="669">
        <f t="shared" si="28"/>
        <v>34373</v>
      </c>
      <c r="IR17" s="108"/>
      <c r="IS17" s="15">
        <v>10</v>
      </c>
      <c r="IT17" s="301">
        <v>920.3</v>
      </c>
      <c r="IU17" s="265">
        <v>44440</v>
      </c>
      <c r="IV17" s="301">
        <v>920.3</v>
      </c>
      <c r="IW17" s="575" t="s">
        <v>542</v>
      </c>
      <c r="IX17" s="287">
        <v>37</v>
      </c>
      <c r="IY17" s="349">
        <f t="shared" si="29"/>
        <v>34051.1</v>
      </c>
      <c r="IZ17" s="93"/>
      <c r="JA17" s="70"/>
      <c r="JB17" s="108"/>
      <c r="JC17" s="15">
        <v>10</v>
      </c>
      <c r="JD17" s="93">
        <v>875</v>
      </c>
      <c r="JE17" s="368">
        <v>44439</v>
      </c>
      <c r="JF17" s="93">
        <v>875</v>
      </c>
      <c r="JG17" s="71" t="s">
        <v>567</v>
      </c>
      <c r="JH17" s="72">
        <v>37</v>
      </c>
      <c r="JI17" s="669">
        <f t="shared" si="30"/>
        <v>32375</v>
      </c>
      <c r="JJ17" s="70"/>
      <c r="JL17" s="108"/>
      <c r="JM17" s="15">
        <v>10</v>
      </c>
      <c r="JN17" s="93">
        <v>929.86</v>
      </c>
      <c r="JO17" s="352">
        <v>44440</v>
      </c>
      <c r="JP17" s="93">
        <v>929.86</v>
      </c>
      <c r="JQ17" s="71" t="s">
        <v>543</v>
      </c>
      <c r="JR17" s="72">
        <v>37</v>
      </c>
      <c r="JS17" s="669">
        <f t="shared" si="31"/>
        <v>34404.82</v>
      </c>
      <c r="JV17" s="108"/>
      <c r="JW17" s="15">
        <v>10</v>
      </c>
      <c r="JX17" s="70">
        <v>948.91</v>
      </c>
      <c r="JY17" s="368">
        <v>44441</v>
      </c>
      <c r="JZ17" s="70">
        <v>948.91</v>
      </c>
      <c r="KA17" s="71" t="s">
        <v>593</v>
      </c>
      <c r="KB17" s="72">
        <v>37</v>
      </c>
      <c r="KC17" s="669">
        <f t="shared" si="32"/>
        <v>35109.67</v>
      </c>
      <c r="KF17" s="108"/>
      <c r="KG17" s="15">
        <v>10</v>
      </c>
      <c r="KH17" s="70">
        <v>893.1</v>
      </c>
      <c r="KI17" s="368">
        <v>44442</v>
      </c>
      <c r="KJ17" s="70">
        <v>893.1</v>
      </c>
      <c r="KK17" s="71" t="s">
        <v>603</v>
      </c>
      <c r="KL17" s="72">
        <v>37</v>
      </c>
      <c r="KM17" s="669">
        <f t="shared" si="33"/>
        <v>33044.700000000004</v>
      </c>
      <c r="KP17" s="108"/>
      <c r="KQ17" s="15">
        <v>10</v>
      </c>
      <c r="KR17" s="70">
        <v>905.4</v>
      </c>
      <c r="KS17" s="368">
        <v>44442</v>
      </c>
      <c r="KT17" s="70">
        <v>905.4</v>
      </c>
      <c r="KU17" s="71" t="s">
        <v>601</v>
      </c>
      <c r="KV17" s="72">
        <v>37</v>
      </c>
      <c r="KW17" s="669">
        <f t="shared" si="34"/>
        <v>33499.799999999996</v>
      </c>
      <c r="KZ17" s="108"/>
      <c r="LA17" s="15">
        <v>10</v>
      </c>
      <c r="LB17" s="93"/>
      <c r="LC17" s="352"/>
      <c r="LD17" s="93"/>
      <c r="LE17" s="96"/>
      <c r="LF17" s="72"/>
      <c r="LG17" s="669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69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69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>
        <v>44411</v>
      </c>
      <c r="P18" s="93">
        <v>886.8</v>
      </c>
      <c r="Q18" s="71" t="s">
        <v>414</v>
      </c>
      <c r="R18" s="72">
        <v>52</v>
      </c>
      <c r="S18" s="669">
        <f t="shared" si="47"/>
        <v>46113.599999999999</v>
      </c>
      <c r="T18" s="262"/>
      <c r="V18" s="108"/>
      <c r="W18" s="15">
        <v>11</v>
      </c>
      <c r="X18" s="301">
        <v>889.5</v>
      </c>
      <c r="Y18" s="357">
        <v>44411</v>
      </c>
      <c r="Z18" s="301">
        <v>889.5</v>
      </c>
      <c r="AA18" s="417" t="s">
        <v>420</v>
      </c>
      <c r="AB18" s="287">
        <v>52</v>
      </c>
      <c r="AC18" s="349">
        <f t="shared" si="7"/>
        <v>46254</v>
      </c>
      <c r="AF18" s="108"/>
      <c r="AG18" s="15">
        <v>11</v>
      </c>
      <c r="AH18" s="70">
        <v>914.44</v>
      </c>
      <c r="AI18" s="352">
        <v>44412</v>
      </c>
      <c r="AJ18" s="70">
        <v>914.44</v>
      </c>
      <c r="AK18" s="96" t="s">
        <v>422</v>
      </c>
      <c r="AL18" s="72">
        <v>52</v>
      </c>
      <c r="AM18" s="677">
        <f t="shared" si="8"/>
        <v>47550.880000000005</v>
      </c>
      <c r="AP18" s="108"/>
      <c r="AQ18" s="15">
        <v>11</v>
      </c>
      <c r="AR18" s="346">
        <v>910.35</v>
      </c>
      <c r="AS18" s="357">
        <v>44413</v>
      </c>
      <c r="AT18" s="346">
        <v>910.35</v>
      </c>
      <c r="AU18" s="345" t="s">
        <v>423</v>
      </c>
      <c r="AV18" s="287">
        <v>51</v>
      </c>
      <c r="AW18" s="349">
        <f t="shared" si="9"/>
        <v>46427.85</v>
      </c>
      <c r="AZ18" s="108"/>
      <c r="BA18" s="15">
        <v>11</v>
      </c>
      <c r="BB18" s="93">
        <v>904</v>
      </c>
      <c r="BC18" s="141">
        <v>44415</v>
      </c>
      <c r="BD18" s="93">
        <v>904</v>
      </c>
      <c r="BE18" s="96" t="s">
        <v>435</v>
      </c>
      <c r="BF18" s="411">
        <v>52</v>
      </c>
      <c r="BG18" s="697">
        <f t="shared" si="10"/>
        <v>47008</v>
      </c>
      <c r="BJ18" s="108"/>
      <c r="BK18" s="15">
        <v>11</v>
      </c>
      <c r="BL18" s="93">
        <v>914.9</v>
      </c>
      <c r="BM18" s="141">
        <v>44415</v>
      </c>
      <c r="BN18" s="93">
        <v>914.9</v>
      </c>
      <c r="BO18" s="96" t="s">
        <v>436</v>
      </c>
      <c r="BP18" s="411">
        <v>52</v>
      </c>
      <c r="BQ18" s="697">
        <f t="shared" si="11"/>
        <v>47574.799999999996</v>
      </c>
      <c r="BT18" s="108"/>
      <c r="BU18" s="284">
        <v>11</v>
      </c>
      <c r="BV18" s="301">
        <v>909.4</v>
      </c>
      <c r="BW18" s="412">
        <v>44418</v>
      </c>
      <c r="BX18" s="301">
        <v>909.4</v>
      </c>
      <c r="BY18" s="413" t="s">
        <v>433</v>
      </c>
      <c r="BZ18" s="414">
        <v>43</v>
      </c>
      <c r="CA18" s="669">
        <f t="shared" si="12"/>
        <v>39104.199999999997</v>
      </c>
      <c r="CD18" s="108"/>
      <c r="CE18" s="15">
        <v>11</v>
      </c>
      <c r="CF18" s="70">
        <v>899.5</v>
      </c>
      <c r="CG18" s="412">
        <v>44418</v>
      </c>
      <c r="CH18" s="70">
        <v>899.5</v>
      </c>
      <c r="CI18" s="415" t="s">
        <v>437</v>
      </c>
      <c r="CJ18" s="414">
        <v>43</v>
      </c>
      <c r="CK18" s="669">
        <f t="shared" si="13"/>
        <v>38678.5</v>
      </c>
      <c r="CN18" s="95"/>
      <c r="CO18" s="15">
        <v>11</v>
      </c>
      <c r="CP18" s="70">
        <v>876.79</v>
      </c>
      <c r="CQ18" s="412">
        <v>44420</v>
      </c>
      <c r="CR18" s="70">
        <v>876.79</v>
      </c>
      <c r="CS18" s="415" t="s">
        <v>434</v>
      </c>
      <c r="CT18" s="414">
        <v>43</v>
      </c>
      <c r="CU18" s="682">
        <f t="shared" si="48"/>
        <v>37701.97</v>
      </c>
      <c r="CX18" s="108"/>
      <c r="CY18" s="15">
        <v>11</v>
      </c>
      <c r="CZ18" s="93">
        <v>908.54</v>
      </c>
      <c r="DA18" s="352">
        <v>44420</v>
      </c>
      <c r="DB18" s="93">
        <v>908.54</v>
      </c>
      <c r="DC18" s="96" t="s">
        <v>452</v>
      </c>
      <c r="DD18" s="72">
        <v>43</v>
      </c>
      <c r="DE18" s="669">
        <f t="shared" si="14"/>
        <v>39067.22</v>
      </c>
      <c r="DH18" s="108"/>
      <c r="DI18" s="15">
        <v>11</v>
      </c>
      <c r="DJ18" s="93">
        <v>895.8</v>
      </c>
      <c r="DK18" s="412">
        <v>44421</v>
      </c>
      <c r="DL18" s="93">
        <v>895.8</v>
      </c>
      <c r="DM18" s="415" t="s">
        <v>460</v>
      </c>
      <c r="DN18" s="414">
        <v>43</v>
      </c>
      <c r="DO18" s="682">
        <f t="shared" si="15"/>
        <v>38519.4</v>
      </c>
      <c r="DR18" s="108"/>
      <c r="DS18" s="15">
        <v>11</v>
      </c>
      <c r="DT18" s="93">
        <v>891.3</v>
      </c>
      <c r="DU18" s="412">
        <v>44422</v>
      </c>
      <c r="DV18" s="93">
        <v>891.3</v>
      </c>
      <c r="DW18" s="415" t="s">
        <v>469</v>
      </c>
      <c r="DX18" s="414">
        <v>43</v>
      </c>
      <c r="DY18" s="669">
        <f t="shared" si="16"/>
        <v>38325.9</v>
      </c>
      <c r="EB18" s="108"/>
      <c r="EC18" s="15">
        <v>11</v>
      </c>
      <c r="ED18" s="70">
        <v>925.8</v>
      </c>
      <c r="EE18" s="368">
        <v>44425</v>
      </c>
      <c r="EF18" s="70">
        <v>925.8</v>
      </c>
      <c r="EG18" s="71" t="s">
        <v>479</v>
      </c>
      <c r="EH18" s="72">
        <v>41</v>
      </c>
      <c r="EI18" s="669">
        <f t="shared" si="17"/>
        <v>37957.799999999996</v>
      </c>
      <c r="EL18" s="108"/>
      <c r="EM18" s="15">
        <v>11</v>
      </c>
      <c r="EN18" s="301">
        <v>915.8</v>
      </c>
      <c r="EO18" s="357">
        <v>44426</v>
      </c>
      <c r="EP18" s="301">
        <v>915.8</v>
      </c>
      <c r="EQ18" s="286" t="s">
        <v>485</v>
      </c>
      <c r="ER18" s="287">
        <v>41</v>
      </c>
      <c r="ES18" s="669">
        <f t="shared" si="18"/>
        <v>37547.799999999996</v>
      </c>
      <c r="EV18" s="108"/>
      <c r="EW18" s="15">
        <v>11</v>
      </c>
      <c r="EX18" s="70">
        <v>938.93</v>
      </c>
      <c r="EY18" s="368">
        <v>44426</v>
      </c>
      <c r="EZ18" s="70">
        <v>938.93</v>
      </c>
      <c r="FA18" s="286" t="s">
        <v>482</v>
      </c>
      <c r="FB18" s="72">
        <v>41</v>
      </c>
      <c r="FC18" s="349">
        <f t="shared" si="19"/>
        <v>38496.129999999997</v>
      </c>
      <c r="FF18" s="108"/>
      <c r="FG18" s="15">
        <v>11</v>
      </c>
      <c r="FH18" s="301">
        <v>936.21</v>
      </c>
      <c r="FI18" s="357">
        <v>44427</v>
      </c>
      <c r="FJ18" s="301">
        <v>936.21</v>
      </c>
      <c r="FK18" s="286" t="s">
        <v>489</v>
      </c>
      <c r="FL18" s="287">
        <v>41</v>
      </c>
      <c r="FM18" s="669">
        <f t="shared" si="20"/>
        <v>38384.61</v>
      </c>
      <c r="FP18" s="108"/>
      <c r="FQ18" s="15">
        <v>11</v>
      </c>
      <c r="FR18" s="93">
        <v>906.7</v>
      </c>
      <c r="FS18" s="352">
        <v>44428</v>
      </c>
      <c r="FT18" s="93">
        <v>906.7</v>
      </c>
      <c r="FU18" s="71" t="s">
        <v>496</v>
      </c>
      <c r="FV18" s="72">
        <v>41</v>
      </c>
      <c r="FW18" s="669">
        <f t="shared" si="21"/>
        <v>37174.700000000004</v>
      </c>
      <c r="FX18" s="72"/>
      <c r="FZ18" s="108"/>
      <c r="GA18" s="15">
        <v>11</v>
      </c>
      <c r="GB18" s="70">
        <v>913.1</v>
      </c>
      <c r="GC18" s="568">
        <v>44429</v>
      </c>
      <c r="GD18" s="70">
        <v>913.1</v>
      </c>
      <c r="GE18" s="286" t="s">
        <v>503</v>
      </c>
      <c r="GF18" s="287">
        <v>41</v>
      </c>
      <c r="GG18" s="349">
        <f t="shared" si="22"/>
        <v>37437.1</v>
      </c>
      <c r="GH18" s="72"/>
      <c r="GJ18" s="108"/>
      <c r="GK18" s="15">
        <v>11</v>
      </c>
      <c r="GL18" s="546">
        <v>890.4</v>
      </c>
      <c r="GM18" s="352">
        <v>44433</v>
      </c>
      <c r="GN18" s="546">
        <v>890.4</v>
      </c>
      <c r="GO18" s="96" t="s">
        <v>514</v>
      </c>
      <c r="GP18" s="72">
        <v>37</v>
      </c>
      <c r="GQ18" s="669">
        <f t="shared" si="23"/>
        <v>32944.799999999996</v>
      </c>
      <c r="GT18" s="108"/>
      <c r="GU18" s="15">
        <v>11</v>
      </c>
      <c r="GV18" s="93">
        <v>881.3</v>
      </c>
      <c r="GW18" s="352">
        <v>44432</v>
      </c>
      <c r="GX18" s="93">
        <v>881.3</v>
      </c>
      <c r="GY18" s="96" t="s">
        <v>509</v>
      </c>
      <c r="GZ18" s="72">
        <v>37</v>
      </c>
      <c r="HA18" s="669">
        <f t="shared" si="24"/>
        <v>32608.1</v>
      </c>
      <c r="HD18" s="108"/>
      <c r="HE18" s="15">
        <v>11</v>
      </c>
      <c r="HF18" s="93">
        <v>952.54</v>
      </c>
      <c r="HG18" s="352">
        <v>44434</v>
      </c>
      <c r="HH18" s="93">
        <v>952.54</v>
      </c>
      <c r="HI18" s="96" t="s">
        <v>533</v>
      </c>
      <c r="HJ18" s="72">
        <v>37</v>
      </c>
      <c r="HK18" s="669">
        <f t="shared" si="25"/>
        <v>35243.979999999996</v>
      </c>
      <c r="HN18" s="108"/>
      <c r="HO18" s="15">
        <v>11</v>
      </c>
      <c r="HP18" s="301">
        <v>884.95</v>
      </c>
      <c r="HQ18" s="357">
        <v>44434</v>
      </c>
      <c r="HR18" s="301">
        <v>884.95</v>
      </c>
      <c r="HS18" s="417" t="s">
        <v>544</v>
      </c>
      <c r="HT18" s="287">
        <v>37</v>
      </c>
      <c r="HU18" s="669">
        <f t="shared" si="26"/>
        <v>32743.15</v>
      </c>
      <c r="HX18" s="95"/>
      <c r="HY18" s="15">
        <v>11</v>
      </c>
      <c r="HZ18" s="70">
        <v>921.2</v>
      </c>
      <c r="IA18" s="368">
        <v>44435</v>
      </c>
      <c r="IB18" s="70">
        <v>921.2</v>
      </c>
      <c r="IC18" s="71" t="s">
        <v>547</v>
      </c>
      <c r="ID18" s="72">
        <v>37</v>
      </c>
      <c r="IE18" s="669">
        <f t="shared" si="27"/>
        <v>34084.400000000001</v>
      </c>
      <c r="IH18" s="95"/>
      <c r="II18" s="15">
        <v>11</v>
      </c>
      <c r="IJ18" s="70">
        <v>919.9</v>
      </c>
      <c r="IK18" s="368">
        <v>44436</v>
      </c>
      <c r="IL18" s="70">
        <v>919.9</v>
      </c>
      <c r="IM18" s="71" t="s">
        <v>554</v>
      </c>
      <c r="IN18" s="72">
        <v>37</v>
      </c>
      <c r="IO18" s="669">
        <f t="shared" si="28"/>
        <v>34036.299999999996</v>
      </c>
      <c r="IR18" s="108"/>
      <c r="IS18" s="15">
        <v>11</v>
      </c>
      <c r="IT18" s="301">
        <v>922.1</v>
      </c>
      <c r="IU18" s="265">
        <v>44440</v>
      </c>
      <c r="IV18" s="301">
        <v>922.1</v>
      </c>
      <c r="IW18" s="575" t="s">
        <v>570</v>
      </c>
      <c r="IX18" s="287">
        <v>37</v>
      </c>
      <c r="IY18" s="349">
        <f t="shared" si="29"/>
        <v>34117.700000000004</v>
      </c>
      <c r="IZ18" s="93"/>
      <c r="JA18" s="70"/>
      <c r="JB18" s="108"/>
      <c r="JC18" s="15">
        <v>11</v>
      </c>
      <c r="JD18" s="93">
        <v>875.9</v>
      </c>
      <c r="JE18" s="368">
        <v>44439</v>
      </c>
      <c r="JF18" s="93">
        <v>875.9</v>
      </c>
      <c r="JG18" s="71" t="s">
        <v>567</v>
      </c>
      <c r="JH18" s="72">
        <v>37</v>
      </c>
      <c r="JI18" s="669">
        <f t="shared" si="30"/>
        <v>32408.3</v>
      </c>
      <c r="JJ18" s="107"/>
      <c r="JL18" s="108"/>
      <c r="JM18" s="15">
        <v>11</v>
      </c>
      <c r="JN18" s="93">
        <v>947.1</v>
      </c>
      <c r="JO18" s="352">
        <v>44440</v>
      </c>
      <c r="JP18" s="93">
        <v>947.1</v>
      </c>
      <c r="JQ18" s="71" t="s">
        <v>588</v>
      </c>
      <c r="JR18" s="72">
        <v>37</v>
      </c>
      <c r="JS18" s="669">
        <f t="shared" si="31"/>
        <v>35042.700000000004</v>
      </c>
      <c r="JV18" s="108"/>
      <c r="JW18" s="15">
        <v>11</v>
      </c>
      <c r="JX18" s="70">
        <v>935.76</v>
      </c>
      <c r="JY18" s="368">
        <v>44441</v>
      </c>
      <c r="JZ18" s="70">
        <v>935.76</v>
      </c>
      <c r="KA18" s="71" t="s">
        <v>594</v>
      </c>
      <c r="KB18" s="72">
        <v>37</v>
      </c>
      <c r="KC18" s="669">
        <f t="shared" si="32"/>
        <v>34623.120000000003</v>
      </c>
      <c r="KF18" s="108"/>
      <c r="KG18" s="15">
        <v>11</v>
      </c>
      <c r="KH18" s="70">
        <v>909.9</v>
      </c>
      <c r="KI18" s="368">
        <v>44442</v>
      </c>
      <c r="KJ18" s="70">
        <v>909.9</v>
      </c>
      <c r="KK18" s="71" t="s">
        <v>604</v>
      </c>
      <c r="KL18" s="72">
        <v>37</v>
      </c>
      <c r="KM18" s="669">
        <f t="shared" si="33"/>
        <v>33666.299999999996</v>
      </c>
      <c r="KP18" s="108"/>
      <c r="KQ18" s="15">
        <v>11</v>
      </c>
      <c r="KR18" s="70">
        <v>909.4</v>
      </c>
      <c r="KS18" s="368">
        <v>44442</v>
      </c>
      <c r="KT18" s="70">
        <v>909.4</v>
      </c>
      <c r="KU18" s="71" t="s">
        <v>601</v>
      </c>
      <c r="KV18" s="72">
        <v>37</v>
      </c>
      <c r="KW18" s="669">
        <f t="shared" si="34"/>
        <v>33647.799999999996</v>
      </c>
      <c r="KZ18" s="108"/>
      <c r="LA18" s="15">
        <v>11</v>
      </c>
      <c r="LB18" s="93"/>
      <c r="LC18" s="352"/>
      <c r="LD18" s="93"/>
      <c r="LE18" s="96"/>
      <c r="LF18" s="72"/>
      <c r="LG18" s="669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69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69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>
        <v>44411</v>
      </c>
      <c r="P19" s="93">
        <v>836</v>
      </c>
      <c r="Q19" s="71" t="s">
        <v>414</v>
      </c>
      <c r="R19" s="72">
        <v>52</v>
      </c>
      <c r="S19" s="669">
        <f t="shared" si="47"/>
        <v>43472</v>
      </c>
      <c r="T19" s="262"/>
      <c r="V19" s="108"/>
      <c r="W19" s="15">
        <v>12</v>
      </c>
      <c r="X19" s="301">
        <v>904</v>
      </c>
      <c r="Y19" s="357">
        <v>44411</v>
      </c>
      <c r="Z19" s="301">
        <v>904</v>
      </c>
      <c r="AA19" s="417" t="s">
        <v>420</v>
      </c>
      <c r="AB19" s="287">
        <v>52</v>
      </c>
      <c r="AC19" s="349">
        <f t="shared" si="7"/>
        <v>47008</v>
      </c>
      <c r="AF19" s="108"/>
      <c r="AG19" s="15">
        <v>12</v>
      </c>
      <c r="AH19" s="93">
        <v>948.91</v>
      </c>
      <c r="AI19" s="352">
        <v>44412</v>
      </c>
      <c r="AJ19" s="93">
        <v>948.91</v>
      </c>
      <c r="AK19" s="96" t="s">
        <v>422</v>
      </c>
      <c r="AL19" s="72">
        <v>52</v>
      </c>
      <c r="AM19" s="677">
        <f t="shared" si="8"/>
        <v>49343.32</v>
      </c>
      <c r="AP19" s="108"/>
      <c r="AQ19" s="15">
        <v>12</v>
      </c>
      <c r="AR19" s="346">
        <v>952.09</v>
      </c>
      <c r="AS19" s="357">
        <v>44413</v>
      </c>
      <c r="AT19" s="346">
        <v>952.09</v>
      </c>
      <c r="AU19" s="345" t="s">
        <v>423</v>
      </c>
      <c r="AV19" s="287">
        <v>51</v>
      </c>
      <c r="AW19" s="349">
        <f t="shared" si="9"/>
        <v>48556.590000000004</v>
      </c>
      <c r="AZ19" s="108"/>
      <c r="BA19" s="15">
        <v>12</v>
      </c>
      <c r="BB19" s="70">
        <v>891.3</v>
      </c>
      <c r="BC19" s="141">
        <v>44415</v>
      </c>
      <c r="BD19" s="70">
        <v>891.3</v>
      </c>
      <c r="BE19" s="96" t="s">
        <v>435</v>
      </c>
      <c r="BF19" s="411">
        <v>52</v>
      </c>
      <c r="BG19" s="697">
        <f t="shared" si="10"/>
        <v>46347.6</v>
      </c>
      <c r="BJ19" s="108"/>
      <c r="BK19" s="15">
        <v>12</v>
      </c>
      <c r="BL19" s="70">
        <v>921.2</v>
      </c>
      <c r="BM19" s="141">
        <v>44415</v>
      </c>
      <c r="BN19" s="70">
        <v>921.2</v>
      </c>
      <c r="BO19" s="96" t="s">
        <v>438</v>
      </c>
      <c r="BP19" s="411">
        <v>52</v>
      </c>
      <c r="BQ19" s="697">
        <f t="shared" si="11"/>
        <v>47902.400000000001</v>
      </c>
      <c r="BT19" s="108"/>
      <c r="BU19" s="284">
        <v>12</v>
      </c>
      <c r="BV19" s="301">
        <v>877.7</v>
      </c>
      <c r="BW19" s="412">
        <v>44418</v>
      </c>
      <c r="BX19" s="301">
        <v>877.7</v>
      </c>
      <c r="BY19" s="415" t="s">
        <v>442</v>
      </c>
      <c r="BZ19" s="414">
        <v>43</v>
      </c>
      <c r="CA19" s="669">
        <f t="shared" si="12"/>
        <v>37741.1</v>
      </c>
      <c r="CD19" s="108"/>
      <c r="CE19" s="15">
        <v>12</v>
      </c>
      <c r="CF19" s="93">
        <v>891.3</v>
      </c>
      <c r="CG19" s="412">
        <v>44418</v>
      </c>
      <c r="CH19" s="93">
        <v>891.3</v>
      </c>
      <c r="CI19" s="415" t="s">
        <v>443</v>
      </c>
      <c r="CJ19" s="414">
        <v>43</v>
      </c>
      <c r="CK19" s="669">
        <f t="shared" si="13"/>
        <v>38325.9</v>
      </c>
      <c r="CN19" s="730"/>
      <c r="CO19" s="15">
        <v>12</v>
      </c>
      <c r="CP19" s="93">
        <v>892.66</v>
      </c>
      <c r="CQ19" s="412">
        <v>44422</v>
      </c>
      <c r="CR19" s="93">
        <v>892.66</v>
      </c>
      <c r="CS19" s="415" t="s">
        <v>472</v>
      </c>
      <c r="CT19" s="414">
        <v>43</v>
      </c>
      <c r="CU19" s="682">
        <f t="shared" si="48"/>
        <v>38384.379999999997</v>
      </c>
      <c r="CX19" s="108"/>
      <c r="CY19" s="15">
        <v>12</v>
      </c>
      <c r="CZ19" s="93">
        <v>904.91</v>
      </c>
      <c r="DA19" s="352">
        <v>44420</v>
      </c>
      <c r="DB19" s="93">
        <v>904.91</v>
      </c>
      <c r="DC19" s="96" t="s">
        <v>452</v>
      </c>
      <c r="DD19" s="72">
        <v>43</v>
      </c>
      <c r="DE19" s="669">
        <f t="shared" si="14"/>
        <v>38911.129999999997</v>
      </c>
      <c r="DH19" s="108"/>
      <c r="DI19" s="15">
        <v>12</v>
      </c>
      <c r="DJ19" s="93">
        <v>907.6</v>
      </c>
      <c r="DK19" s="412">
        <v>44421</v>
      </c>
      <c r="DL19" s="93">
        <v>907.6</v>
      </c>
      <c r="DM19" s="415" t="s">
        <v>461</v>
      </c>
      <c r="DN19" s="414">
        <v>43</v>
      </c>
      <c r="DO19" s="682">
        <f t="shared" si="15"/>
        <v>39026.800000000003</v>
      </c>
      <c r="DR19" s="108"/>
      <c r="DS19" s="15">
        <v>12</v>
      </c>
      <c r="DT19" s="93">
        <v>905.8</v>
      </c>
      <c r="DU19" s="412">
        <v>44422</v>
      </c>
      <c r="DV19" s="93">
        <v>905.8</v>
      </c>
      <c r="DW19" s="415" t="s">
        <v>470</v>
      </c>
      <c r="DX19" s="414">
        <v>43</v>
      </c>
      <c r="DY19" s="669">
        <f t="shared" si="16"/>
        <v>38949.4</v>
      </c>
      <c r="EB19" s="108"/>
      <c r="EC19" s="15">
        <v>12</v>
      </c>
      <c r="ED19" s="70">
        <v>919.4</v>
      </c>
      <c r="EE19" s="368">
        <v>44425</v>
      </c>
      <c r="EF19" s="70">
        <v>919.4</v>
      </c>
      <c r="EG19" s="71" t="s">
        <v>478</v>
      </c>
      <c r="EH19" s="72">
        <v>41</v>
      </c>
      <c r="EI19" s="669">
        <f t="shared" si="17"/>
        <v>37695.4</v>
      </c>
      <c r="EL19" s="108"/>
      <c r="EM19" s="15">
        <v>12</v>
      </c>
      <c r="EN19" s="301">
        <v>904.9</v>
      </c>
      <c r="EO19" s="357">
        <v>44426</v>
      </c>
      <c r="EP19" s="301">
        <v>904.9</v>
      </c>
      <c r="EQ19" s="286" t="s">
        <v>486</v>
      </c>
      <c r="ER19" s="287">
        <v>41</v>
      </c>
      <c r="ES19" s="669">
        <f t="shared" si="18"/>
        <v>37100.9</v>
      </c>
      <c r="EV19" s="108"/>
      <c r="EW19" s="15">
        <v>12</v>
      </c>
      <c r="EX19" s="70">
        <v>966.15</v>
      </c>
      <c r="EY19" s="368">
        <v>44426</v>
      </c>
      <c r="EZ19" s="70">
        <v>966.15</v>
      </c>
      <c r="FA19" s="286" t="s">
        <v>482</v>
      </c>
      <c r="FB19" s="72">
        <v>41</v>
      </c>
      <c r="FC19" s="349">
        <f t="shared" si="19"/>
        <v>39612.15</v>
      </c>
      <c r="FF19" s="108"/>
      <c r="FG19" s="15">
        <v>12</v>
      </c>
      <c r="FH19" s="301">
        <v>927.14</v>
      </c>
      <c r="FI19" s="357">
        <v>44427</v>
      </c>
      <c r="FJ19" s="301">
        <v>927.14</v>
      </c>
      <c r="FK19" s="286" t="s">
        <v>489</v>
      </c>
      <c r="FL19" s="287">
        <v>41</v>
      </c>
      <c r="FM19" s="669">
        <f t="shared" si="20"/>
        <v>38012.74</v>
      </c>
      <c r="FP19" s="108"/>
      <c r="FQ19" s="15">
        <v>12</v>
      </c>
      <c r="FR19" s="93">
        <v>895.8</v>
      </c>
      <c r="FS19" s="352">
        <v>44428</v>
      </c>
      <c r="FT19" s="93">
        <v>895.8</v>
      </c>
      <c r="FU19" s="71" t="s">
        <v>497</v>
      </c>
      <c r="FV19" s="72">
        <v>41</v>
      </c>
      <c r="FW19" s="669">
        <f t="shared" si="21"/>
        <v>36727.799999999996</v>
      </c>
      <c r="FX19" s="72"/>
      <c r="FZ19" s="108"/>
      <c r="GA19" s="15">
        <v>12</v>
      </c>
      <c r="GB19" s="70">
        <v>881.3</v>
      </c>
      <c r="GC19" s="568">
        <v>44429</v>
      </c>
      <c r="GD19" s="70">
        <v>881.3</v>
      </c>
      <c r="GE19" s="286" t="s">
        <v>502</v>
      </c>
      <c r="GF19" s="287">
        <v>41</v>
      </c>
      <c r="GG19" s="349">
        <f t="shared" si="22"/>
        <v>36133.299999999996</v>
      </c>
      <c r="GJ19" s="108"/>
      <c r="GK19" s="15">
        <v>12</v>
      </c>
      <c r="GL19" s="546">
        <v>910.4</v>
      </c>
      <c r="GM19" s="352">
        <v>44433</v>
      </c>
      <c r="GN19" s="546">
        <v>910.4</v>
      </c>
      <c r="GO19" s="96" t="s">
        <v>514</v>
      </c>
      <c r="GP19" s="72">
        <v>37</v>
      </c>
      <c r="GQ19" s="669">
        <f t="shared" si="23"/>
        <v>33684.799999999996</v>
      </c>
      <c r="GT19" s="108"/>
      <c r="GU19" s="15">
        <v>12</v>
      </c>
      <c r="GV19" s="93">
        <v>860.5</v>
      </c>
      <c r="GW19" s="352">
        <v>44432</v>
      </c>
      <c r="GX19" s="93">
        <v>860.5</v>
      </c>
      <c r="GY19" s="96" t="s">
        <v>510</v>
      </c>
      <c r="GZ19" s="72">
        <v>37</v>
      </c>
      <c r="HA19" s="669">
        <f t="shared" si="24"/>
        <v>31838.5</v>
      </c>
      <c r="HD19" s="108"/>
      <c r="HE19" s="15">
        <v>12</v>
      </c>
      <c r="HF19" s="93">
        <v>951.63</v>
      </c>
      <c r="HG19" s="352">
        <v>44434</v>
      </c>
      <c r="HH19" s="93">
        <v>951.63</v>
      </c>
      <c r="HI19" s="96" t="s">
        <v>533</v>
      </c>
      <c r="HJ19" s="72">
        <v>37</v>
      </c>
      <c r="HK19" s="669">
        <f t="shared" si="25"/>
        <v>35210.31</v>
      </c>
      <c r="HN19" s="108"/>
      <c r="HO19" s="15">
        <v>12</v>
      </c>
      <c r="HP19" s="301">
        <v>890.85</v>
      </c>
      <c r="HQ19" s="357">
        <v>44434</v>
      </c>
      <c r="HR19" s="301">
        <v>890.85</v>
      </c>
      <c r="HS19" s="417" t="s">
        <v>544</v>
      </c>
      <c r="HT19" s="287">
        <v>37</v>
      </c>
      <c r="HU19" s="669">
        <f t="shared" si="26"/>
        <v>32961.450000000004</v>
      </c>
      <c r="HX19" s="95"/>
      <c r="HY19" s="15">
        <v>12</v>
      </c>
      <c r="HZ19" s="70">
        <v>889.9</v>
      </c>
      <c r="IA19" s="368">
        <v>44435</v>
      </c>
      <c r="IB19" s="70">
        <v>889.9</v>
      </c>
      <c r="IC19" s="71" t="s">
        <v>548</v>
      </c>
      <c r="ID19" s="72">
        <v>37</v>
      </c>
      <c r="IE19" s="669">
        <f t="shared" si="27"/>
        <v>32926.299999999996</v>
      </c>
      <c r="IH19" s="95"/>
      <c r="II19" s="15">
        <v>12</v>
      </c>
      <c r="IJ19" s="70">
        <v>929.4</v>
      </c>
      <c r="IK19" s="368">
        <v>44436</v>
      </c>
      <c r="IL19" s="70">
        <v>929.4</v>
      </c>
      <c r="IM19" s="71" t="s">
        <v>553</v>
      </c>
      <c r="IN19" s="72">
        <v>37</v>
      </c>
      <c r="IO19" s="669">
        <f t="shared" si="28"/>
        <v>34387.799999999996</v>
      </c>
      <c r="IR19" s="108"/>
      <c r="IS19" s="15">
        <v>12</v>
      </c>
      <c r="IT19" s="301">
        <v>917.6</v>
      </c>
      <c r="IU19" s="265">
        <v>44440</v>
      </c>
      <c r="IV19" s="301">
        <v>917.6</v>
      </c>
      <c r="IW19" s="575" t="s">
        <v>570</v>
      </c>
      <c r="IX19" s="287">
        <v>37</v>
      </c>
      <c r="IY19" s="349">
        <f t="shared" si="29"/>
        <v>33951.200000000004</v>
      </c>
      <c r="IZ19" s="93"/>
      <c r="JA19" s="107"/>
      <c r="JB19" s="108"/>
      <c r="JC19" s="15">
        <v>12</v>
      </c>
      <c r="JD19" s="93">
        <v>844.1</v>
      </c>
      <c r="JE19" s="368">
        <v>44439</v>
      </c>
      <c r="JF19" s="93">
        <v>844.1</v>
      </c>
      <c r="JG19" s="71" t="s">
        <v>568</v>
      </c>
      <c r="JH19" s="72">
        <v>37</v>
      </c>
      <c r="JI19" s="669">
        <f t="shared" si="30"/>
        <v>31231.7</v>
      </c>
      <c r="JL19" s="108"/>
      <c r="JM19" s="15">
        <v>12</v>
      </c>
      <c r="JN19" s="93">
        <v>952.54</v>
      </c>
      <c r="JO19" s="352">
        <v>44440</v>
      </c>
      <c r="JP19" s="93">
        <v>952.54</v>
      </c>
      <c r="JQ19" s="71" t="s">
        <v>588</v>
      </c>
      <c r="JR19" s="72">
        <v>37</v>
      </c>
      <c r="JS19" s="669">
        <f t="shared" si="31"/>
        <v>35243.979999999996</v>
      </c>
      <c r="JV19" s="95"/>
      <c r="JW19" s="15">
        <v>12</v>
      </c>
      <c r="JX19" s="70">
        <v>951.18</v>
      </c>
      <c r="JY19" s="368">
        <v>44441</v>
      </c>
      <c r="JZ19" s="70">
        <v>951.18</v>
      </c>
      <c r="KA19" s="71" t="s">
        <v>594</v>
      </c>
      <c r="KB19" s="72">
        <v>37</v>
      </c>
      <c r="KC19" s="669">
        <f t="shared" si="32"/>
        <v>35193.659999999996</v>
      </c>
      <c r="KF19" s="95"/>
      <c r="KG19" s="15">
        <v>12</v>
      </c>
      <c r="KH19" s="70">
        <v>890.9</v>
      </c>
      <c r="KI19" s="368">
        <v>44442</v>
      </c>
      <c r="KJ19" s="70">
        <v>890.9</v>
      </c>
      <c r="KK19" s="71" t="s">
        <v>604</v>
      </c>
      <c r="KL19" s="72">
        <v>37</v>
      </c>
      <c r="KM19" s="669">
        <f t="shared" si="33"/>
        <v>32963.299999999996</v>
      </c>
      <c r="KP19" s="95"/>
      <c r="KQ19" s="15">
        <v>12</v>
      </c>
      <c r="KR19" s="70">
        <v>928.5</v>
      </c>
      <c r="KS19" s="368">
        <v>44442</v>
      </c>
      <c r="KT19" s="70">
        <v>928.5</v>
      </c>
      <c r="KU19" s="71" t="s">
        <v>602</v>
      </c>
      <c r="KV19" s="72">
        <v>37</v>
      </c>
      <c r="KW19" s="669">
        <f t="shared" si="34"/>
        <v>34354.5</v>
      </c>
      <c r="KZ19" s="108"/>
      <c r="LA19" s="15">
        <v>12</v>
      </c>
      <c r="LB19" s="70"/>
      <c r="LC19" s="352"/>
      <c r="LD19" s="70"/>
      <c r="LE19" s="96"/>
      <c r="LF19" s="72"/>
      <c r="LG19" s="669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69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69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>
        <v>44411</v>
      </c>
      <c r="P20" s="93">
        <v>867.7</v>
      </c>
      <c r="Q20" s="71" t="s">
        <v>414</v>
      </c>
      <c r="R20" s="72">
        <v>52</v>
      </c>
      <c r="S20" s="669">
        <f t="shared" si="47"/>
        <v>45120.4</v>
      </c>
      <c r="T20" s="262"/>
      <c r="V20" s="108"/>
      <c r="W20" s="15">
        <v>13</v>
      </c>
      <c r="X20" s="301">
        <v>910.4</v>
      </c>
      <c r="Y20" s="357">
        <v>44411</v>
      </c>
      <c r="Z20" s="301">
        <v>910.4</v>
      </c>
      <c r="AA20" s="417" t="s">
        <v>420</v>
      </c>
      <c r="AB20" s="287">
        <v>52</v>
      </c>
      <c r="AC20" s="349">
        <f t="shared" si="7"/>
        <v>47340.799999999996</v>
      </c>
      <c r="AF20" s="108"/>
      <c r="AG20" s="15">
        <v>13</v>
      </c>
      <c r="AH20" s="93">
        <v>957.07</v>
      </c>
      <c r="AI20" s="352">
        <v>44412</v>
      </c>
      <c r="AJ20" s="93">
        <v>957.07</v>
      </c>
      <c r="AK20" s="96" t="s">
        <v>422</v>
      </c>
      <c r="AL20" s="72">
        <v>52</v>
      </c>
      <c r="AM20" s="677">
        <f t="shared" si="8"/>
        <v>49767.64</v>
      </c>
      <c r="AP20" s="108"/>
      <c r="AQ20" s="15">
        <v>13</v>
      </c>
      <c r="AR20" s="346">
        <v>957.07</v>
      </c>
      <c r="AS20" s="357">
        <v>44413</v>
      </c>
      <c r="AT20" s="346">
        <v>957.07</v>
      </c>
      <c r="AU20" s="345" t="s">
        <v>424</v>
      </c>
      <c r="AV20" s="287">
        <v>51</v>
      </c>
      <c r="AW20" s="349">
        <f t="shared" si="9"/>
        <v>48810.57</v>
      </c>
      <c r="AZ20" s="108"/>
      <c r="BA20" s="15">
        <v>13</v>
      </c>
      <c r="BB20" s="93">
        <v>904</v>
      </c>
      <c r="BC20" s="141">
        <v>44415</v>
      </c>
      <c r="BD20" s="93">
        <v>904</v>
      </c>
      <c r="BE20" s="96" t="s">
        <v>435</v>
      </c>
      <c r="BF20" s="411">
        <v>52</v>
      </c>
      <c r="BG20" s="697">
        <f t="shared" si="10"/>
        <v>47008</v>
      </c>
      <c r="BJ20" s="108"/>
      <c r="BK20" s="15">
        <v>13</v>
      </c>
      <c r="BL20" s="93">
        <v>925.8</v>
      </c>
      <c r="BM20" s="141">
        <v>44415</v>
      </c>
      <c r="BN20" s="93">
        <v>925.8</v>
      </c>
      <c r="BO20" s="96" t="s">
        <v>438</v>
      </c>
      <c r="BP20" s="411">
        <v>52</v>
      </c>
      <c r="BQ20" s="697">
        <f t="shared" si="11"/>
        <v>48141.599999999999</v>
      </c>
      <c r="BT20" s="108"/>
      <c r="BU20" s="284">
        <v>13</v>
      </c>
      <c r="BV20" s="301">
        <v>851.4</v>
      </c>
      <c r="BW20" s="412">
        <v>44418</v>
      </c>
      <c r="BX20" s="301">
        <v>851.4</v>
      </c>
      <c r="BY20" s="415" t="s">
        <v>442</v>
      </c>
      <c r="BZ20" s="414">
        <v>43</v>
      </c>
      <c r="CA20" s="669">
        <f t="shared" si="12"/>
        <v>36610.199999999997</v>
      </c>
      <c r="CD20" s="108"/>
      <c r="CE20" s="15">
        <v>13</v>
      </c>
      <c r="CF20" s="93">
        <v>892.2</v>
      </c>
      <c r="CG20" s="412">
        <v>44418</v>
      </c>
      <c r="CH20" s="93">
        <v>892.2</v>
      </c>
      <c r="CI20" s="415" t="s">
        <v>443</v>
      </c>
      <c r="CJ20" s="414">
        <v>43</v>
      </c>
      <c r="CK20" s="669">
        <f t="shared" si="13"/>
        <v>38364.6</v>
      </c>
      <c r="CN20" s="730"/>
      <c r="CO20" s="15">
        <v>13</v>
      </c>
      <c r="CP20" s="301">
        <v>912.62</v>
      </c>
      <c r="CQ20" s="412">
        <v>44420</v>
      </c>
      <c r="CR20" s="301">
        <v>912.62</v>
      </c>
      <c r="CS20" s="415" t="s">
        <v>454</v>
      </c>
      <c r="CT20" s="414">
        <v>43</v>
      </c>
      <c r="CU20" s="682">
        <f t="shared" si="48"/>
        <v>39242.660000000003</v>
      </c>
      <c r="CX20" s="108"/>
      <c r="CY20" s="15">
        <v>13</v>
      </c>
      <c r="CZ20" s="93">
        <v>943.47</v>
      </c>
      <c r="DA20" s="352">
        <v>44420</v>
      </c>
      <c r="DB20" s="93">
        <v>943.47</v>
      </c>
      <c r="DC20" s="96" t="s">
        <v>452</v>
      </c>
      <c r="DD20" s="72">
        <v>43</v>
      </c>
      <c r="DE20" s="669">
        <f t="shared" si="14"/>
        <v>40569.21</v>
      </c>
      <c r="DH20" s="108"/>
      <c r="DI20" s="15">
        <v>13</v>
      </c>
      <c r="DJ20" s="93">
        <v>894.9</v>
      </c>
      <c r="DK20" s="412">
        <v>44421</v>
      </c>
      <c r="DL20" s="93">
        <v>894.9</v>
      </c>
      <c r="DM20" s="415" t="s">
        <v>461</v>
      </c>
      <c r="DN20" s="414">
        <v>43</v>
      </c>
      <c r="DO20" s="682">
        <f t="shared" si="15"/>
        <v>38480.699999999997</v>
      </c>
      <c r="DR20" s="108"/>
      <c r="DS20" s="15">
        <v>13</v>
      </c>
      <c r="DT20" s="93">
        <v>909.4</v>
      </c>
      <c r="DU20" s="412">
        <v>44422</v>
      </c>
      <c r="DV20" s="93">
        <v>909.4</v>
      </c>
      <c r="DW20" s="415" t="s">
        <v>470</v>
      </c>
      <c r="DX20" s="414">
        <v>43</v>
      </c>
      <c r="DY20" s="669">
        <f t="shared" si="16"/>
        <v>39104.199999999997</v>
      </c>
      <c r="EB20" s="108"/>
      <c r="EC20" s="15">
        <v>13</v>
      </c>
      <c r="ED20" s="70">
        <v>920.3</v>
      </c>
      <c r="EE20" s="368">
        <v>44425</v>
      </c>
      <c r="EF20" s="70">
        <v>920.3</v>
      </c>
      <c r="EG20" s="71" t="s">
        <v>478</v>
      </c>
      <c r="EH20" s="72">
        <v>41</v>
      </c>
      <c r="EI20" s="669">
        <f t="shared" si="17"/>
        <v>37732.299999999996</v>
      </c>
      <c r="EL20" s="108"/>
      <c r="EM20" s="15">
        <v>13</v>
      </c>
      <c r="EN20" s="301">
        <v>903.1</v>
      </c>
      <c r="EO20" s="357">
        <v>44426</v>
      </c>
      <c r="EP20" s="301">
        <v>903.1</v>
      </c>
      <c r="EQ20" s="286" t="s">
        <v>486</v>
      </c>
      <c r="ER20" s="287">
        <v>41</v>
      </c>
      <c r="ES20" s="669">
        <f t="shared" si="18"/>
        <v>37027.1</v>
      </c>
      <c r="EV20" s="108"/>
      <c r="EW20" s="15">
        <v>13</v>
      </c>
      <c r="EX20" s="70">
        <v>961.61</v>
      </c>
      <c r="EY20" s="368">
        <v>44426</v>
      </c>
      <c r="EZ20" s="70">
        <v>961.61</v>
      </c>
      <c r="FA20" s="286" t="s">
        <v>482</v>
      </c>
      <c r="FB20" s="72">
        <v>41</v>
      </c>
      <c r="FC20" s="349">
        <f t="shared" si="19"/>
        <v>39426.01</v>
      </c>
      <c r="FF20" s="108"/>
      <c r="FG20" s="15">
        <v>13</v>
      </c>
      <c r="FH20" s="301">
        <v>936.21</v>
      </c>
      <c r="FI20" s="357">
        <v>44427</v>
      </c>
      <c r="FJ20" s="301">
        <v>936.21</v>
      </c>
      <c r="FK20" s="286" t="s">
        <v>489</v>
      </c>
      <c r="FL20" s="287">
        <v>41</v>
      </c>
      <c r="FM20" s="669">
        <f t="shared" si="20"/>
        <v>38384.61</v>
      </c>
      <c r="FP20" s="108"/>
      <c r="FQ20" s="15">
        <v>13</v>
      </c>
      <c r="FR20" s="93">
        <v>904</v>
      </c>
      <c r="FS20" s="352">
        <v>44428</v>
      </c>
      <c r="FT20" s="93">
        <v>904</v>
      </c>
      <c r="FU20" s="71" t="s">
        <v>497</v>
      </c>
      <c r="FV20" s="72">
        <v>41</v>
      </c>
      <c r="FW20" s="669">
        <f t="shared" si="21"/>
        <v>37064</v>
      </c>
      <c r="FX20" s="72"/>
      <c r="FZ20" s="108"/>
      <c r="GA20" s="15">
        <v>13</v>
      </c>
      <c r="GB20" s="70">
        <v>909.4</v>
      </c>
      <c r="GC20" s="568">
        <v>44429</v>
      </c>
      <c r="GD20" s="70">
        <v>909.4</v>
      </c>
      <c r="GE20" s="286" t="s">
        <v>502</v>
      </c>
      <c r="GF20" s="287">
        <v>41</v>
      </c>
      <c r="GG20" s="349">
        <f t="shared" si="22"/>
        <v>37285.4</v>
      </c>
      <c r="GJ20" s="108"/>
      <c r="GK20" s="15">
        <v>13</v>
      </c>
      <c r="GL20" s="546">
        <v>902.2</v>
      </c>
      <c r="GM20" s="352">
        <v>44433</v>
      </c>
      <c r="GN20" s="546">
        <v>902.2</v>
      </c>
      <c r="GO20" s="96" t="s">
        <v>514</v>
      </c>
      <c r="GP20" s="72">
        <v>37</v>
      </c>
      <c r="GQ20" s="669">
        <f t="shared" si="23"/>
        <v>33381.4</v>
      </c>
      <c r="GT20" s="108"/>
      <c r="GU20" s="15">
        <v>13</v>
      </c>
      <c r="GV20" s="93">
        <v>872.3</v>
      </c>
      <c r="GW20" s="352">
        <v>44432</v>
      </c>
      <c r="GX20" s="93">
        <v>872.3</v>
      </c>
      <c r="GY20" s="96" t="s">
        <v>510</v>
      </c>
      <c r="GZ20" s="72">
        <v>37</v>
      </c>
      <c r="HA20" s="669">
        <f t="shared" si="24"/>
        <v>32275.1</v>
      </c>
      <c r="HD20" s="108"/>
      <c r="HE20" s="15">
        <v>13</v>
      </c>
      <c r="HF20" s="93">
        <v>922.6</v>
      </c>
      <c r="HG20" s="352">
        <v>44434</v>
      </c>
      <c r="HH20" s="93">
        <v>922.6</v>
      </c>
      <c r="HI20" s="96" t="s">
        <v>533</v>
      </c>
      <c r="HJ20" s="72">
        <v>37</v>
      </c>
      <c r="HK20" s="349">
        <f t="shared" si="25"/>
        <v>34136.200000000004</v>
      </c>
      <c r="HN20" s="108"/>
      <c r="HO20" s="15">
        <v>13</v>
      </c>
      <c r="HP20" s="301">
        <v>942.56</v>
      </c>
      <c r="HQ20" s="357">
        <v>44434</v>
      </c>
      <c r="HR20" s="301">
        <v>942.56</v>
      </c>
      <c r="HS20" s="417" t="s">
        <v>544</v>
      </c>
      <c r="HT20" s="287">
        <v>37</v>
      </c>
      <c r="HU20" s="669">
        <f t="shared" si="26"/>
        <v>34874.720000000001</v>
      </c>
      <c r="HX20" s="95"/>
      <c r="HY20" s="15">
        <v>13</v>
      </c>
      <c r="HZ20" s="70">
        <v>879.1</v>
      </c>
      <c r="IA20" s="368">
        <v>44435</v>
      </c>
      <c r="IB20" s="70">
        <v>879.1</v>
      </c>
      <c r="IC20" s="71" t="s">
        <v>548</v>
      </c>
      <c r="ID20" s="72">
        <v>37</v>
      </c>
      <c r="IE20" s="669">
        <f t="shared" si="27"/>
        <v>32526.7</v>
      </c>
      <c r="IH20" s="95"/>
      <c r="II20" s="15">
        <v>13</v>
      </c>
      <c r="IJ20" s="70">
        <v>901.3</v>
      </c>
      <c r="IK20" s="368">
        <v>44436</v>
      </c>
      <c r="IL20" s="70">
        <v>901.3</v>
      </c>
      <c r="IM20" s="71" t="s">
        <v>553</v>
      </c>
      <c r="IN20" s="72">
        <v>37</v>
      </c>
      <c r="IO20" s="669">
        <f t="shared" si="28"/>
        <v>33348.1</v>
      </c>
      <c r="IR20" s="108"/>
      <c r="IS20" s="15">
        <v>13</v>
      </c>
      <c r="IT20" s="301">
        <v>918.5</v>
      </c>
      <c r="IU20" s="265">
        <v>44440</v>
      </c>
      <c r="IV20" s="301">
        <v>918.5</v>
      </c>
      <c r="IW20" s="575" t="s">
        <v>572</v>
      </c>
      <c r="IX20" s="287">
        <v>37</v>
      </c>
      <c r="IY20" s="349">
        <f t="shared" si="29"/>
        <v>33984.5</v>
      </c>
      <c r="IZ20" s="93"/>
      <c r="JB20" s="108"/>
      <c r="JC20" s="15">
        <v>13</v>
      </c>
      <c r="JD20" s="93">
        <v>928.5</v>
      </c>
      <c r="JE20" s="368">
        <v>44439</v>
      </c>
      <c r="JF20" s="93">
        <v>928.5</v>
      </c>
      <c r="JG20" s="71" t="s">
        <v>568</v>
      </c>
      <c r="JH20" s="72">
        <v>37</v>
      </c>
      <c r="JI20" s="669">
        <f t="shared" si="30"/>
        <v>34354.5</v>
      </c>
      <c r="JL20" s="108"/>
      <c r="JM20" s="15">
        <v>13</v>
      </c>
      <c r="JN20" s="93">
        <v>927.14</v>
      </c>
      <c r="JO20" s="352">
        <v>44440</v>
      </c>
      <c r="JP20" s="93">
        <v>927.14</v>
      </c>
      <c r="JQ20" s="71" t="s">
        <v>588</v>
      </c>
      <c r="JR20" s="72">
        <v>37</v>
      </c>
      <c r="JS20" s="669">
        <f t="shared" si="31"/>
        <v>34304.18</v>
      </c>
      <c r="JV20" s="95"/>
      <c r="JW20" s="15">
        <v>13</v>
      </c>
      <c r="JX20" s="70">
        <v>916.71</v>
      </c>
      <c r="JY20" s="368">
        <v>44441</v>
      </c>
      <c r="JZ20" s="70">
        <v>916.71</v>
      </c>
      <c r="KA20" s="71" t="s">
        <v>594</v>
      </c>
      <c r="KB20" s="72">
        <v>37</v>
      </c>
      <c r="KC20" s="669">
        <f t="shared" si="32"/>
        <v>33918.270000000004</v>
      </c>
      <c r="KF20" s="95"/>
      <c r="KG20" s="15">
        <v>13</v>
      </c>
      <c r="KH20" s="70">
        <v>893.1</v>
      </c>
      <c r="KI20" s="368">
        <v>44442</v>
      </c>
      <c r="KJ20" s="70">
        <v>893.1</v>
      </c>
      <c r="KK20" s="71" t="s">
        <v>604</v>
      </c>
      <c r="KL20" s="72">
        <v>37</v>
      </c>
      <c r="KM20" s="669">
        <f t="shared" si="33"/>
        <v>33044.700000000004</v>
      </c>
      <c r="KP20" s="95"/>
      <c r="KQ20" s="15">
        <v>13</v>
      </c>
      <c r="KR20" s="70">
        <v>912.6</v>
      </c>
      <c r="KS20" s="368">
        <v>44442</v>
      </c>
      <c r="KT20" s="70">
        <v>912.6</v>
      </c>
      <c r="KU20" s="71" t="s">
        <v>602</v>
      </c>
      <c r="KV20" s="72">
        <v>37</v>
      </c>
      <c r="KW20" s="669">
        <f t="shared" si="34"/>
        <v>33766.200000000004</v>
      </c>
      <c r="KZ20" s="108"/>
      <c r="LA20" s="15">
        <v>13</v>
      </c>
      <c r="LB20" s="93"/>
      <c r="LC20" s="352"/>
      <c r="LD20" s="93"/>
      <c r="LE20" s="96"/>
      <c r="LF20" s="72"/>
      <c r="LG20" s="669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69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69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>
        <v>44411</v>
      </c>
      <c r="P21" s="93">
        <v>891.3</v>
      </c>
      <c r="Q21" s="71" t="s">
        <v>414</v>
      </c>
      <c r="R21" s="72">
        <v>52</v>
      </c>
      <c r="S21" s="669">
        <f t="shared" si="47"/>
        <v>46347.6</v>
      </c>
      <c r="T21" s="262"/>
      <c r="V21" s="108"/>
      <c r="W21" s="15">
        <v>14</v>
      </c>
      <c r="X21" s="301">
        <v>876.8</v>
      </c>
      <c r="Y21" s="357">
        <v>44411</v>
      </c>
      <c r="Z21" s="301">
        <v>876.8</v>
      </c>
      <c r="AA21" s="417" t="s">
        <v>420</v>
      </c>
      <c r="AB21" s="287">
        <v>52</v>
      </c>
      <c r="AC21" s="349">
        <f t="shared" si="7"/>
        <v>45593.599999999999</v>
      </c>
      <c r="AF21" s="108"/>
      <c r="AG21" s="15">
        <v>14</v>
      </c>
      <c r="AH21" s="93">
        <v>922.6</v>
      </c>
      <c r="AI21" s="352">
        <v>44412</v>
      </c>
      <c r="AJ21" s="93">
        <v>922.6</v>
      </c>
      <c r="AK21" s="96" t="s">
        <v>422</v>
      </c>
      <c r="AL21" s="72">
        <v>52</v>
      </c>
      <c r="AM21" s="677">
        <f t="shared" si="8"/>
        <v>47975.200000000004</v>
      </c>
      <c r="AP21" s="108"/>
      <c r="AQ21" s="15">
        <v>14</v>
      </c>
      <c r="AR21" s="346">
        <v>921.24</v>
      </c>
      <c r="AS21" s="357">
        <v>44413</v>
      </c>
      <c r="AT21" s="346">
        <v>921.24</v>
      </c>
      <c r="AU21" s="345" t="s">
        <v>424</v>
      </c>
      <c r="AV21" s="287">
        <v>51</v>
      </c>
      <c r="AW21" s="349">
        <f t="shared" si="9"/>
        <v>46983.24</v>
      </c>
      <c r="AZ21" s="108"/>
      <c r="BA21" s="15">
        <v>14</v>
      </c>
      <c r="BB21" s="93">
        <v>935.8</v>
      </c>
      <c r="BC21" s="141">
        <v>44415</v>
      </c>
      <c r="BD21" s="93">
        <v>935.8</v>
      </c>
      <c r="BE21" s="96" t="s">
        <v>435</v>
      </c>
      <c r="BF21" s="411">
        <v>52</v>
      </c>
      <c r="BG21" s="697">
        <f t="shared" si="10"/>
        <v>48661.599999999999</v>
      </c>
      <c r="BJ21" s="108"/>
      <c r="BK21" s="15">
        <v>14</v>
      </c>
      <c r="BL21" s="93">
        <v>909.4</v>
      </c>
      <c r="BM21" s="141">
        <v>44415</v>
      </c>
      <c r="BN21" s="93">
        <v>909.4</v>
      </c>
      <c r="BO21" s="96" t="s">
        <v>438</v>
      </c>
      <c r="BP21" s="411">
        <v>52</v>
      </c>
      <c r="BQ21" s="697">
        <f t="shared" si="11"/>
        <v>47288.799999999996</v>
      </c>
      <c r="BT21" s="108"/>
      <c r="BU21" s="284">
        <v>14</v>
      </c>
      <c r="BV21" s="301">
        <v>899.5</v>
      </c>
      <c r="BW21" s="412">
        <v>44418</v>
      </c>
      <c r="BX21" s="301">
        <v>899.5</v>
      </c>
      <c r="BY21" s="415" t="s">
        <v>442</v>
      </c>
      <c r="BZ21" s="414">
        <v>43</v>
      </c>
      <c r="CA21" s="669">
        <f t="shared" si="12"/>
        <v>38678.5</v>
      </c>
      <c r="CD21" s="108"/>
      <c r="CE21" s="15">
        <v>14</v>
      </c>
      <c r="CF21" s="93">
        <v>911.3</v>
      </c>
      <c r="CG21" s="412">
        <v>44418</v>
      </c>
      <c r="CH21" s="93">
        <v>911.3</v>
      </c>
      <c r="CI21" s="415" t="s">
        <v>443</v>
      </c>
      <c r="CJ21" s="414">
        <v>43</v>
      </c>
      <c r="CK21" s="669">
        <f t="shared" si="13"/>
        <v>39185.9</v>
      </c>
      <c r="CN21" s="730"/>
      <c r="CO21" s="15">
        <v>14</v>
      </c>
      <c r="CP21" s="301">
        <v>890.85</v>
      </c>
      <c r="CQ21" s="412">
        <v>44420</v>
      </c>
      <c r="CR21" s="301">
        <v>890.85</v>
      </c>
      <c r="CS21" s="415" t="s">
        <v>450</v>
      </c>
      <c r="CT21" s="414">
        <v>43</v>
      </c>
      <c r="CU21" s="682">
        <f t="shared" si="48"/>
        <v>38306.550000000003</v>
      </c>
      <c r="CX21" s="108"/>
      <c r="CY21" s="15">
        <v>14</v>
      </c>
      <c r="CZ21" s="93">
        <v>962.97</v>
      </c>
      <c r="DA21" s="352">
        <v>44420</v>
      </c>
      <c r="DB21" s="93">
        <v>962.97</v>
      </c>
      <c r="DC21" s="96" t="s">
        <v>452</v>
      </c>
      <c r="DD21" s="72">
        <v>43</v>
      </c>
      <c r="DE21" s="669">
        <f t="shared" si="14"/>
        <v>41407.71</v>
      </c>
      <c r="DH21" s="108"/>
      <c r="DI21" s="15">
        <v>14</v>
      </c>
      <c r="DJ21" s="93">
        <v>898.6</v>
      </c>
      <c r="DK21" s="412">
        <v>44421</v>
      </c>
      <c r="DL21" s="93">
        <v>898.6</v>
      </c>
      <c r="DM21" s="415" t="s">
        <v>461</v>
      </c>
      <c r="DN21" s="414">
        <v>43</v>
      </c>
      <c r="DO21" s="682">
        <f t="shared" si="15"/>
        <v>38639.800000000003</v>
      </c>
      <c r="DR21" s="108"/>
      <c r="DS21" s="15">
        <v>14</v>
      </c>
      <c r="DT21" s="93">
        <v>902.2</v>
      </c>
      <c r="DU21" s="412">
        <v>44422</v>
      </c>
      <c r="DV21" s="93">
        <v>902.2</v>
      </c>
      <c r="DW21" s="415" t="s">
        <v>470</v>
      </c>
      <c r="DX21" s="414">
        <v>43</v>
      </c>
      <c r="DY21" s="669">
        <f t="shared" si="16"/>
        <v>38794.6</v>
      </c>
      <c r="EB21" s="108"/>
      <c r="EC21" s="15">
        <v>14</v>
      </c>
      <c r="ED21" s="70">
        <v>927.6</v>
      </c>
      <c r="EE21" s="368">
        <v>44425</v>
      </c>
      <c r="EF21" s="70">
        <v>927.6</v>
      </c>
      <c r="EG21" s="71" t="s">
        <v>479</v>
      </c>
      <c r="EH21" s="72">
        <v>41</v>
      </c>
      <c r="EI21" s="669">
        <f t="shared" si="17"/>
        <v>38031.599999999999</v>
      </c>
      <c r="EL21" s="108"/>
      <c r="EM21" s="15">
        <v>14</v>
      </c>
      <c r="EN21" s="301">
        <v>915.8</v>
      </c>
      <c r="EO21" s="357">
        <v>44426</v>
      </c>
      <c r="EP21" s="301">
        <v>915.8</v>
      </c>
      <c r="EQ21" s="286" t="s">
        <v>486</v>
      </c>
      <c r="ER21" s="287">
        <v>41</v>
      </c>
      <c r="ES21" s="669">
        <f t="shared" si="18"/>
        <v>37547.799999999996</v>
      </c>
      <c r="EV21" s="108"/>
      <c r="EW21" s="15">
        <v>14</v>
      </c>
      <c r="EX21" s="70">
        <v>914.89</v>
      </c>
      <c r="EY21" s="368">
        <v>44426</v>
      </c>
      <c r="EZ21" s="70">
        <v>914.89</v>
      </c>
      <c r="FA21" s="286" t="s">
        <v>482</v>
      </c>
      <c r="FB21" s="72">
        <v>41</v>
      </c>
      <c r="FC21" s="349">
        <f t="shared" si="19"/>
        <v>37510.49</v>
      </c>
      <c r="FF21" s="108"/>
      <c r="FG21" s="15">
        <v>14</v>
      </c>
      <c r="FH21" s="301">
        <v>917.16</v>
      </c>
      <c r="FI21" s="357">
        <v>44427</v>
      </c>
      <c r="FJ21" s="301">
        <v>917.16</v>
      </c>
      <c r="FK21" s="286" t="s">
        <v>489</v>
      </c>
      <c r="FL21" s="287">
        <v>41</v>
      </c>
      <c r="FM21" s="669">
        <f t="shared" si="20"/>
        <v>37603.56</v>
      </c>
      <c r="FP21" s="108"/>
      <c r="FQ21" s="15">
        <v>14</v>
      </c>
      <c r="FR21" s="93">
        <v>914.9</v>
      </c>
      <c r="FS21" s="352">
        <v>44428</v>
      </c>
      <c r="FT21" s="93">
        <v>914.9</v>
      </c>
      <c r="FU21" s="71" t="s">
        <v>497</v>
      </c>
      <c r="FV21" s="72">
        <v>41</v>
      </c>
      <c r="FW21" s="669">
        <f t="shared" si="21"/>
        <v>37510.9</v>
      </c>
      <c r="FX21" s="72"/>
      <c r="FZ21" s="108"/>
      <c r="GA21" s="15">
        <v>14</v>
      </c>
      <c r="GB21" s="70">
        <v>873.2</v>
      </c>
      <c r="GC21" s="568">
        <v>44429</v>
      </c>
      <c r="GD21" s="70">
        <v>873.2</v>
      </c>
      <c r="GE21" s="286" t="s">
        <v>502</v>
      </c>
      <c r="GF21" s="287">
        <v>41</v>
      </c>
      <c r="GG21" s="349">
        <f t="shared" si="22"/>
        <v>35801.200000000004</v>
      </c>
      <c r="GJ21" s="108"/>
      <c r="GK21" s="15">
        <v>14</v>
      </c>
      <c r="GL21" s="546">
        <v>899.5</v>
      </c>
      <c r="GM21" s="352">
        <v>44433</v>
      </c>
      <c r="GN21" s="546">
        <v>899.5</v>
      </c>
      <c r="GO21" s="96" t="s">
        <v>512</v>
      </c>
      <c r="GP21" s="72">
        <v>37</v>
      </c>
      <c r="GQ21" s="669">
        <f t="shared" si="23"/>
        <v>33281.5</v>
      </c>
      <c r="GT21" s="108"/>
      <c r="GU21" s="15">
        <v>14</v>
      </c>
      <c r="GV21" s="93">
        <v>910.4</v>
      </c>
      <c r="GW21" s="352">
        <v>44432</v>
      </c>
      <c r="GX21" s="93">
        <v>910.4</v>
      </c>
      <c r="GY21" s="96" t="s">
        <v>510</v>
      </c>
      <c r="GZ21" s="72">
        <v>37</v>
      </c>
      <c r="HA21" s="669">
        <f t="shared" si="24"/>
        <v>33684.799999999996</v>
      </c>
      <c r="HD21" s="108"/>
      <c r="HE21" s="15">
        <v>14</v>
      </c>
      <c r="HF21" s="93">
        <v>921.69</v>
      </c>
      <c r="HG21" s="352">
        <v>44434</v>
      </c>
      <c r="HH21" s="93">
        <v>921.69</v>
      </c>
      <c r="HI21" s="96" t="s">
        <v>533</v>
      </c>
      <c r="HJ21" s="72">
        <v>37</v>
      </c>
      <c r="HK21" s="349">
        <f t="shared" si="25"/>
        <v>34102.53</v>
      </c>
      <c r="HN21" s="108"/>
      <c r="HO21" s="15">
        <v>14</v>
      </c>
      <c r="HP21" s="301">
        <v>923</v>
      </c>
      <c r="HQ21" s="357">
        <v>44434</v>
      </c>
      <c r="HR21" s="301">
        <v>923</v>
      </c>
      <c r="HS21" s="417" t="s">
        <v>544</v>
      </c>
      <c r="HT21" s="287">
        <v>37</v>
      </c>
      <c r="HU21" s="669">
        <f t="shared" si="26"/>
        <v>34151</v>
      </c>
      <c r="HX21" s="95"/>
      <c r="HY21" s="15">
        <v>14</v>
      </c>
      <c r="HZ21" s="70">
        <v>909.4</v>
      </c>
      <c r="IA21" s="368">
        <v>44435</v>
      </c>
      <c r="IB21" s="70">
        <v>909.4</v>
      </c>
      <c r="IC21" s="71" t="s">
        <v>548</v>
      </c>
      <c r="ID21" s="72">
        <v>37</v>
      </c>
      <c r="IE21" s="669">
        <f t="shared" si="27"/>
        <v>33647.799999999996</v>
      </c>
      <c r="IH21" s="95"/>
      <c r="II21" s="15">
        <v>14</v>
      </c>
      <c r="IJ21" s="70">
        <v>913.5</v>
      </c>
      <c r="IK21" s="368">
        <v>44436</v>
      </c>
      <c r="IL21" s="70">
        <v>913.5</v>
      </c>
      <c r="IM21" s="71" t="s">
        <v>553</v>
      </c>
      <c r="IN21" s="72">
        <v>37</v>
      </c>
      <c r="IO21" s="669">
        <f t="shared" si="28"/>
        <v>33799.5</v>
      </c>
      <c r="IR21" s="108"/>
      <c r="IS21" s="15">
        <v>14</v>
      </c>
      <c r="IT21" s="301">
        <v>924.9</v>
      </c>
      <c r="IU21" s="265">
        <v>44440</v>
      </c>
      <c r="IV21" s="301">
        <v>924.9</v>
      </c>
      <c r="IW21" s="575" t="s">
        <v>572</v>
      </c>
      <c r="IX21" s="287">
        <v>37</v>
      </c>
      <c r="IY21" s="349">
        <f t="shared" si="29"/>
        <v>34221.299999999996</v>
      </c>
      <c r="IZ21" s="93"/>
      <c r="JB21" s="108"/>
      <c r="JC21" s="15">
        <v>14</v>
      </c>
      <c r="JD21" s="93">
        <v>908.5</v>
      </c>
      <c r="JE21" s="368">
        <v>44439</v>
      </c>
      <c r="JF21" s="93">
        <v>908.5</v>
      </c>
      <c r="JG21" s="71" t="s">
        <v>568</v>
      </c>
      <c r="JH21" s="72">
        <v>37</v>
      </c>
      <c r="JI21" s="669">
        <f t="shared" si="30"/>
        <v>33614.5</v>
      </c>
      <c r="JL21" s="108"/>
      <c r="JM21" s="15">
        <v>14</v>
      </c>
      <c r="JN21" s="93">
        <v>958.89</v>
      </c>
      <c r="JO21" s="352">
        <v>44440</v>
      </c>
      <c r="JP21" s="93">
        <v>958.89</v>
      </c>
      <c r="JQ21" s="71" t="s">
        <v>588</v>
      </c>
      <c r="JR21" s="72">
        <v>37</v>
      </c>
      <c r="JS21" s="669">
        <f t="shared" si="31"/>
        <v>35478.93</v>
      </c>
      <c r="JV21" s="95"/>
      <c r="JW21" s="15">
        <v>14</v>
      </c>
      <c r="JX21" s="70">
        <v>928.5</v>
      </c>
      <c r="JY21" s="368">
        <v>44441</v>
      </c>
      <c r="JZ21" s="70">
        <v>928.5</v>
      </c>
      <c r="KA21" s="71" t="s">
        <v>594</v>
      </c>
      <c r="KB21" s="72">
        <v>37</v>
      </c>
      <c r="KC21" s="669">
        <f t="shared" si="32"/>
        <v>34354.5</v>
      </c>
      <c r="KF21" s="95"/>
      <c r="KG21" s="15">
        <v>14</v>
      </c>
      <c r="KH21" s="70">
        <v>909</v>
      </c>
      <c r="KI21" s="368">
        <v>44442</v>
      </c>
      <c r="KJ21" s="70">
        <v>909</v>
      </c>
      <c r="KK21" s="71" t="s">
        <v>604</v>
      </c>
      <c r="KL21" s="72">
        <v>37</v>
      </c>
      <c r="KM21" s="669">
        <f t="shared" si="33"/>
        <v>33633</v>
      </c>
      <c r="KP21" s="95"/>
      <c r="KQ21" s="15">
        <v>14</v>
      </c>
      <c r="KR21" s="70">
        <v>873.6</v>
      </c>
      <c r="KS21" s="368">
        <v>44442</v>
      </c>
      <c r="KT21" s="70">
        <v>873.6</v>
      </c>
      <c r="KU21" s="71" t="s">
        <v>602</v>
      </c>
      <c r="KV21" s="72">
        <v>37</v>
      </c>
      <c r="KW21" s="669">
        <f t="shared" si="34"/>
        <v>32323.200000000001</v>
      </c>
      <c r="KZ21" s="108"/>
      <c r="LA21" s="15">
        <v>14</v>
      </c>
      <c r="LB21" s="93"/>
      <c r="LC21" s="352"/>
      <c r="LD21" s="93"/>
      <c r="LE21" s="96"/>
      <c r="LF21" s="72"/>
      <c r="LG21" s="669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69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69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69646635</v>
      </c>
      <c r="E22" s="141">
        <f t="shared" si="61"/>
        <v>44432</v>
      </c>
      <c r="F22" s="87">
        <f t="shared" si="61"/>
        <v>18766.990000000002</v>
      </c>
      <c r="G22" s="74">
        <f t="shared" si="61"/>
        <v>21</v>
      </c>
      <c r="H22" s="48">
        <f t="shared" si="61"/>
        <v>18799.2</v>
      </c>
      <c r="I22" s="107">
        <f>GP5</f>
        <v>-32.209999999999127</v>
      </c>
      <c r="L22" s="108"/>
      <c r="M22" s="15">
        <v>14</v>
      </c>
      <c r="N22" s="93">
        <v>906.7</v>
      </c>
      <c r="O22" s="352">
        <v>44411</v>
      </c>
      <c r="P22" s="93">
        <v>906.7</v>
      </c>
      <c r="Q22" s="71" t="s">
        <v>414</v>
      </c>
      <c r="R22" s="72">
        <v>52</v>
      </c>
      <c r="S22" s="669">
        <f t="shared" si="47"/>
        <v>47148.4</v>
      </c>
      <c r="T22" s="262"/>
      <c r="V22" s="108"/>
      <c r="W22" s="15">
        <v>15</v>
      </c>
      <c r="X22" s="301">
        <v>883.1</v>
      </c>
      <c r="Y22" s="357">
        <v>44411</v>
      </c>
      <c r="Z22" s="301">
        <v>883.1</v>
      </c>
      <c r="AA22" s="417" t="s">
        <v>420</v>
      </c>
      <c r="AB22" s="287">
        <v>52</v>
      </c>
      <c r="AC22" s="349">
        <f t="shared" si="7"/>
        <v>45921.200000000004</v>
      </c>
      <c r="AF22" s="108"/>
      <c r="AG22" s="15">
        <v>15</v>
      </c>
      <c r="AH22" s="93">
        <v>938.02</v>
      </c>
      <c r="AI22" s="352">
        <v>44412</v>
      </c>
      <c r="AJ22" s="93">
        <v>938.02</v>
      </c>
      <c r="AK22" s="96" t="s">
        <v>422</v>
      </c>
      <c r="AL22" s="72">
        <v>52</v>
      </c>
      <c r="AM22" s="677">
        <f t="shared" si="8"/>
        <v>48777.04</v>
      </c>
      <c r="AP22" s="108"/>
      <c r="AQ22" s="15">
        <v>15</v>
      </c>
      <c r="AR22" s="346">
        <v>947.55</v>
      </c>
      <c r="AS22" s="357">
        <v>44413</v>
      </c>
      <c r="AT22" s="346">
        <v>947.55</v>
      </c>
      <c r="AU22" s="345" t="s">
        <v>424</v>
      </c>
      <c r="AV22" s="287">
        <v>51</v>
      </c>
      <c r="AW22" s="349">
        <f t="shared" si="9"/>
        <v>48325.049999999996</v>
      </c>
      <c r="AZ22" s="108"/>
      <c r="BA22" s="15">
        <v>15</v>
      </c>
      <c r="BB22" s="93">
        <v>911.3</v>
      </c>
      <c r="BC22" s="141">
        <v>44415</v>
      </c>
      <c r="BD22" s="93">
        <v>911.3</v>
      </c>
      <c r="BE22" s="96" t="s">
        <v>435</v>
      </c>
      <c r="BF22" s="411">
        <v>52</v>
      </c>
      <c r="BG22" s="697">
        <f t="shared" si="10"/>
        <v>47387.6</v>
      </c>
      <c r="BJ22" s="108"/>
      <c r="BK22" s="15">
        <v>15</v>
      </c>
      <c r="BL22" s="93">
        <v>908.5</v>
      </c>
      <c r="BM22" s="141">
        <v>44415</v>
      </c>
      <c r="BN22" s="93">
        <v>908.5</v>
      </c>
      <c r="BO22" s="96" t="s">
        <v>438</v>
      </c>
      <c r="BP22" s="411">
        <v>52</v>
      </c>
      <c r="BQ22" s="697">
        <f t="shared" si="11"/>
        <v>47242</v>
      </c>
      <c r="BT22" s="108"/>
      <c r="BU22" s="284">
        <v>15</v>
      </c>
      <c r="BV22" s="301">
        <v>882.2</v>
      </c>
      <c r="BW22" s="412">
        <v>44418</v>
      </c>
      <c r="BX22" s="301">
        <v>882.2</v>
      </c>
      <c r="BY22" s="415" t="s">
        <v>442</v>
      </c>
      <c r="BZ22" s="414">
        <v>43</v>
      </c>
      <c r="CA22" s="669">
        <f t="shared" si="12"/>
        <v>37934.6</v>
      </c>
      <c r="CD22" s="108"/>
      <c r="CE22" s="15">
        <v>15</v>
      </c>
      <c r="CF22" s="93">
        <v>904.9</v>
      </c>
      <c r="CG22" s="412">
        <v>44418</v>
      </c>
      <c r="CH22" s="93">
        <v>904.9</v>
      </c>
      <c r="CI22" s="415" t="s">
        <v>443</v>
      </c>
      <c r="CJ22" s="414">
        <v>43</v>
      </c>
      <c r="CK22" s="669">
        <f t="shared" si="13"/>
        <v>38910.699999999997</v>
      </c>
      <c r="CN22" s="730"/>
      <c r="CO22" s="15">
        <v>15</v>
      </c>
      <c r="CP22" s="285">
        <v>894.93</v>
      </c>
      <c r="CQ22" s="412">
        <v>44420</v>
      </c>
      <c r="CR22" s="285">
        <v>894.93</v>
      </c>
      <c r="CS22" s="415" t="s">
        <v>449</v>
      </c>
      <c r="CT22" s="414">
        <v>43</v>
      </c>
      <c r="CU22" s="682">
        <f t="shared" si="48"/>
        <v>38481.99</v>
      </c>
      <c r="CX22" s="108"/>
      <c r="CY22" s="15">
        <v>15</v>
      </c>
      <c r="CZ22" s="93">
        <v>921.24</v>
      </c>
      <c r="DA22" s="352">
        <v>44420</v>
      </c>
      <c r="DB22" s="93">
        <v>921.24</v>
      </c>
      <c r="DC22" s="96" t="s">
        <v>452</v>
      </c>
      <c r="DD22" s="72">
        <v>43</v>
      </c>
      <c r="DE22" s="669">
        <f t="shared" si="14"/>
        <v>39613.32</v>
      </c>
      <c r="DH22" s="108"/>
      <c r="DI22" s="15">
        <v>15</v>
      </c>
      <c r="DJ22" s="93">
        <v>893.1</v>
      </c>
      <c r="DK22" s="412">
        <v>44421</v>
      </c>
      <c r="DL22" s="93">
        <v>893.1</v>
      </c>
      <c r="DM22" s="415" t="s">
        <v>461</v>
      </c>
      <c r="DN22" s="414">
        <v>43</v>
      </c>
      <c r="DO22" s="682">
        <f t="shared" si="15"/>
        <v>38403.300000000003</v>
      </c>
      <c r="DR22" s="108"/>
      <c r="DS22" s="15">
        <v>15</v>
      </c>
      <c r="DT22" s="93">
        <v>906.7</v>
      </c>
      <c r="DU22" s="412">
        <v>44422</v>
      </c>
      <c r="DV22" s="93">
        <v>906.7</v>
      </c>
      <c r="DW22" s="415" t="s">
        <v>470</v>
      </c>
      <c r="DX22" s="414">
        <v>43</v>
      </c>
      <c r="DY22" s="669">
        <f t="shared" si="16"/>
        <v>38988.1</v>
      </c>
      <c r="EB22" s="108"/>
      <c r="EC22" s="15">
        <v>15</v>
      </c>
      <c r="ED22" s="70">
        <v>924.9</v>
      </c>
      <c r="EE22" s="368">
        <v>44425</v>
      </c>
      <c r="EF22" s="70">
        <v>924.9</v>
      </c>
      <c r="EG22" s="71" t="s">
        <v>479</v>
      </c>
      <c r="EH22" s="72">
        <v>41</v>
      </c>
      <c r="EI22" s="669">
        <f t="shared" si="17"/>
        <v>37920.9</v>
      </c>
      <c r="EL22" s="108"/>
      <c r="EM22" s="15">
        <v>15</v>
      </c>
      <c r="EN22" s="301">
        <v>919.4</v>
      </c>
      <c r="EO22" s="357">
        <v>44426</v>
      </c>
      <c r="EP22" s="301">
        <v>919.4</v>
      </c>
      <c r="EQ22" s="286" t="s">
        <v>486</v>
      </c>
      <c r="ER22" s="287">
        <v>41</v>
      </c>
      <c r="ES22" s="669">
        <f t="shared" si="18"/>
        <v>37695.4</v>
      </c>
      <c r="EV22" s="108"/>
      <c r="EW22" s="15">
        <v>15</v>
      </c>
      <c r="EX22" s="70">
        <v>922.6</v>
      </c>
      <c r="EY22" s="368">
        <v>44426</v>
      </c>
      <c r="EZ22" s="70">
        <v>922.6</v>
      </c>
      <c r="FA22" s="286" t="s">
        <v>482</v>
      </c>
      <c r="FB22" s="72">
        <v>41</v>
      </c>
      <c r="FC22" s="349">
        <f t="shared" si="19"/>
        <v>37826.6</v>
      </c>
      <c r="FF22" s="108"/>
      <c r="FG22" s="15">
        <v>15</v>
      </c>
      <c r="FH22" s="301">
        <v>929.86</v>
      </c>
      <c r="FI22" s="357">
        <v>44427</v>
      </c>
      <c r="FJ22" s="301">
        <v>929.86</v>
      </c>
      <c r="FK22" s="286" t="s">
        <v>489</v>
      </c>
      <c r="FL22" s="287">
        <v>41</v>
      </c>
      <c r="FM22" s="669">
        <f t="shared" si="20"/>
        <v>38124.26</v>
      </c>
      <c r="FP22" s="108"/>
      <c r="FQ22" s="15">
        <v>15</v>
      </c>
      <c r="FR22" s="93">
        <v>914</v>
      </c>
      <c r="FS22" s="352">
        <v>44428</v>
      </c>
      <c r="FT22" s="93">
        <v>914</v>
      </c>
      <c r="FU22" s="71" t="s">
        <v>497</v>
      </c>
      <c r="FV22" s="72">
        <v>41</v>
      </c>
      <c r="FW22" s="669">
        <f t="shared" si="21"/>
        <v>37474</v>
      </c>
      <c r="FX22" s="72"/>
      <c r="FZ22" s="108"/>
      <c r="GA22" s="15">
        <v>15</v>
      </c>
      <c r="GB22" s="70">
        <v>911.3</v>
      </c>
      <c r="GC22" s="568">
        <v>44429</v>
      </c>
      <c r="GD22" s="70">
        <v>911.3</v>
      </c>
      <c r="GE22" s="286" t="s">
        <v>502</v>
      </c>
      <c r="GF22" s="287">
        <v>41</v>
      </c>
      <c r="GG22" s="349">
        <f t="shared" si="22"/>
        <v>37363.299999999996</v>
      </c>
      <c r="GJ22" s="108"/>
      <c r="GK22" s="15">
        <v>15</v>
      </c>
      <c r="GL22" s="546">
        <v>867.7</v>
      </c>
      <c r="GM22" s="352">
        <v>44433</v>
      </c>
      <c r="GN22" s="546">
        <v>867.7</v>
      </c>
      <c r="GO22" s="96" t="s">
        <v>512</v>
      </c>
      <c r="GP22" s="72">
        <v>37</v>
      </c>
      <c r="GQ22" s="669">
        <f t="shared" si="23"/>
        <v>32104.9</v>
      </c>
      <c r="GT22" s="108"/>
      <c r="GU22" s="15">
        <v>15</v>
      </c>
      <c r="GV22" s="93">
        <v>934.8</v>
      </c>
      <c r="GW22" s="352">
        <v>44432</v>
      </c>
      <c r="GX22" s="93">
        <v>934.8</v>
      </c>
      <c r="GY22" s="96" t="s">
        <v>510</v>
      </c>
      <c r="GZ22" s="72">
        <v>37</v>
      </c>
      <c r="HA22" s="669">
        <f t="shared" si="24"/>
        <v>34587.599999999999</v>
      </c>
      <c r="HD22" s="108"/>
      <c r="HE22" s="15">
        <v>15</v>
      </c>
      <c r="HF22" s="93">
        <v>930.31</v>
      </c>
      <c r="HG22" s="352">
        <v>44434</v>
      </c>
      <c r="HH22" s="93">
        <v>930.31</v>
      </c>
      <c r="HI22" s="96" t="s">
        <v>533</v>
      </c>
      <c r="HJ22" s="72">
        <v>37</v>
      </c>
      <c r="HK22" s="349">
        <f t="shared" si="25"/>
        <v>34421.47</v>
      </c>
      <c r="HN22" s="108"/>
      <c r="HO22" s="15">
        <v>15</v>
      </c>
      <c r="HP22" s="301">
        <v>962.52</v>
      </c>
      <c r="HQ22" s="357">
        <v>44434</v>
      </c>
      <c r="HR22" s="301">
        <v>962.52</v>
      </c>
      <c r="HS22" s="417" t="s">
        <v>544</v>
      </c>
      <c r="HT22" s="287">
        <v>37</v>
      </c>
      <c r="HU22" s="669">
        <f t="shared" si="26"/>
        <v>35613.24</v>
      </c>
      <c r="HX22" s="95"/>
      <c r="HY22" s="15">
        <v>15</v>
      </c>
      <c r="HZ22" s="70">
        <v>888.6</v>
      </c>
      <c r="IA22" s="368">
        <v>44435</v>
      </c>
      <c r="IB22" s="70">
        <v>888.6</v>
      </c>
      <c r="IC22" s="71" t="s">
        <v>548</v>
      </c>
      <c r="ID22" s="72">
        <v>37</v>
      </c>
      <c r="IE22" s="669">
        <f t="shared" si="27"/>
        <v>32878.200000000004</v>
      </c>
      <c r="IH22" s="95"/>
      <c r="II22" s="15">
        <v>15</v>
      </c>
      <c r="IJ22" s="70">
        <v>898.6</v>
      </c>
      <c r="IK22" s="368">
        <v>44436</v>
      </c>
      <c r="IL22" s="70">
        <v>898.6</v>
      </c>
      <c r="IM22" s="71" t="s">
        <v>553</v>
      </c>
      <c r="IN22" s="72">
        <v>37</v>
      </c>
      <c r="IO22" s="669">
        <f t="shared" si="28"/>
        <v>33248.200000000004</v>
      </c>
      <c r="IR22" s="108"/>
      <c r="IS22" s="15">
        <v>15</v>
      </c>
      <c r="IT22" s="301">
        <v>921.2</v>
      </c>
      <c r="IU22" s="265">
        <v>44440</v>
      </c>
      <c r="IV22" s="301">
        <v>921.2</v>
      </c>
      <c r="IW22" s="575" t="s">
        <v>572</v>
      </c>
      <c r="IX22" s="287">
        <v>37</v>
      </c>
      <c r="IY22" s="349">
        <f t="shared" si="29"/>
        <v>34084.400000000001</v>
      </c>
      <c r="IZ22" s="93"/>
      <c r="JB22" s="108"/>
      <c r="JC22" s="15">
        <v>15</v>
      </c>
      <c r="JD22" s="93">
        <v>923.1</v>
      </c>
      <c r="JE22" s="368">
        <v>44439</v>
      </c>
      <c r="JF22" s="93">
        <v>923.1</v>
      </c>
      <c r="JG22" s="71" t="s">
        <v>568</v>
      </c>
      <c r="JH22" s="72">
        <v>37</v>
      </c>
      <c r="JI22" s="669">
        <f t="shared" si="30"/>
        <v>34154.700000000004</v>
      </c>
      <c r="JL22" s="108"/>
      <c r="JM22" s="15">
        <v>15</v>
      </c>
      <c r="JN22" s="93">
        <v>969.78</v>
      </c>
      <c r="JO22" s="352">
        <v>44440</v>
      </c>
      <c r="JP22" s="93">
        <v>969.78</v>
      </c>
      <c r="JQ22" s="71" t="s">
        <v>588</v>
      </c>
      <c r="JR22" s="72">
        <v>37</v>
      </c>
      <c r="JS22" s="669">
        <f t="shared" si="31"/>
        <v>35881.86</v>
      </c>
      <c r="JV22" s="95"/>
      <c r="JW22" s="15">
        <v>15</v>
      </c>
      <c r="JX22" s="70">
        <v>939.84</v>
      </c>
      <c r="JY22" s="368">
        <v>44441</v>
      </c>
      <c r="JZ22" s="70">
        <v>939.84</v>
      </c>
      <c r="KA22" s="71" t="s">
        <v>594</v>
      </c>
      <c r="KB22" s="72">
        <v>37</v>
      </c>
      <c r="KC22" s="669">
        <f t="shared" si="32"/>
        <v>34774.080000000002</v>
      </c>
      <c r="KF22" s="95"/>
      <c r="KG22" s="15">
        <v>15</v>
      </c>
      <c r="KH22" s="70">
        <v>937.6</v>
      </c>
      <c r="KI22" s="368">
        <v>44442</v>
      </c>
      <c r="KJ22" s="70">
        <v>937.6</v>
      </c>
      <c r="KK22" s="71" t="s">
        <v>604</v>
      </c>
      <c r="KL22" s="72">
        <v>37</v>
      </c>
      <c r="KM22" s="669">
        <f t="shared" si="33"/>
        <v>34691.200000000004</v>
      </c>
      <c r="KP22" s="95"/>
      <c r="KQ22" s="15">
        <v>15</v>
      </c>
      <c r="KR22" s="70">
        <v>937.1</v>
      </c>
      <c r="KS22" s="368">
        <v>44442</v>
      </c>
      <c r="KT22" s="70">
        <v>937.1</v>
      </c>
      <c r="KU22" s="71" t="s">
        <v>602</v>
      </c>
      <c r="KV22" s="72">
        <v>37</v>
      </c>
      <c r="KW22" s="669">
        <f t="shared" si="34"/>
        <v>34672.700000000004</v>
      </c>
      <c r="KZ22" s="108"/>
      <c r="LA22" s="15">
        <v>15</v>
      </c>
      <c r="LB22" s="93"/>
      <c r="LC22" s="352"/>
      <c r="LD22" s="93"/>
      <c r="LE22" s="96"/>
      <c r="LF22" s="72"/>
      <c r="LG22" s="669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69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69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69646636</v>
      </c>
      <c r="D23" s="104" t="str">
        <f>GU5</f>
        <v>PED. 69646636</v>
      </c>
      <c r="E23" s="141">
        <f t="shared" si="62"/>
        <v>44432</v>
      </c>
      <c r="F23" s="87">
        <f t="shared" si="62"/>
        <v>18537.939999999999</v>
      </c>
      <c r="G23" s="74">
        <f t="shared" si="62"/>
        <v>21</v>
      </c>
      <c r="H23" s="48">
        <f t="shared" si="62"/>
        <v>18634.8</v>
      </c>
      <c r="I23" s="107">
        <f>F23-H23</f>
        <v>-96.860000000000582</v>
      </c>
      <c r="L23" s="108"/>
      <c r="M23" s="15">
        <v>15</v>
      </c>
      <c r="N23" s="93">
        <v>885.9</v>
      </c>
      <c r="O23" s="352">
        <v>44411</v>
      </c>
      <c r="P23" s="93">
        <v>885.9</v>
      </c>
      <c r="Q23" s="71" t="s">
        <v>414</v>
      </c>
      <c r="R23" s="72">
        <v>52</v>
      </c>
      <c r="S23" s="669">
        <f t="shared" si="47"/>
        <v>46066.799999999996</v>
      </c>
      <c r="T23" s="262"/>
      <c r="V23" s="108"/>
      <c r="W23" s="15">
        <v>16</v>
      </c>
      <c r="X23" s="301">
        <v>894</v>
      </c>
      <c r="Y23" s="357">
        <v>44411</v>
      </c>
      <c r="Z23" s="301">
        <v>894</v>
      </c>
      <c r="AA23" s="417" t="s">
        <v>420</v>
      </c>
      <c r="AB23" s="287">
        <v>52</v>
      </c>
      <c r="AC23" s="349">
        <f t="shared" si="7"/>
        <v>46488</v>
      </c>
      <c r="AF23" s="108"/>
      <c r="AG23" s="15">
        <v>16</v>
      </c>
      <c r="AH23" s="93">
        <v>963.43</v>
      </c>
      <c r="AI23" s="352">
        <v>44412</v>
      </c>
      <c r="AJ23" s="93">
        <v>963.43</v>
      </c>
      <c r="AK23" s="96" t="s">
        <v>422</v>
      </c>
      <c r="AL23" s="72">
        <v>52</v>
      </c>
      <c r="AM23" s="677">
        <f t="shared" si="8"/>
        <v>50098.36</v>
      </c>
      <c r="AP23" s="108"/>
      <c r="AQ23" s="15">
        <v>16</v>
      </c>
      <c r="AR23" s="346">
        <v>923.06</v>
      </c>
      <c r="AS23" s="357">
        <v>44413</v>
      </c>
      <c r="AT23" s="346">
        <v>923.06</v>
      </c>
      <c r="AU23" s="345" t="s">
        <v>424</v>
      </c>
      <c r="AV23" s="287">
        <v>51</v>
      </c>
      <c r="AW23" s="349">
        <f t="shared" si="9"/>
        <v>47076.06</v>
      </c>
      <c r="AZ23" s="108"/>
      <c r="BA23" s="15">
        <v>16</v>
      </c>
      <c r="BB23" s="93">
        <v>904.9</v>
      </c>
      <c r="BC23" s="141">
        <v>44415</v>
      </c>
      <c r="BD23" s="93">
        <v>904.9</v>
      </c>
      <c r="BE23" s="96" t="s">
        <v>435</v>
      </c>
      <c r="BF23" s="411">
        <v>52</v>
      </c>
      <c r="BG23" s="697">
        <f t="shared" si="10"/>
        <v>47054.799999999996</v>
      </c>
      <c r="BJ23" s="108"/>
      <c r="BK23" s="15">
        <v>16</v>
      </c>
      <c r="BL23" s="93">
        <v>928.5</v>
      </c>
      <c r="BM23" s="141">
        <v>44415</v>
      </c>
      <c r="BN23" s="93">
        <v>928.5</v>
      </c>
      <c r="BO23" s="96" t="s">
        <v>438</v>
      </c>
      <c r="BP23" s="411">
        <v>52</v>
      </c>
      <c r="BQ23" s="697">
        <f t="shared" si="11"/>
        <v>48282</v>
      </c>
      <c r="BT23" s="108"/>
      <c r="BU23" s="284">
        <v>16</v>
      </c>
      <c r="BV23" s="301">
        <v>915.8</v>
      </c>
      <c r="BW23" s="412">
        <v>44418</v>
      </c>
      <c r="BX23" s="301">
        <v>915.8</v>
      </c>
      <c r="BY23" s="415" t="s">
        <v>442</v>
      </c>
      <c r="BZ23" s="414">
        <v>43</v>
      </c>
      <c r="CA23" s="669">
        <f t="shared" si="12"/>
        <v>39379.4</v>
      </c>
      <c r="CD23" s="108"/>
      <c r="CE23" s="15">
        <v>16</v>
      </c>
      <c r="CF23" s="93">
        <v>892.2</v>
      </c>
      <c r="CG23" s="412">
        <v>44418</v>
      </c>
      <c r="CH23" s="93">
        <v>892.2</v>
      </c>
      <c r="CI23" s="415" t="s">
        <v>443</v>
      </c>
      <c r="CJ23" s="414">
        <v>43</v>
      </c>
      <c r="CK23" s="669">
        <f t="shared" si="13"/>
        <v>38364.6</v>
      </c>
      <c r="CN23" s="730"/>
      <c r="CO23" s="15">
        <v>16</v>
      </c>
      <c r="CP23" s="301">
        <v>957.53</v>
      </c>
      <c r="CQ23" s="412">
        <v>44422</v>
      </c>
      <c r="CR23" s="301">
        <v>957.58</v>
      </c>
      <c r="CS23" s="415" t="s">
        <v>471</v>
      </c>
      <c r="CT23" s="414">
        <v>43</v>
      </c>
      <c r="CU23" s="682">
        <f t="shared" si="48"/>
        <v>41175.94</v>
      </c>
      <c r="CX23" s="108"/>
      <c r="CY23" s="15">
        <v>16</v>
      </c>
      <c r="CZ23" s="93">
        <v>942.56</v>
      </c>
      <c r="DA23" s="352">
        <v>44420</v>
      </c>
      <c r="DB23" s="93">
        <v>942.56</v>
      </c>
      <c r="DC23" s="96" t="s">
        <v>452</v>
      </c>
      <c r="DD23" s="72">
        <v>43</v>
      </c>
      <c r="DE23" s="669">
        <f t="shared" si="14"/>
        <v>40530.079999999994</v>
      </c>
      <c r="DH23" s="108"/>
      <c r="DI23" s="15">
        <v>16</v>
      </c>
      <c r="DJ23" s="93">
        <v>886.8</v>
      </c>
      <c r="DK23" s="412">
        <v>44421</v>
      </c>
      <c r="DL23" s="93">
        <v>886.8</v>
      </c>
      <c r="DM23" s="415" t="s">
        <v>461</v>
      </c>
      <c r="DN23" s="414">
        <v>43</v>
      </c>
      <c r="DO23" s="682">
        <f t="shared" si="15"/>
        <v>38132.400000000001</v>
      </c>
      <c r="DR23" s="108"/>
      <c r="DS23" s="15">
        <v>16</v>
      </c>
      <c r="DT23" s="93">
        <v>905.8</v>
      </c>
      <c r="DU23" s="412">
        <v>44422</v>
      </c>
      <c r="DV23" s="93">
        <v>905.8</v>
      </c>
      <c r="DW23" s="415" t="s">
        <v>470</v>
      </c>
      <c r="DX23" s="414">
        <v>43</v>
      </c>
      <c r="DY23" s="669">
        <f t="shared" si="16"/>
        <v>38949.4</v>
      </c>
      <c r="EB23" s="108"/>
      <c r="EC23" s="15">
        <v>16</v>
      </c>
      <c r="ED23" s="70">
        <v>897.7</v>
      </c>
      <c r="EE23" s="368">
        <v>44425</v>
      </c>
      <c r="EF23" s="70">
        <v>897.7</v>
      </c>
      <c r="EG23" s="71" t="s">
        <v>479</v>
      </c>
      <c r="EH23" s="72">
        <v>41</v>
      </c>
      <c r="EI23" s="669">
        <f t="shared" si="17"/>
        <v>36805.700000000004</v>
      </c>
      <c r="EL23" s="108"/>
      <c r="EM23" s="15">
        <v>16</v>
      </c>
      <c r="EN23" s="301">
        <v>912.2</v>
      </c>
      <c r="EO23" s="357">
        <v>44426</v>
      </c>
      <c r="EP23" s="301">
        <v>912.2</v>
      </c>
      <c r="EQ23" s="286" t="s">
        <v>486</v>
      </c>
      <c r="ER23" s="287">
        <v>41</v>
      </c>
      <c r="ES23" s="669">
        <f t="shared" si="18"/>
        <v>37400.200000000004</v>
      </c>
      <c r="EV23" s="108"/>
      <c r="EW23" s="15">
        <v>16</v>
      </c>
      <c r="EX23" s="70">
        <v>918.97</v>
      </c>
      <c r="EY23" s="368">
        <v>44426</v>
      </c>
      <c r="EZ23" s="70">
        <v>918.97</v>
      </c>
      <c r="FA23" s="286" t="s">
        <v>482</v>
      </c>
      <c r="FB23" s="72">
        <v>41</v>
      </c>
      <c r="FC23" s="349">
        <f t="shared" si="19"/>
        <v>37677.770000000004</v>
      </c>
      <c r="FF23" s="108"/>
      <c r="FG23" s="15">
        <v>16</v>
      </c>
      <c r="FH23" s="301">
        <v>967.96</v>
      </c>
      <c r="FI23" s="357">
        <v>44427</v>
      </c>
      <c r="FJ23" s="301">
        <v>967.96</v>
      </c>
      <c r="FK23" s="286" t="s">
        <v>489</v>
      </c>
      <c r="FL23" s="287">
        <v>41</v>
      </c>
      <c r="FM23" s="669">
        <f t="shared" si="20"/>
        <v>39686.36</v>
      </c>
      <c r="FP23" s="108"/>
      <c r="FQ23" s="15">
        <v>16</v>
      </c>
      <c r="FR23" s="93">
        <v>937.6</v>
      </c>
      <c r="FS23" s="352">
        <v>44428</v>
      </c>
      <c r="FT23" s="93">
        <v>937.6</v>
      </c>
      <c r="FU23" s="71" t="s">
        <v>497</v>
      </c>
      <c r="FV23" s="72">
        <v>41</v>
      </c>
      <c r="FW23" s="669">
        <f t="shared" si="21"/>
        <v>38441.599999999999</v>
      </c>
      <c r="FX23" s="72"/>
      <c r="FZ23" s="108"/>
      <c r="GA23" s="15">
        <v>16</v>
      </c>
      <c r="GB23" s="70">
        <v>898.6</v>
      </c>
      <c r="GC23" s="568">
        <v>44429</v>
      </c>
      <c r="GD23" s="70">
        <v>898.6</v>
      </c>
      <c r="GE23" s="286" t="s">
        <v>502</v>
      </c>
      <c r="GF23" s="287">
        <v>41</v>
      </c>
      <c r="GG23" s="349">
        <f t="shared" si="22"/>
        <v>36842.6</v>
      </c>
      <c r="GJ23" s="108"/>
      <c r="GK23" s="15">
        <v>16</v>
      </c>
      <c r="GL23" s="546">
        <v>895.8</v>
      </c>
      <c r="GM23" s="352">
        <v>44433</v>
      </c>
      <c r="GN23" s="546">
        <v>895.8</v>
      </c>
      <c r="GO23" s="96" t="s">
        <v>512</v>
      </c>
      <c r="GP23" s="72">
        <v>37</v>
      </c>
      <c r="GQ23" s="669">
        <f t="shared" si="23"/>
        <v>33144.6</v>
      </c>
      <c r="GT23" s="108"/>
      <c r="GU23" s="15">
        <v>16</v>
      </c>
      <c r="GV23" s="93">
        <v>901.3</v>
      </c>
      <c r="GW23" s="352">
        <v>44432</v>
      </c>
      <c r="GX23" s="93">
        <v>901.3</v>
      </c>
      <c r="GY23" s="96" t="s">
        <v>510</v>
      </c>
      <c r="GZ23" s="72">
        <v>37</v>
      </c>
      <c r="HA23" s="669">
        <f t="shared" si="24"/>
        <v>33348.1</v>
      </c>
      <c r="HD23" s="108"/>
      <c r="HE23" s="15">
        <v>16</v>
      </c>
      <c r="HF23" s="93">
        <v>943.47</v>
      </c>
      <c r="HG23" s="352">
        <v>44434</v>
      </c>
      <c r="HH23" s="93">
        <v>943.47</v>
      </c>
      <c r="HI23" s="96" t="s">
        <v>533</v>
      </c>
      <c r="HJ23" s="72">
        <v>37</v>
      </c>
      <c r="HK23" s="349">
        <f t="shared" si="25"/>
        <v>34908.39</v>
      </c>
      <c r="HN23" s="108"/>
      <c r="HO23" s="15">
        <v>16</v>
      </c>
      <c r="HP23" s="301">
        <v>954.35</v>
      </c>
      <c r="HQ23" s="357">
        <v>44434</v>
      </c>
      <c r="HR23" s="301">
        <v>954.35</v>
      </c>
      <c r="HS23" s="417" t="s">
        <v>544</v>
      </c>
      <c r="HT23" s="287">
        <v>37</v>
      </c>
      <c r="HU23" s="669">
        <f t="shared" si="26"/>
        <v>35310.950000000004</v>
      </c>
      <c r="HX23" s="95"/>
      <c r="HY23" s="15">
        <v>16</v>
      </c>
      <c r="HZ23" s="70">
        <v>899.9</v>
      </c>
      <c r="IA23" s="368">
        <v>44435</v>
      </c>
      <c r="IB23" s="70">
        <v>899.9</v>
      </c>
      <c r="IC23" s="71" t="s">
        <v>548</v>
      </c>
      <c r="ID23" s="72">
        <v>37</v>
      </c>
      <c r="IE23" s="669">
        <f t="shared" si="27"/>
        <v>33296.299999999996</v>
      </c>
      <c r="IH23" s="95"/>
      <c r="II23" s="15">
        <v>16</v>
      </c>
      <c r="IJ23" s="70">
        <v>919.9</v>
      </c>
      <c r="IK23" s="368">
        <v>44436</v>
      </c>
      <c r="IL23" s="70">
        <v>919.9</v>
      </c>
      <c r="IM23" s="71" t="s">
        <v>553</v>
      </c>
      <c r="IN23" s="72">
        <v>37</v>
      </c>
      <c r="IO23" s="669">
        <f t="shared" si="28"/>
        <v>34036.299999999996</v>
      </c>
      <c r="IR23" s="108"/>
      <c r="IS23" s="15">
        <v>16</v>
      </c>
      <c r="IT23" s="301">
        <v>914</v>
      </c>
      <c r="IU23" s="265">
        <v>44440</v>
      </c>
      <c r="IV23" s="301">
        <v>914</v>
      </c>
      <c r="IW23" s="575" t="s">
        <v>572</v>
      </c>
      <c r="IX23" s="287">
        <v>37</v>
      </c>
      <c r="IY23" s="349">
        <f t="shared" si="29"/>
        <v>33818</v>
      </c>
      <c r="IZ23" s="107"/>
      <c r="JA23" s="70"/>
      <c r="JB23" s="108"/>
      <c r="JC23" s="15">
        <v>16</v>
      </c>
      <c r="JD23" s="93">
        <v>793.3</v>
      </c>
      <c r="JE23" s="368">
        <v>44439</v>
      </c>
      <c r="JF23" s="93">
        <v>793.3</v>
      </c>
      <c r="JG23" s="71" t="s">
        <v>568</v>
      </c>
      <c r="JH23" s="72">
        <v>37</v>
      </c>
      <c r="JI23" s="669">
        <f t="shared" si="30"/>
        <v>29352.1</v>
      </c>
      <c r="JL23" s="108"/>
      <c r="JM23" s="15">
        <v>16</v>
      </c>
      <c r="JN23" s="93">
        <v>953.45</v>
      </c>
      <c r="JO23" s="352">
        <v>44440</v>
      </c>
      <c r="JP23" s="93">
        <v>953.45</v>
      </c>
      <c r="JQ23" s="71" t="s">
        <v>588</v>
      </c>
      <c r="JR23" s="72">
        <v>37</v>
      </c>
      <c r="JS23" s="669">
        <f t="shared" si="31"/>
        <v>35277.65</v>
      </c>
      <c r="JV23" s="95"/>
      <c r="JW23" s="15">
        <v>16</v>
      </c>
      <c r="JX23" s="70">
        <v>932.13</v>
      </c>
      <c r="JY23" s="368">
        <v>44441</v>
      </c>
      <c r="JZ23" s="70">
        <v>932.13</v>
      </c>
      <c r="KA23" s="71" t="s">
        <v>594</v>
      </c>
      <c r="KB23" s="72">
        <v>37</v>
      </c>
      <c r="KC23" s="669">
        <f t="shared" si="32"/>
        <v>34488.81</v>
      </c>
      <c r="KF23" s="95"/>
      <c r="KG23" s="15">
        <v>16</v>
      </c>
      <c r="KH23" s="70">
        <v>911.7</v>
      </c>
      <c r="KI23" s="368">
        <v>44442</v>
      </c>
      <c r="KJ23" s="70">
        <v>911.7</v>
      </c>
      <c r="KK23" s="71" t="s">
        <v>604</v>
      </c>
      <c r="KL23" s="72">
        <v>37</v>
      </c>
      <c r="KM23" s="669">
        <f t="shared" si="33"/>
        <v>33732.9</v>
      </c>
      <c r="KP23" s="95"/>
      <c r="KQ23" s="15">
        <v>16</v>
      </c>
      <c r="KR23" s="70">
        <v>902.2</v>
      </c>
      <c r="KS23" s="368">
        <v>44442</v>
      </c>
      <c r="KT23" s="70">
        <v>902.2</v>
      </c>
      <c r="KU23" s="71" t="s">
        <v>602</v>
      </c>
      <c r="KV23" s="72">
        <v>37</v>
      </c>
      <c r="KW23" s="669">
        <f t="shared" si="34"/>
        <v>33381.4</v>
      </c>
      <c r="KZ23" s="108"/>
      <c r="LA23" s="15">
        <v>16</v>
      </c>
      <c r="LB23" s="93"/>
      <c r="LC23" s="352"/>
      <c r="LD23" s="93"/>
      <c r="LE23" s="96"/>
      <c r="LF23" s="72"/>
      <c r="LG23" s="669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69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69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69687460</v>
      </c>
      <c r="E24" s="141">
        <f t="shared" si="63"/>
        <v>44433</v>
      </c>
      <c r="F24" s="87">
        <f t="shared" si="63"/>
        <v>18395.18</v>
      </c>
      <c r="G24" s="74">
        <f t="shared" si="63"/>
        <v>20</v>
      </c>
      <c r="H24" s="48">
        <f t="shared" si="63"/>
        <v>18420.259999999998</v>
      </c>
      <c r="I24" s="107">
        <f t="shared" si="63"/>
        <v>-25.079999999998108</v>
      </c>
      <c r="L24" s="108"/>
      <c r="M24" s="15">
        <v>16</v>
      </c>
      <c r="N24" s="93">
        <v>901.3</v>
      </c>
      <c r="O24" s="352">
        <v>44411</v>
      </c>
      <c r="P24" s="93">
        <v>901.3</v>
      </c>
      <c r="Q24" s="71" t="s">
        <v>415</v>
      </c>
      <c r="R24" s="72">
        <v>52</v>
      </c>
      <c r="S24" s="669">
        <f t="shared" si="47"/>
        <v>46867.6</v>
      </c>
      <c r="T24" s="262"/>
      <c r="V24" s="108"/>
      <c r="W24" s="15">
        <v>17</v>
      </c>
      <c r="X24" s="301">
        <v>853.2</v>
      </c>
      <c r="Y24" s="357">
        <v>44411</v>
      </c>
      <c r="Z24" s="301">
        <v>853.2</v>
      </c>
      <c r="AA24" s="417" t="s">
        <v>420</v>
      </c>
      <c r="AB24" s="287">
        <v>52</v>
      </c>
      <c r="AC24" s="349">
        <f t="shared" si="7"/>
        <v>44366.400000000001</v>
      </c>
      <c r="AF24" s="108"/>
      <c r="AG24" s="15">
        <v>17</v>
      </c>
      <c r="AH24" s="93">
        <v>974.31</v>
      </c>
      <c r="AI24" s="352">
        <v>44412</v>
      </c>
      <c r="AJ24" s="93">
        <v>974.31</v>
      </c>
      <c r="AK24" s="96" t="s">
        <v>422</v>
      </c>
      <c r="AL24" s="72">
        <v>52</v>
      </c>
      <c r="AM24" s="677">
        <f t="shared" si="8"/>
        <v>50664.119999999995</v>
      </c>
      <c r="AP24" s="108"/>
      <c r="AQ24" s="15">
        <v>17</v>
      </c>
      <c r="AR24" s="346">
        <v>952.09</v>
      </c>
      <c r="AS24" s="357">
        <v>44413</v>
      </c>
      <c r="AT24" s="346">
        <v>952.09</v>
      </c>
      <c r="AU24" s="345" t="s">
        <v>427</v>
      </c>
      <c r="AV24" s="287">
        <v>51</v>
      </c>
      <c r="AW24" s="349">
        <f t="shared" si="9"/>
        <v>48556.590000000004</v>
      </c>
      <c r="AZ24" s="108"/>
      <c r="BA24" s="15">
        <v>17</v>
      </c>
      <c r="BB24" s="93">
        <v>884</v>
      </c>
      <c r="BC24" s="141">
        <v>44415</v>
      </c>
      <c r="BD24" s="93">
        <v>884</v>
      </c>
      <c r="BE24" s="96" t="s">
        <v>435</v>
      </c>
      <c r="BF24" s="411">
        <v>52</v>
      </c>
      <c r="BG24" s="697">
        <f t="shared" si="10"/>
        <v>45968</v>
      </c>
      <c r="BJ24" s="108"/>
      <c r="BK24" s="15">
        <v>17</v>
      </c>
      <c r="BL24" s="93">
        <v>926.7</v>
      </c>
      <c r="BM24" s="141">
        <v>44415</v>
      </c>
      <c r="BN24" s="93">
        <v>926.7</v>
      </c>
      <c r="BO24" s="96" t="s">
        <v>438</v>
      </c>
      <c r="BP24" s="411">
        <v>52</v>
      </c>
      <c r="BQ24" s="697">
        <f t="shared" si="11"/>
        <v>48188.4</v>
      </c>
      <c r="BT24" s="108"/>
      <c r="BU24" s="284">
        <v>17</v>
      </c>
      <c r="BV24" s="301">
        <v>904.9</v>
      </c>
      <c r="BW24" s="412">
        <v>44418</v>
      </c>
      <c r="BX24" s="301">
        <v>904.9</v>
      </c>
      <c r="BY24" s="415" t="s">
        <v>442</v>
      </c>
      <c r="BZ24" s="414">
        <v>43</v>
      </c>
      <c r="CA24" s="669">
        <f t="shared" si="12"/>
        <v>38910.699999999997</v>
      </c>
      <c r="CD24" s="108"/>
      <c r="CE24" s="15">
        <v>17</v>
      </c>
      <c r="CF24" s="93">
        <v>872.3</v>
      </c>
      <c r="CG24" s="412">
        <v>44418</v>
      </c>
      <c r="CH24" s="93">
        <v>872.3</v>
      </c>
      <c r="CI24" s="415" t="s">
        <v>443</v>
      </c>
      <c r="CJ24" s="414">
        <v>43</v>
      </c>
      <c r="CK24" s="669">
        <f t="shared" si="13"/>
        <v>37508.9</v>
      </c>
      <c r="CN24" s="730"/>
      <c r="CO24" s="15">
        <v>17</v>
      </c>
      <c r="CP24" s="301">
        <v>873.16</v>
      </c>
      <c r="CQ24" s="412">
        <v>44421</v>
      </c>
      <c r="CR24" s="301">
        <v>873.16</v>
      </c>
      <c r="CS24" s="415" t="s">
        <v>464</v>
      </c>
      <c r="CT24" s="414">
        <v>43</v>
      </c>
      <c r="CU24" s="682">
        <f t="shared" si="48"/>
        <v>37545.879999999997</v>
      </c>
      <c r="CX24" s="108"/>
      <c r="CY24" s="15">
        <v>17</v>
      </c>
      <c r="CZ24" s="93">
        <v>963.88</v>
      </c>
      <c r="DA24" s="352">
        <v>44420</v>
      </c>
      <c r="DB24" s="93">
        <v>963.88</v>
      </c>
      <c r="DC24" s="96" t="s">
        <v>452</v>
      </c>
      <c r="DD24" s="72">
        <v>43</v>
      </c>
      <c r="DE24" s="669">
        <f t="shared" si="14"/>
        <v>41446.839999999997</v>
      </c>
      <c r="DH24" s="108"/>
      <c r="DI24" s="15">
        <v>17</v>
      </c>
      <c r="DJ24" s="93">
        <v>884</v>
      </c>
      <c r="DK24" s="412">
        <v>44421</v>
      </c>
      <c r="DL24" s="93">
        <v>884</v>
      </c>
      <c r="DM24" s="415" t="s">
        <v>461</v>
      </c>
      <c r="DN24" s="414">
        <v>43</v>
      </c>
      <c r="DO24" s="682">
        <f t="shared" si="15"/>
        <v>38012</v>
      </c>
      <c r="DR24" s="108"/>
      <c r="DS24" s="15">
        <v>17</v>
      </c>
      <c r="DT24" s="93">
        <v>904</v>
      </c>
      <c r="DU24" s="412">
        <v>44422</v>
      </c>
      <c r="DV24" s="93">
        <v>904</v>
      </c>
      <c r="DW24" s="415" t="s">
        <v>470</v>
      </c>
      <c r="DX24" s="414">
        <v>43</v>
      </c>
      <c r="DY24" s="669">
        <f t="shared" si="16"/>
        <v>38872</v>
      </c>
      <c r="EB24" s="108"/>
      <c r="EC24" s="15">
        <v>17</v>
      </c>
      <c r="ED24" s="70">
        <v>895.8</v>
      </c>
      <c r="EE24" s="368">
        <v>44425</v>
      </c>
      <c r="EF24" s="70">
        <v>895.8</v>
      </c>
      <c r="EG24" s="71" t="s">
        <v>479</v>
      </c>
      <c r="EH24" s="72">
        <v>41</v>
      </c>
      <c r="EI24" s="669">
        <f t="shared" si="17"/>
        <v>36727.799999999996</v>
      </c>
      <c r="EL24" s="108"/>
      <c r="EM24" s="15">
        <v>17</v>
      </c>
      <c r="EN24" s="301">
        <v>924.9</v>
      </c>
      <c r="EO24" s="357">
        <v>44426</v>
      </c>
      <c r="EP24" s="301">
        <v>924.9</v>
      </c>
      <c r="EQ24" s="286" t="s">
        <v>486</v>
      </c>
      <c r="ER24" s="287">
        <v>41</v>
      </c>
      <c r="ES24" s="669">
        <f t="shared" si="18"/>
        <v>37920.9</v>
      </c>
      <c r="EV24" s="108"/>
      <c r="EW24" s="15">
        <v>17</v>
      </c>
      <c r="EX24" s="70">
        <v>933.94</v>
      </c>
      <c r="EY24" s="368">
        <v>44426</v>
      </c>
      <c r="EZ24" s="70">
        <v>933.94</v>
      </c>
      <c r="FA24" s="286" t="s">
        <v>482</v>
      </c>
      <c r="FB24" s="72">
        <v>41</v>
      </c>
      <c r="FC24" s="349">
        <f t="shared" si="19"/>
        <v>38291.54</v>
      </c>
      <c r="FF24" s="108"/>
      <c r="FG24" s="15">
        <v>17</v>
      </c>
      <c r="FH24" s="301">
        <v>969.78</v>
      </c>
      <c r="FI24" s="357">
        <v>44427</v>
      </c>
      <c r="FJ24" s="301">
        <v>969.78</v>
      </c>
      <c r="FK24" s="286" t="s">
        <v>489</v>
      </c>
      <c r="FL24" s="287">
        <v>41</v>
      </c>
      <c r="FM24" s="669">
        <f t="shared" si="20"/>
        <v>39760.979999999996</v>
      </c>
      <c r="FP24" s="108"/>
      <c r="FQ24" s="15">
        <v>17</v>
      </c>
      <c r="FR24" s="93">
        <v>916.7</v>
      </c>
      <c r="FS24" s="352">
        <v>44428</v>
      </c>
      <c r="FT24" s="93">
        <v>916.7</v>
      </c>
      <c r="FU24" s="71" t="s">
        <v>497</v>
      </c>
      <c r="FV24" s="72">
        <v>41</v>
      </c>
      <c r="FW24" s="669">
        <f t="shared" si="21"/>
        <v>37584.700000000004</v>
      </c>
      <c r="FX24" s="72"/>
      <c r="FZ24" s="108"/>
      <c r="GA24" s="15">
        <v>17</v>
      </c>
      <c r="GB24" s="70">
        <v>881.3</v>
      </c>
      <c r="GC24" s="568">
        <v>44429</v>
      </c>
      <c r="GD24" s="70">
        <v>881.3</v>
      </c>
      <c r="GE24" s="286" t="s">
        <v>502</v>
      </c>
      <c r="GF24" s="287">
        <v>41</v>
      </c>
      <c r="GG24" s="349">
        <f t="shared" si="22"/>
        <v>36133.299999999996</v>
      </c>
      <c r="GJ24" s="108"/>
      <c r="GK24" s="15">
        <v>17</v>
      </c>
      <c r="GL24" s="546">
        <v>892.2</v>
      </c>
      <c r="GM24" s="352">
        <v>44433</v>
      </c>
      <c r="GN24" s="546">
        <v>892.2</v>
      </c>
      <c r="GO24" s="96" t="s">
        <v>512</v>
      </c>
      <c r="GP24" s="72">
        <v>37</v>
      </c>
      <c r="GQ24" s="669">
        <f t="shared" si="23"/>
        <v>33011.4</v>
      </c>
      <c r="GT24" s="108"/>
      <c r="GU24" s="15">
        <v>17</v>
      </c>
      <c r="GV24" s="93">
        <v>903.1</v>
      </c>
      <c r="GW24" s="352">
        <v>44432</v>
      </c>
      <c r="GX24" s="93">
        <v>903.1</v>
      </c>
      <c r="GY24" s="96" t="s">
        <v>510</v>
      </c>
      <c r="GZ24" s="72">
        <v>37</v>
      </c>
      <c r="HA24" s="669">
        <f t="shared" si="24"/>
        <v>33414.700000000004</v>
      </c>
      <c r="HD24" s="108"/>
      <c r="HE24" s="15">
        <v>17</v>
      </c>
      <c r="HF24" s="93">
        <v>915.8</v>
      </c>
      <c r="HG24" s="352">
        <v>44434</v>
      </c>
      <c r="HH24" s="93">
        <v>915.8</v>
      </c>
      <c r="HI24" s="96" t="s">
        <v>533</v>
      </c>
      <c r="HJ24" s="72">
        <v>37</v>
      </c>
      <c r="HK24" s="349">
        <f t="shared" si="25"/>
        <v>33884.6</v>
      </c>
      <c r="HN24" s="108"/>
      <c r="HO24" s="15">
        <v>17</v>
      </c>
      <c r="HP24" s="301">
        <v>913.53</v>
      </c>
      <c r="HQ24" s="357">
        <v>44434</v>
      </c>
      <c r="HR24" s="301">
        <v>913.53</v>
      </c>
      <c r="HS24" s="417" t="s">
        <v>544</v>
      </c>
      <c r="HT24" s="287">
        <v>37</v>
      </c>
      <c r="HU24" s="669">
        <f t="shared" si="26"/>
        <v>33800.61</v>
      </c>
      <c r="HX24" s="108"/>
      <c r="HY24" s="15">
        <v>17</v>
      </c>
      <c r="HZ24" s="70">
        <v>877.2</v>
      </c>
      <c r="IA24" s="368">
        <v>44435</v>
      </c>
      <c r="IB24" s="70">
        <v>877.2</v>
      </c>
      <c r="IC24" s="71" t="s">
        <v>548</v>
      </c>
      <c r="ID24" s="72">
        <v>37</v>
      </c>
      <c r="IE24" s="669">
        <f t="shared" si="27"/>
        <v>32456.400000000001</v>
      </c>
      <c r="IH24" s="108"/>
      <c r="II24" s="15">
        <v>17</v>
      </c>
      <c r="IJ24" s="70">
        <v>913.5</v>
      </c>
      <c r="IK24" s="368">
        <v>44436</v>
      </c>
      <c r="IL24" s="70">
        <v>913.5</v>
      </c>
      <c r="IM24" s="71" t="s">
        <v>560</v>
      </c>
      <c r="IN24" s="72">
        <v>37</v>
      </c>
      <c r="IO24" s="669">
        <f t="shared" si="28"/>
        <v>33799.5</v>
      </c>
      <c r="IR24" s="108"/>
      <c r="IS24" s="15">
        <v>17</v>
      </c>
      <c r="IT24" s="301">
        <v>924</v>
      </c>
      <c r="IU24" s="265">
        <v>44440</v>
      </c>
      <c r="IV24" s="301">
        <v>924</v>
      </c>
      <c r="IW24" s="575" t="s">
        <v>572</v>
      </c>
      <c r="IX24" s="287">
        <v>37</v>
      </c>
      <c r="IY24" s="349">
        <f t="shared" si="29"/>
        <v>34188</v>
      </c>
      <c r="JA24" s="70"/>
      <c r="JB24" s="108"/>
      <c r="JC24" s="15">
        <v>17</v>
      </c>
      <c r="JD24" s="93">
        <v>920.3</v>
      </c>
      <c r="JE24" s="368">
        <v>44439</v>
      </c>
      <c r="JF24" s="93">
        <v>920.3</v>
      </c>
      <c r="JG24" s="71" t="s">
        <v>568</v>
      </c>
      <c r="JH24" s="72">
        <v>37</v>
      </c>
      <c r="JI24" s="349">
        <f t="shared" si="30"/>
        <v>34051.1</v>
      </c>
      <c r="JL24" s="108"/>
      <c r="JM24" s="15">
        <v>17</v>
      </c>
      <c r="JN24" s="93">
        <v>959.8</v>
      </c>
      <c r="JO24" s="352">
        <v>44440</v>
      </c>
      <c r="JP24" s="93">
        <v>959.8</v>
      </c>
      <c r="JQ24" s="71" t="s">
        <v>588</v>
      </c>
      <c r="JR24" s="72">
        <v>37</v>
      </c>
      <c r="JS24" s="669">
        <f t="shared" si="31"/>
        <v>35512.6</v>
      </c>
      <c r="JV24" s="95"/>
      <c r="JW24" s="15">
        <v>17</v>
      </c>
      <c r="JX24" s="70">
        <v>921.24</v>
      </c>
      <c r="JY24" s="368">
        <v>44441</v>
      </c>
      <c r="JZ24" s="70">
        <v>921.24</v>
      </c>
      <c r="KA24" s="71" t="s">
        <v>594</v>
      </c>
      <c r="KB24" s="72">
        <v>37</v>
      </c>
      <c r="KC24" s="669">
        <f t="shared" si="32"/>
        <v>34085.879999999997</v>
      </c>
      <c r="KF24" s="95"/>
      <c r="KG24" s="15">
        <v>17</v>
      </c>
      <c r="KH24" s="70">
        <v>936.7</v>
      </c>
      <c r="KI24" s="368">
        <v>44442</v>
      </c>
      <c r="KJ24" s="70">
        <v>936.7</v>
      </c>
      <c r="KK24" s="71" t="s">
        <v>604</v>
      </c>
      <c r="KL24" s="72">
        <v>37</v>
      </c>
      <c r="KM24" s="669">
        <f t="shared" si="33"/>
        <v>34657.9</v>
      </c>
      <c r="KP24" s="95"/>
      <c r="KQ24" s="15">
        <v>17</v>
      </c>
      <c r="KR24" s="70">
        <v>902.6</v>
      </c>
      <c r="KS24" s="368">
        <v>44442</v>
      </c>
      <c r="KT24" s="70">
        <v>902.6</v>
      </c>
      <c r="KU24" s="71" t="s">
        <v>602</v>
      </c>
      <c r="KV24" s="72">
        <v>37</v>
      </c>
      <c r="KW24" s="669">
        <f t="shared" si="34"/>
        <v>33396.200000000004</v>
      </c>
      <c r="KZ24" s="108"/>
      <c r="LA24" s="15">
        <v>17</v>
      </c>
      <c r="LB24" s="93"/>
      <c r="LC24" s="352"/>
      <c r="LD24" s="93"/>
      <c r="LE24" s="96"/>
      <c r="LF24" s="72"/>
      <c r="LG24" s="669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69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69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69785149</v>
      </c>
      <c r="E25" s="141">
        <f t="shared" si="64"/>
        <v>44434</v>
      </c>
      <c r="F25" s="87">
        <f t="shared" si="64"/>
        <v>18557.88</v>
      </c>
      <c r="G25" s="74">
        <f t="shared" si="64"/>
        <v>20</v>
      </c>
      <c r="H25" s="48">
        <f t="shared" si="64"/>
        <v>18637.97</v>
      </c>
      <c r="I25" s="107">
        <f t="shared" si="64"/>
        <v>-80.090000000000146</v>
      </c>
      <c r="L25" s="108"/>
      <c r="M25" s="15">
        <v>17</v>
      </c>
      <c r="N25" s="93">
        <v>892.2</v>
      </c>
      <c r="O25" s="352">
        <v>44411</v>
      </c>
      <c r="P25" s="93">
        <v>892.2</v>
      </c>
      <c r="Q25" s="71" t="s">
        <v>415</v>
      </c>
      <c r="R25" s="72">
        <v>52</v>
      </c>
      <c r="S25" s="669">
        <f t="shared" si="47"/>
        <v>46394.400000000001</v>
      </c>
      <c r="T25" s="262"/>
      <c r="V25" s="245"/>
      <c r="W25" s="15">
        <v>18</v>
      </c>
      <c r="X25" s="301">
        <v>905.8</v>
      </c>
      <c r="Y25" s="357">
        <v>44411</v>
      </c>
      <c r="Z25" s="301">
        <v>905.8</v>
      </c>
      <c r="AA25" s="417" t="s">
        <v>420</v>
      </c>
      <c r="AB25" s="287">
        <v>52</v>
      </c>
      <c r="AC25" s="349">
        <f t="shared" si="7"/>
        <v>47101.599999999999</v>
      </c>
      <c r="AF25" s="95"/>
      <c r="AG25" s="15">
        <v>18</v>
      </c>
      <c r="AH25" s="93">
        <v>960.7</v>
      </c>
      <c r="AI25" s="352">
        <v>44412</v>
      </c>
      <c r="AJ25" s="93">
        <v>960.7</v>
      </c>
      <c r="AK25" s="96" t="s">
        <v>422</v>
      </c>
      <c r="AL25" s="72">
        <v>52</v>
      </c>
      <c r="AM25" s="677">
        <f t="shared" si="8"/>
        <v>49956.4</v>
      </c>
      <c r="AP25" s="95"/>
      <c r="AQ25" s="15">
        <v>18</v>
      </c>
      <c r="AR25" s="346">
        <v>932.13</v>
      </c>
      <c r="AS25" s="357">
        <v>44413</v>
      </c>
      <c r="AT25" s="346">
        <v>932.13</v>
      </c>
      <c r="AU25" s="345" t="s">
        <v>427</v>
      </c>
      <c r="AV25" s="287">
        <v>51</v>
      </c>
      <c r="AW25" s="349">
        <f t="shared" si="9"/>
        <v>47538.63</v>
      </c>
      <c r="AZ25" s="108"/>
      <c r="BA25" s="15">
        <v>18</v>
      </c>
      <c r="BB25" s="93">
        <v>910.4</v>
      </c>
      <c r="BC25" s="141">
        <v>44415</v>
      </c>
      <c r="BD25" s="93">
        <v>910.4</v>
      </c>
      <c r="BE25" s="96" t="s">
        <v>435</v>
      </c>
      <c r="BF25" s="411">
        <v>52</v>
      </c>
      <c r="BG25" s="697">
        <f t="shared" si="10"/>
        <v>47340.799999999996</v>
      </c>
      <c r="BJ25" s="95"/>
      <c r="BK25" s="15">
        <v>18</v>
      </c>
      <c r="BL25" s="93">
        <v>926.7</v>
      </c>
      <c r="BM25" s="141">
        <v>44415</v>
      </c>
      <c r="BN25" s="93">
        <v>926.7</v>
      </c>
      <c r="BO25" s="96" t="s">
        <v>438</v>
      </c>
      <c r="BP25" s="411">
        <v>52</v>
      </c>
      <c r="BQ25" s="697">
        <f t="shared" si="11"/>
        <v>48188.4</v>
      </c>
      <c r="BT25" s="108"/>
      <c r="BU25" s="284">
        <v>18</v>
      </c>
      <c r="BV25" s="301">
        <v>915.8</v>
      </c>
      <c r="BW25" s="412">
        <v>44418</v>
      </c>
      <c r="BX25" s="301">
        <v>915.8</v>
      </c>
      <c r="BY25" s="415" t="s">
        <v>442</v>
      </c>
      <c r="BZ25" s="414">
        <v>43</v>
      </c>
      <c r="CA25" s="669">
        <f t="shared" si="12"/>
        <v>39379.4</v>
      </c>
      <c r="CD25" s="95"/>
      <c r="CE25" s="15">
        <v>18</v>
      </c>
      <c r="CF25" s="93">
        <v>898.6</v>
      </c>
      <c r="CG25" s="412">
        <v>44418</v>
      </c>
      <c r="CH25" s="93">
        <v>898.6</v>
      </c>
      <c r="CI25" s="415" t="s">
        <v>443</v>
      </c>
      <c r="CJ25" s="414">
        <v>43</v>
      </c>
      <c r="CK25" s="669">
        <f t="shared" si="13"/>
        <v>38639.800000000003</v>
      </c>
      <c r="CN25" s="730"/>
      <c r="CO25" s="15">
        <v>18</v>
      </c>
      <c r="CP25" s="301">
        <v>912.17</v>
      </c>
      <c r="CQ25" s="412">
        <v>44422</v>
      </c>
      <c r="CR25" s="301">
        <v>912.17</v>
      </c>
      <c r="CS25" s="415" t="s">
        <v>472</v>
      </c>
      <c r="CT25" s="414">
        <v>43</v>
      </c>
      <c r="CU25" s="682">
        <f t="shared" si="48"/>
        <v>39223.31</v>
      </c>
      <c r="CX25" s="95"/>
      <c r="CY25" s="15">
        <v>18</v>
      </c>
      <c r="CZ25" s="93">
        <v>967.05</v>
      </c>
      <c r="DA25" s="352">
        <v>44420</v>
      </c>
      <c r="DB25" s="93">
        <v>967.05</v>
      </c>
      <c r="DC25" s="96" t="s">
        <v>452</v>
      </c>
      <c r="DD25" s="72">
        <v>43</v>
      </c>
      <c r="DE25" s="669">
        <f t="shared" si="14"/>
        <v>41583.15</v>
      </c>
      <c r="DH25" s="95"/>
      <c r="DI25" s="15">
        <v>18</v>
      </c>
      <c r="DJ25" s="93">
        <v>890.4</v>
      </c>
      <c r="DK25" s="412">
        <v>44421</v>
      </c>
      <c r="DL25" s="93">
        <v>890.4</v>
      </c>
      <c r="DM25" s="415" t="s">
        <v>461</v>
      </c>
      <c r="DN25" s="414">
        <v>43</v>
      </c>
      <c r="DO25" s="682">
        <f t="shared" si="15"/>
        <v>38287.199999999997</v>
      </c>
      <c r="DR25" s="95"/>
      <c r="DS25" s="15">
        <v>18</v>
      </c>
      <c r="DT25" s="93">
        <v>900.4</v>
      </c>
      <c r="DU25" s="412">
        <v>44422</v>
      </c>
      <c r="DV25" s="93">
        <v>900.4</v>
      </c>
      <c r="DW25" s="415" t="s">
        <v>470</v>
      </c>
      <c r="DX25" s="414">
        <v>43</v>
      </c>
      <c r="DY25" s="669">
        <f t="shared" si="16"/>
        <v>38717.199999999997</v>
      </c>
      <c r="EB25" s="95"/>
      <c r="EC25" s="15">
        <v>18</v>
      </c>
      <c r="ED25" s="70">
        <v>929.4</v>
      </c>
      <c r="EE25" s="368">
        <v>44425</v>
      </c>
      <c r="EF25" s="70">
        <v>929.4</v>
      </c>
      <c r="EG25" s="71" t="s">
        <v>479</v>
      </c>
      <c r="EH25" s="72">
        <v>41</v>
      </c>
      <c r="EI25" s="669">
        <f t="shared" si="17"/>
        <v>38105.4</v>
      </c>
      <c r="EL25" s="95"/>
      <c r="EM25" s="15">
        <v>18</v>
      </c>
      <c r="EN25" s="301">
        <v>909.4</v>
      </c>
      <c r="EO25" s="357">
        <v>44426</v>
      </c>
      <c r="EP25" s="301">
        <v>909.4</v>
      </c>
      <c r="EQ25" s="286" t="s">
        <v>486</v>
      </c>
      <c r="ER25" s="287">
        <v>41</v>
      </c>
      <c r="ES25" s="669">
        <f t="shared" si="18"/>
        <v>37285.4</v>
      </c>
      <c r="EV25" s="95"/>
      <c r="EW25" s="15">
        <v>18</v>
      </c>
      <c r="EX25" s="70">
        <v>975.22</v>
      </c>
      <c r="EY25" s="368">
        <v>44426</v>
      </c>
      <c r="EZ25" s="70">
        <v>975.22</v>
      </c>
      <c r="FA25" s="286" t="s">
        <v>482</v>
      </c>
      <c r="FB25" s="72">
        <v>41</v>
      </c>
      <c r="FC25" s="349">
        <f t="shared" si="19"/>
        <v>39984.020000000004</v>
      </c>
      <c r="FF25" s="95"/>
      <c r="FG25" s="15">
        <v>18</v>
      </c>
      <c r="FH25" s="301">
        <v>972.5</v>
      </c>
      <c r="FI25" s="357">
        <v>44427</v>
      </c>
      <c r="FJ25" s="301">
        <v>972.5</v>
      </c>
      <c r="FK25" s="286" t="s">
        <v>489</v>
      </c>
      <c r="FL25" s="287">
        <v>41</v>
      </c>
      <c r="FM25" s="669">
        <f t="shared" si="20"/>
        <v>39872.5</v>
      </c>
      <c r="FP25" s="95"/>
      <c r="FQ25" s="15">
        <v>18</v>
      </c>
      <c r="FR25" s="93">
        <v>896.7</v>
      </c>
      <c r="FS25" s="352">
        <v>44428</v>
      </c>
      <c r="FT25" s="93">
        <v>896.7</v>
      </c>
      <c r="FU25" s="71" t="s">
        <v>497</v>
      </c>
      <c r="FV25" s="72">
        <v>41</v>
      </c>
      <c r="FW25" s="669">
        <f t="shared" si="21"/>
        <v>36764.700000000004</v>
      </c>
      <c r="FX25" s="72"/>
      <c r="FZ25" s="95"/>
      <c r="GA25" s="15">
        <v>18</v>
      </c>
      <c r="GB25" s="70">
        <v>892.2</v>
      </c>
      <c r="GC25" s="568">
        <v>44429</v>
      </c>
      <c r="GD25" s="70">
        <v>892.2</v>
      </c>
      <c r="GE25" s="286" t="s">
        <v>502</v>
      </c>
      <c r="GF25" s="287">
        <v>41</v>
      </c>
      <c r="GG25" s="349">
        <f t="shared" si="22"/>
        <v>36580.200000000004</v>
      </c>
      <c r="GJ25" s="95"/>
      <c r="GK25" s="15">
        <v>18</v>
      </c>
      <c r="GL25" s="546">
        <v>902.2</v>
      </c>
      <c r="GM25" s="352">
        <v>44433</v>
      </c>
      <c r="GN25" s="546">
        <v>902.2</v>
      </c>
      <c r="GO25" s="96" t="s">
        <v>512</v>
      </c>
      <c r="GP25" s="72">
        <v>37</v>
      </c>
      <c r="GQ25" s="669">
        <f t="shared" si="23"/>
        <v>33381.4</v>
      </c>
      <c r="GT25" s="95"/>
      <c r="GU25" s="15">
        <v>18</v>
      </c>
      <c r="GV25" s="93">
        <v>900.4</v>
      </c>
      <c r="GW25" s="352">
        <v>44432</v>
      </c>
      <c r="GX25" s="93">
        <v>900.4</v>
      </c>
      <c r="GY25" s="96" t="s">
        <v>510</v>
      </c>
      <c r="GZ25" s="72">
        <v>37</v>
      </c>
      <c r="HA25" s="669">
        <f t="shared" si="24"/>
        <v>33314.799999999996</v>
      </c>
      <c r="HD25" s="95"/>
      <c r="HE25" s="15">
        <v>18</v>
      </c>
      <c r="HF25" s="93">
        <v>973.4</v>
      </c>
      <c r="HG25" s="352">
        <v>44434</v>
      </c>
      <c r="HH25" s="93">
        <v>973.4</v>
      </c>
      <c r="HI25" s="96" t="s">
        <v>533</v>
      </c>
      <c r="HJ25" s="72">
        <v>37</v>
      </c>
      <c r="HK25" s="349">
        <f t="shared" si="25"/>
        <v>36015.799999999996</v>
      </c>
      <c r="HN25" s="245"/>
      <c r="HO25" s="15">
        <v>18</v>
      </c>
      <c r="HP25" s="301">
        <v>943.47</v>
      </c>
      <c r="HQ25" s="357">
        <v>44434</v>
      </c>
      <c r="HR25" s="301">
        <v>943.47</v>
      </c>
      <c r="HS25" s="417" t="s">
        <v>544</v>
      </c>
      <c r="HT25" s="287">
        <v>37</v>
      </c>
      <c r="HU25" s="669">
        <f t="shared" si="26"/>
        <v>34908.39</v>
      </c>
      <c r="HX25" s="108"/>
      <c r="HY25" s="15">
        <v>18</v>
      </c>
      <c r="HZ25" s="70">
        <v>892.7</v>
      </c>
      <c r="IA25" s="368">
        <v>44435</v>
      </c>
      <c r="IB25" s="70">
        <v>892.7</v>
      </c>
      <c r="IC25" s="71" t="s">
        <v>548</v>
      </c>
      <c r="ID25" s="72">
        <v>37</v>
      </c>
      <c r="IE25" s="669">
        <f t="shared" si="27"/>
        <v>33029.9</v>
      </c>
      <c r="IH25" s="108"/>
      <c r="II25" s="15">
        <v>18</v>
      </c>
      <c r="IJ25" s="70">
        <v>872.7</v>
      </c>
      <c r="IK25" s="368">
        <v>44436</v>
      </c>
      <c r="IL25" s="70">
        <v>872.7</v>
      </c>
      <c r="IM25" s="71" t="s">
        <v>553</v>
      </c>
      <c r="IN25" s="72">
        <v>37</v>
      </c>
      <c r="IO25" s="669">
        <f t="shared" si="28"/>
        <v>32289.9</v>
      </c>
      <c r="IR25" s="95"/>
      <c r="IS25" s="15">
        <v>18</v>
      </c>
      <c r="IT25" s="301">
        <v>919.4</v>
      </c>
      <c r="IU25" s="265">
        <v>44440</v>
      </c>
      <c r="IV25" s="301">
        <v>919.4</v>
      </c>
      <c r="IW25" s="575" t="s">
        <v>572</v>
      </c>
      <c r="IX25" s="287">
        <v>37</v>
      </c>
      <c r="IY25" s="349">
        <f t="shared" si="29"/>
        <v>34017.799999999996</v>
      </c>
      <c r="JA25" s="70"/>
      <c r="JB25" s="95"/>
      <c r="JC25" s="15">
        <v>18</v>
      </c>
      <c r="JD25" s="93">
        <v>879.5</v>
      </c>
      <c r="JE25" s="368">
        <v>44439</v>
      </c>
      <c r="JF25" s="93">
        <v>879.5</v>
      </c>
      <c r="JG25" s="71" t="s">
        <v>568</v>
      </c>
      <c r="JH25" s="72">
        <v>37</v>
      </c>
      <c r="JI25" s="669">
        <f t="shared" si="30"/>
        <v>32541.5</v>
      </c>
      <c r="JL25" s="95"/>
      <c r="JM25" s="15">
        <v>18</v>
      </c>
      <c r="JN25" s="93">
        <v>957.07</v>
      </c>
      <c r="JO25" s="352">
        <v>44440</v>
      </c>
      <c r="JP25" s="93">
        <v>957.07</v>
      </c>
      <c r="JQ25" s="71" t="s">
        <v>588</v>
      </c>
      <c r="JR25" s="72">
        <v>37</v>
      </c>
      <c r="JS25" s="669">
        <f t="shared" si="31"/>
        <v>35411.590000000004</v>
      </c>
      <c r="JV25" s="95"/>
      <c r="JW25" s="15">
        <v>18</v>
      </c>
      <c r="JX25" s="70">
        <v>912.17</v>
      </c>
      <c r="JY25" s="368">
        <v>44441</v>
      </c>
      <c r="JZ25" s="70">
        <v>912.17</v>
      </c>
      <c r="KA25" s="71" t="s">
        <v>594</v>
      </c>
      <c r="KB25" s="72">
        <v>37</v>
      </c>
      <c r="KC25" s="669">
        <f t="shared" si="32"/>
        <v>33750.29</v>
      </c>
      <c r="KF25" s="95"/>
      <c r="KG25" s="15">
        <v>18</v>
      </c>
      <c r="KH25" s="70">
        <v>913.1</v>
      </c>
      <c r="KI25" s="368">
        <v>44442</v>
      </c>
      <c r="KJ25" s="70">
        <v>913.1</v>
      </c>
      <c r="KK25" s="71" t="s">
        <v>604</v>
      </c>
      <c r="KL25" s="72">
        <v>37</v>
      </c>
      <c r="KM25" s="669">
        <f t="shared" si="33"/>
        <v>33784.700000000004</v>
      </c>
      <c r="KP25" s="95"/>
      <c r="KQ25" s="15">
        <v>18</v>
      </c>
      <c r="KR25" s="70">
        <v>924.9</v>
      </c>
      <c r="KS25" s="368">
        <v>44442</v>
      </c>
      <c r="KT25" s="70">
        <v>924.9</v>
      </c>
      <c r="KU25" s="71" t="s">
        <v>602</v>
      </c>
      <c r="KV25" s="72">
        <v>37</v>
      </c>
      <c r="KW25" s="669">
        <f t="shared" si="34"/>
        <v>34221.299999999996</v>
      </c>
      <c r="KZ25" s="95"/>
      <c r="LA25" s="15">
        <v>18</v>
      </c>
      <c r="LB25" s="93"/>
      <c r="LC25" s="352"/>
      <c r="LD25" s="93"/>
      <c r="LE25" s="96"/>
      <c r="LF25" s="72"/>
      <c r="LG25" s="669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69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69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69845722</v>
      </c>
      <c r="E26" s="141">
        <f t="shared" si="65"/>
        <v>44435</v>
      </c>
      <c r="F26" s="87">
        <f t="shared" si="65"/>
        <v>18825.54</v>
      </c>
      <c r="G26" s="74">
        <f t="shared" si="65"/>
        <v>21</v>
      </c>
      <c r="H26" s="48">
        <f t="shared" si="65"/>
        <v>18877</v>
      </c>
      <c r="I26" s="107">
        <f t="shared" si="65"/>
        <v>-51.459999999999127</v>
      </c>
      <c r="L26" s="95"/>
      <c r="M26" s="15">
        <v>18</v>
      </c>
      <c r="N26" s="93">
        <v>892.2</v>
      </c>
      <c r="O26" s="352">
        <v>44411</v>
      </c>
      <c r="P26" s="93">
        <v>892.2</v>
      </c>
      <c r="Q26" s="71" t="s">
        <v>415</v>
      </c>
      <c r="R26" s="72">
        <v>52</v>
      </c>
      <c r="S26" s="669">
        <f t="shared" si="47"/>
        <v>46394.400000000001</v>
      </c>
      <c r="T26" s="262"/>
      <c r="V26" s="245"/>
      <c r="W26" s="15">
        <v>19</v>
      </c>
      <c r="X26" s="301">
        <v>910.4</v>
      </c>
      <c r="Y26" s="357">
        <v>44411</v>
      </c>
      <c r="Z26" s="301">
        <v>910.4</v>
      </c>
      <c r="AA26" s="417" t="s">
        <v>420</v>
      </c>
      <c r="AB26" s="287">
        <v>52</v>
      </c>
      <c r="AC26" s="349">
        <f t="shared" si="7"/>
        <v>47340.799999999996</v>
      </c>
      <c r="AF26" s="108"/>
      <c r="AG26" s="15">
        <v>19</v>
      </c>
      <c r="AH26" s="93">
        <v>960.7</v>
      </c>
      <c r="AI26" s="352">
        <v>44412</v>
      </c>
      <c r="AJ26" s="93">
        <v>960.7</v>
      </c>
      <c r="AK26" s="96" t="s">
        <v>422</v>
      </c>
      <c r="AL26" s="72">
        <v>52</v>
      </c>
      <c r="AM26" s="677">
        <f t="shared" si="8"/>
        <v>49956.4</v>
      </c>
      <c r="AP26" s="108"/>
      <c r="AQ26" s="15">
        <v>19</v>
      </c>
      <c r="AR26" s="346">
        <v>937.57</v>
      </c>
      <c r="AS26" s="357">
        <v>44413</v>
      </c>
      <c r="AT26" s="346">
        <v>937.57</v>
      </c>
      <c r="AU26" s="345" t="s">
        <v>427</v>
      </c>
      <c r="AV26" s="287">
        <v>51</v>
      </c>
      <c r="AW26" s="349">
        <f t="shared" si="9"/>
        <v>47816.07</v>
      </c>
      <c r="AZ26" s="108"/>
      <c r="BA26" s="15">
        <v>19</v>
      </c>
      <c r="BB26" s="93">
        <v>911.3</v>
      </c>
      <c r="BC26" s="141">
        <v>44415</v>
      </c>
      <c r="BD26" s="93">
        <v>911.3</v>
      </c>
      <c r="BE26" s="96" t="s">
        <v>435</v>
      </c>
      <c r="BF26" s="411">
        <v>52</v>
      </c>
      <c r="BG26" s="697">
        <f t="shared" si="10"/>
        <v>47387.6</v>
      </c>
      <c r="BJ26" s="108"/>
      <c r="BK26" s="15">
        <v>19</v>
      </c>
      <c r="BL26" s="93">
        <v>915.8</v>
      </c>
      <c r="BM26" s="141">
        <v>44415</v>
      </c>
      <c r="BN26" s="93">
        <v>915.8</v>
      </c>
      <c r="BO26" s="96" t="s">
        <v>438</v>
      </c>
      <c r="BP26" s="411">
        <v>52</v>
      </c>
      <c r="BQ26" s="697">
        <f t="shared" si="11"/>
        <v>47621.599999999999</v>
      </c>
      <c r="BT26" s="108"/>
      <c r="BU26" s="284">
        <v>19</v>
      </c>
      <c r="BV26" s="301">
        <v>901.3</v>
      </c>
      <c r="BW26" s="412">
        <v>44418</v>
      </c>
      <c r="BX26" s="301">
        <v>901.3</v>
      </c>
      <c r="BY26" s="415" t="s">
        <v>442</v>
      </c>
      <c r="BZ26" s="414">
        <v>43</v>
      </c>
      <c r="CA26" s="669">
        <f t="shared" si="12"/>
        <v>38755.9</v>
      </c>
      <c r="CD26" s="108"/>
      <c r="CE26" s="15">
        <v>19</v>
      </c>
      <c r="CF26" s="93">
        <v>895.8</v>
      </c>
      <c r="CG26" s="412">
        <v>44418</v>
      </c>
      <c r="CH26" s="93">
        <v>895.8</v>
      </c>
      <c r="CI26" s="415" t="s">
        <v>443</v>
      </c>
      <c r="CJ26" s="414">
        <v>43</v>
      </c>
      <c r="CK26" s="669">
        <f t="shared" si="13"/>
        <v>38519.4</v>
      </c>
      <c r="CN26" s="730"/>
      <c r="CO26" s="15">
        <v>19</v>
      </c>
      <c r="CP26" s="301">
        <v>933.49</v>
      </c>
      <c r="CQ26" s="412">
        <v>44421</v>
      </c>
      <c r="CR26" s="301">
        <v>933.49</v>
      </c>
      <c r="CS26" s="415" t="s">
        <v>464</v>
      </c>
      <c r="CT26" s="414">
        <v>43</v>
      </c>
      <c r="CU26" s="682">
        <f t="shared" si="48"/>
        <v>40140.07</v>
      </c>
      <c r="CX26" s="108"/>
      <c r="CY26" s="15">
        <v>19</v>
      </c>
      <c r="CZ26" s="93">
        <v>948.19</v>
      </c>
      <c r="DA26" s="352">
        <v>44420</v>
      </c>
      <c r="DB26" s="93">
        <v>948.19</v>
      </c>
      <c r="DC26" s="96" t="s">
        <v>452</v>
      </c>
      <c r="DD26" s="72">
        <v>43</v>
      </c>
      <c r="DE26" s="669">
        <f t="shared" si="14"/>
        <v>40772.170000000006</v>
      </c>
      <c r="DH26" s="108"/>
      <c r="DI26" s="15">
        <v>19</v>
      </c>
      <c r="DJ26" s="93">
        <v>870.4</v>
      </c>
      <c r="DK26" s="412">
        <v>44421</v>
      </c>
      <c r="DL26" s="93">
        <v>870.4</v>
      </c>
      <c r="DM26" s="415" t="s">
        <v>461</v>
      </c>
      <c r="DN26" s="414">
        <v>43</v>
      </c>
      <c r="DO26" s="682">
        <f t="shared" si="15"/>
        <v>37427.199999999997</v>
      </c>
      <c r="DR26" s="108"/>
      <c r="DS26" s="15">
        <v>19</v>
      </c>
      <c r="DT26" s="93">
        <v>898.6</v>
      </c>
      <c r="DU26" s="412">
        <v>44422</v>
      </c>
      <c r="DV26" s="93">
        <v>898.6</v>
      </c>
      <c r="DW26" s="415" t="s">
        <v>470</v>
      </c>
      <c r="DX26" s="414">
        <v>43</v>
      </c>
      <c r="DY26" s="669">
        <f t="shared" si="16"/>
        <v>38639.800000000003</v>
      </c>
      <c r="EB26" s="108"/>
      <c r="EC26" s="15">
        <v>19</v>
      </c>
      <c r="ED26" s="70">
        <v>913.1</v>
      </c>
      <c r="EE26" s="368">
        <v>44425</v>
      </c>
      <c r="EF26" s="70">
        <v>913.1</v>
      </c>
      <c r="EG26" s="71" t="s">
        <v>479</v>
      </c>
      <c r="EH26" s="72">
        <v>41</v>
      </c>
      <c r="EI26" s="669">
        <f t="shared" si="17"/>
        <v>37437.1</v>
      </c>
      <c r="EL26" s="95"/>
      <c r="EM26" s="15">
        <v>19</v>
      </c>
      <c r="EN26" s="301">
        <v>914</v>
      </c>
      <c r="EO26" s="357">
        <v>44426</v>
      </c>
      <c r="EP26" s="301">
        <v>914</v>
      </c>
      <c r="EQ26" s="286" t="s">
        <v>486</v>
      </c>
      <c r="ER26" s="287">
        <v>41</v>
      </c>
      <c r="ES26" s="669">
        <f t="shared" si="18"/>
        <v>37474</v>
      </c>
      <c r="EV26" s="108"/>
      <c r="EW26" s="15">
        <v>19</v>
      </c>
      <c r="EX26" s="70">
        <v>923.06</v>
      </c>
      <c r="EY26" s="368">
        <v>44426</v>
      </c>
      <c r="EZ26" s="70">
        <v>923.06</v>
      </c>
      <c r="FA26" s="286" t="s">
        <v>482</v>
      </c>
      <c r="FB26" s="72">
        <v>41</v>
      </c>
      <c r="FC26" s="349">
        <f t="shared" si="19"/>
        <v>37845.46</v>
      </c>
      <c r="FF26" s="95"/>
      <c r="FG26" s="15">
        <v>19</v>
      </c>
      <c r="FH26" s="301">
        <v>928.04</v>
      </c>
      <c r="FI26" s="357">
        <v>44427</v>
      </c>
      <c r="FJ26" s="301">
        <v>928.04</v>
      </c>
      <c r="FK26" s="286" t="s">
        <v>489</v>
      </c>
      <c r="FL26" s="287">
        <v>41</v>
      </c>
      <c r="FM26" s="669">
        <f t="shared" si="20"/>
        <v>38049.64</v>
      </c>
      <c r="FP26" s="108"/>
      <c r="FQ26" s="15">
        <v>19</v>
      </c>
      <c r="FR26" s="93">
        <v>894.9</v>
      </c>
      <c r="FS26" s="352">
        <v>44428</v>
      </c>
      <c r="FT26" s="93">
        <v>894.9</v>
      </c>
      <c r="FU26" s="71" t="s">
        <v>497</v>
      </c>
      <c r="FV26" s="72">
        <v>41</v>
      </c>
      <c r="FW26" s="669">
        <f t="shared" si="21"/>
        <v>36690.9</v>
      </c>
      <c r="FX26" s="72"/>
      <c r="FZ26" s="108"/>
      <c r="GA26" s="15">
        <v>19</v>
      </c>
      <c r="GB26" s="70">
        <v>903.1</v>
      </c>
      <c r="GC26" s="568">
        <v>44429</v>
      </c>
      <c r="GD26" s="70">
        <v>903.1</v>
      </c>
      <c r="GE26" s="286" t="s">
        <v>502</v>
      </c>
      <c r="GF26" s="287">
        <v>41</v>
      </c>
      <c r="GG26" s="349">
        <f t="shared" si="22"/>
        <v>37027.1</v>
      </c>
      <c r="GJ26" s="108"/>
      <c r="GK26" s="15">
        <v>19</v>
      </c>
      <c r="GL26" s="546">
        <v>885.9</v>
      </c>
      <c r="GM26" s="352">
        <v>44433</v>
      </c>
      <c r="GN26" s="546">
        <v>885.9</v>
      </c>
      <c r="GO26" s="96" t="s">
        <v>512</v>
      </c>
      <c r="GP26" s="72">
        <v>37</v>
      </c>
      <c r="GQ26" s="669">
        <f t="shared" si="23"/>
        <v>32778.299999999996</v>
      </c>
      <c r="GT26" s="108"/>
      <c r="GU26" s="15">
        <v>19</v>
      </c>
      <c r="GV26" s="93">
        <v>896.7</v>
      </c>
      <c r="GW26" s="352">
        <v>44432</v>
      </c>
      <c r="GX26" s="93">
        <v>896.7</v>
      </c>
      <c r="GY26" s="96" t="s">
        <v>510</v>
      </c>
      <c r="GZ26" s="72">
        <v>37</v>
      </c>
      <c r="HA26" s="669">
        <f t="shared" si="24"/>
        <v>33177.9</v>
      </c>
      <c r="HD26" s="108"/>
      <c r="HE26" s="15">
        <v>19</v>
      </c>
      <c r="HF26" s="93">
        <v>874.52</v>
      </c>
      <c r="HG26" s="352">
        <v>44434</v>
      </c>
      <c r="HH26" s="93">
        <v>874.52</v>
      </c>
      <c r="HI26" s="96" t="s">
        <v>533</v>
      </c>
      <c r="HJ26" s="72">
        <v>37</v>
      </c>
      <c r="HK26" s="349">
        <f t="shared" si="25"/>
        <v>32357.239999999998</v>
      </c>
      <c r="HN26" s="245"/>
      <c r="HO26" s="15">
        <v>19</v>
      </c>
      <c r="HP26" s="301">
        <v>938.93</v>
      </c>
      <c r="HQ26" s="357">
        <v>44434</v>
      </c>
      <c r="HR26" s="301">
        <v>938.93</v>
      </c>
      <c r="HS26" s="417" t="s">
        <v>544</v>
      </c>
      <c r="HT26" s="287">
        <v>37</v>
      </c>
      <c r="HU26" s="669">
        <f t="shared" si="26"/>
        <v>34740.409999999996</v>
      </c>
      <c r="HX26" s="108"/>
      <c r="HY26" s="15">
        <v>19</v>
      </c>
      <c r="HZ26" s="70">
        <v>934.8</v>
      </c>
      <c r="IA26" s="368">
        <v>44435</v>
      </c>
      <c r="IB26" s="70">
        <v>934.8</v>
      </c>
      <c r="IC26" s="71" t="s">
        <v>548</v>
      </c>
      <c r="ID26" s="72">
        <v>37</v>
      </c>
      <c r="IE26" s="669">
        <f t="shared" si="27"/>
        <v>34587.599999999999</v>
      </c>
      <c r="IH26" s="108"/>
      <c r="II26" s="15">
        <v>19</v>
      </c>
      <c r="IJ26" s="70">
        <v>937.6</v>
      </c>
      <c r="IK26" s="368">
        <v>44436</v>
      </c>
      <c r="IL26" s="70">
        <v>937.6</v>
      </c>
      <c r="IM26" s="71" t="s">
        <v>553</v>
      </c>
      <c r="IN26" s="72">
        <v>37</v>
      </c>
      <c r="IO26" s="669">
        <f t="shared" si="28"/>
        <v>34691.200000000004</v>
      </c>
      <c r="IR26" s="108"/>
      <c r="IS26" s="15">
        <v>19</v>
      </c>
      <c r="IT26" s="301">
        <v>929.4</v>
      </c>
      <c r="IU26" s="265">
        <v>44440</v>
      </c>
      <c r="IV26" s="301">
        <v>929.4</v>
      </c>
      <c r="IW26" s="575" t="s">
        <v>572</v>
      </c>
      <c r="IX26" s="287">
        <v>37</v>
      </c>
      <c r="IY26" s="349">
        <f t="shared" si="29"/>
        <v>34387.799999999996</v>
      </c>
      <c r="JA26" s="70"/>
      <c r="JB26" s="108"/>
      <c r="JC26" s="15">
        <v>19</v>
      </c>
      <c r="JD26" s="93">
        <v>924</v>
      </c>
      <c r="JE26" s="368">
        <v>44439</v>
      </c>
      <c r="JF26" s="93">
        <v>924</v>
      </c>
      <c r="JG26" s="71" t="s">
        <v>568</v>
      </c>
      <c r="JH26" s="72">
        <v>37</v>
      </c>
      <c r="JI26" s="669">
        <f t="shared" si="30"/>
        <v>34188</v>
      </c>
      <c r="JL26" s="108"/>
      <c r="JM26" s="15">
        <v>19</v>
      </c>
      <c r="JN26" s="93">
        <v>965.24</v>
      </c>
      <c r="JO26" s="352">
        <v>44440</v>
      </c>
      <c r="JP26" s="93">
        <v>965.24</v>
      </c>
      <c r="JQ26" s="71" t="s">
        <v>588</v>
      </c>
      <c r="JR26" s="72">
        <v>37</v>
      </c>
      <c r="JS26" s="669">
        <f t="shared" si="31"/>
        <v>35713.879999999997</v>
      </c>
      <c r="JV26" s="95"/>
      <c r="JW26" s="15">
        <v>19</v>
      </c>
      <c r="JX26" s="70">
        <v>964.79</v>
      </c>
      <c r="JY26" s="368">
        <v>44441</v>
      </c>
      <c r="JZ26" s="70">
        <v>964.79</v>
      </c>
      <c r="KA26" s="71" t="s">
        <v>594</v>
      </c>
      <c r="KB26" s="72">
        <v>37</v>
      </c>
      <c r="KC26" s="669">
        <f t="shared" si="32"/>
        <v>35697.229999999996</v>
      </c>
      <c r="KF26" s="95"/>
      <c r="KG26" s="15">
        <v>19</v>
      </c>
      <c r="KH26" s="70">
        <v>873.2</v>
      </c>
      <c r="KI26" s="368">
        <v>44442</v>
      </c>
      <c r="KJ26" s="70">
        <v>873.2</v>
      </c>
      <c r="KK26" s="71" t="s">
        <v>604</v>
      </c>
      <c r="KL26" s="72">
        <v>37</v>
      </c>
      <c r="KM26" s="669">
        <f t="shared" si="33"/>
        <v>32308.400000000001</v>
      </c>
      <c r="KP26" s="95"/>
      <c r="KQ26" s="15">
        <v>19</v>
      </c>
      <c r="KR26" s="70">
        <v>904.5</v>
      </c>
      <c r="KS26" s="368">
        <v>44442</v>
      </c>
      <c r="KT26" s="70">
        <v>904.5</v>
      </c>
      <c r="KU26" s="71" t="s">
        <v>602</v>
      </c>
      <c r="KV26" s="72">
        <v>37</v>
      </c>
      <c r="KW26" s="669">
        <f t="shared" si="34"/>
        <v>33466.5</v>
      </c>
      <c r="KZ26" s="108"/>
      <c r="LA26" s="15">
        <v>19</v>
      </c>
      <c r="LB26" s="93"/>
      <c r="LC26" s="352"/>
      <c r="LD26" s="93"/>
      <c r="LE26" s="96"/>
      <c r="LF26" s="72"/>
      <c r="LG26" s="669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69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69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 69846563</v>
      </c>
      <c r="E27" s="141">
        <f t="shared" si="66"/>
        <v>44435</v>
      </c>
      <c r="F27" s="87">
        <f t="shared" si="66"/>
        <v>19187.64</v>
      </c>
      <c r="G27" s="74">
        <f t="shared" si="66"/>
        <v>21</v>
      </c>
      <c r="H27" s="48">
        <f t="shared" si="66"/>
        <v>19073.7</v>
      </c>
      <c r="I27" s="107">
        <f t="shared" si="66"/>
        <v>113.93999999999869</v>
      </c>
      <c r="L27" s="108"/>
      <c r="M27" s="15">
        <v>19</v>
      </c>
      <c r="N27" s="93">
        <v>897.7</v>
      </c>
      <c r="O27" s="352">
        <v>44411</v>
      </c>
      <c r="P27" s="93">
        <v>897.7</v>
      </c>
      <c r="Q27" s="71" t="s">
        <v>415</v>
      </c>
      <c r="R27" s="72">
        <v>52</v>
      </c>
      <c r="S27" s="669">
        <f t="shared" si="47"/>
        <v>46680.4</v>
      </c>
      <c r="T27" s="262"/>
      <c r="V27" s="245"/>
      <c r="W27" s="15">
        <v>20</v>
      </c>
      <c r="X27" s="301">
        <v>905.8</v>
      </c>
      <c r="Y27" s="357">
        <v>44411</v>
      </c>
      <c r="Z27" s="301">
        <v>905.8</v>
      </c>
      <c r="AA27" s="417" t="s">
        <v>420</v>
      </c>
      <c r="AB27" s="287">
        <v>52</v>
      </c>
      <c r="AC27" s="349">
        <f t="shared" si="7"/>
        <v>47101.599999999999</v>
      </c>
      <c r="AF27" s="108"/>
      <c r="AG27" s="15">
        <v>20</v>
      </c>
      <c r="AH27" s="93">
        <v>947.1</v>
      </c>
      <c r="AI27" s="352">
        <v>44412</v>
      </c>
      <c r="AJ27" s="93">
        <v>947.1</v>
      </c>
      <c r="AK27" s="96" t="s">
        <v>422</v>
      </c>
      <c r="AL27" s="72">
        <v>52</v>
      </c>
      <c r="AM27" s="677">
        <f t="shared" si="8"/>
        <v>49249.200000000004</v>
      </c>
      <c r="AP27" s="108"/>
      <c r="AQ27" s="15">
        <v>20</v>
      </c>
      <c r="AR27" s="346">
        <v>962.06</v>
      </c>
      <c r="AS27" s="357">
        <v>44413</v>
      </c>
      <c r="AT27" s="346">
        <v>962.06</v>
      </c>
      <c r="AU27" s="345" t="s">
        <v>427</v>
      </c>
      <c r="AV27" s="287">
        <v>51</v>
      </c>
      <c r="AW27" s="349">
        <f t="shared" si="9"/>
        <v>49065.06</v>
      </c>
      <c r="AZ27" s="108"/>
      <c r="BA27" s="15">
        <v>20</v>
      </c>
      <c r="BB27" s="93">
        <v>905.8</v>
      </c>
      <c r="BC27" s="141">
        <v>44415</v>
      </c>
      <c r="BD27" s="93">
        <v>905.8</v>
      </c>
      <c r="BE27" s="96" t="s">
        <v>435</v>
      </c>
      <c r="BF27" s="411">
        <v>52</v>
      </c>
      <c r="BG27" s="697">
        <f t="shared" si="10"/>
        <v>47101.599999999999</v>
      </c>
      <c r="BJ27" s="108"/>
      <c r="BK27" s="15">
        <v>20</v>
      </c>
      <c r="BL27" s="93">
        <v>883.1</v>
      </c>
      <c r="BM27" s="141">
        <v>44415</v>
      </c>
      <c r="BN27" s="93">
        <v>883.1</v>
      </c>
      <c r="BO27" s="96" t="s">
        <v>438</v>
      </c>
      <c r="BP27" s="411">
        <v>52</v>
      </c>
      <c r="BQ27" s="697">
        <f t="shared" si="11"/>
        <v>45921.200000000004</v>
      </c>
      <c r="BT27" s="108"/>
      <c r="BU27" s="284">
        <v>20</v>
      </c>
      <c r="BV27" s="301">
        <v>913.1</v>
      </c>
      <c r="BW27" s="412">
        <v>44418</v>
      </c>
      <c r="BX27" s="301">
        <v>913.1</v>
      </c>
      <c r="BY27" s="415" t="s">
        <v>442</v>
      </c>
      <c r="BZ27" s="414">
        <v>43</v>
      </c>
      <c r="CA27" s="669">
        <f t="shared" si="12"/>
        <v>39263.300000000003</v>
      </c>
      <c r="CD27" s="108"/>
      <c r="CE27" s="15">
        <v>20</v>
      </c>
      <c r="CF27" s="93">
        <v>866.8</v>
      </c>
      <c r="CG27" s="412">
        <v>44418</v>
      </c>
      <c r="CH27" s="93">
        <v>866.8</v>
      </c>
      <c r="CI27" s="415" t="s">
        <v>443</v>
      </c>
      <c r="CJ27" s="414">
        <v>43</v>
      </c>
      <c r="CK27" s="669">
        <f t="shared" si="13"/>
        <v>37272.400000000001</v>
      </c>
      <c r="CN27" s="730"/>
      <c r="CO27" s="15">
        <v>20</v>
      </c>
      <c r="CP27" s="301">
        <v>938.02</v>
      </c>
      <c r="CQ27" s="412">
        <v>44421</v>
      </c>
      <c r="CR27" s="301">
        <v>938.02</v>
      </c>
      <c r="CS27" s="415" t="s">
        <v>464</v>
      </c>
      <c r="CT27" s="414">
        <v>43</v>
      </c>
      <c r="CU27" s="682">
        <f t="shared" si="48"/>
        <v>40334.86</v>
      </c>
      <c r="CX27" s="108"/>
      <c r="CY27" s="15">
        <v>20</v>
      </c>
      <c r="CZ27" s="93">
        <v>946.19</v>
      </c>
      <c r="DA27" s="352">
        <v>44420</v>
      </c>
      <c r="DB27" s="93">
        <v>946.19</v>
      </c>
      <c r="DC27" s="96" t="s">
        <v>452</v>
      </c>
      <c r="DD27" s="72">
        <v>43</v>
      </c>
      <c r="DE27" s="669">
        <f t="shared" si="14"/>
        <v>40686.170000000006</v>
      </c>
      <c r="DH27" s="108"/>
      <c r="DI27" s="15">
        <v>20</v>
      </c>
      <c r="DJ27" s="93">
        <v>914</v>
      </c>
      <c r="DK27" s="412">
        <v>44421</v>
      </c>
      <c r="DL27" s="93">
        <v>914</v>
      </c>
      <c r="DM27" s="415" t="s">
        <v>461</v>
      </c>
      <c r="DN27" s="414">
        <v>43</v>
      </c>
      <c r="DO27" s="682">
        <f t="shared" si="15"/>
        <v>39302</v>
      </c>
      <c r="DR27" s="108"/>
      <c r="DS27" s="15">
        <v>20</v>
      </c>
      <c r="DT27" s="93">
        <v>914</v>
      </c>
      <c r="DU27" s="412">
        <v>44422</v>
      </c>
      <c r="DV27" s="93">
        <v>914</v>
      </c>
      <c r="DW27" s="415" t="s">
        <v>470</v>
      </c>
      <c r="DX27" s="414">
        <v>43</v>
      </c>
      <c r="DY27" s="669">
        <f t="shared" si="16"/>
        <v>39302</v>
      </c>
      <c r="EB27" s="108"/>
      <c r="EC27" s="15">
        <v>20</v>
      </c>
      <c r="ED27" s="70">
        <v>917.6</v>
      </c>
      <c r="EE27" s="368">
        <v>44425</v>
      </c>
      <c r="EF27" s="70">
        <v>917.6</v>
      </c>
      <c r="EG27" s="71" t="s">
        <v>479</v>
      </c>
      <c r="EH27" s="72">
        <v>41</v>
      </c>
      <c r="EI27" s="669">
        <f t="shared" si="17"/>
        <v>37621.599999999999</v>
      </c>
      <c r="EL27" s="95"/>
      <c r="EM27" s="15">
        <v>20</v>
      </c>
      <c r="EN27" s="301">
        <v>920.3</v>
      </c>
      <c r="EO27" s="357">
        <v>44426</v>
      </c>
      <c r="EP27" s="301">
        <v>920.3</v>
      </c>
      <c r="EQ27" s="286" t="s">
        <v>486</v>
      </c>
      <c r="ER27" s="287">
        <v>41</v>
      </c>
      <c r="ES27" s="669">
        <f t="shared" si="18"/>
        <v>37732.299999999996</v>
      </c>
      <c r="EV27" s="108"/>
      <c r="EW27" s="15">
        <v>20</v>
      </c>
      <c r="EX27" s="70">
        <v>931.67</v>
      </c>
      <c r="EY27" s="368">
        <v>44426</v>
      </c>
      <c r="EZ27" s="70">
        <v>931.67</v>
      </c>
      <c r="FA27" s="286" t="s">
        <v>482</v>
      </c>
      <c r="FB27" s="72">
        <v>41</v>
      </c>
      <c r="FC27" s="349">
        <f t="shared" si="19"/>
        <v>38198.47</v>
      </c>
      <c r="FF27" s="95"/>
      <c r="FG27" s="15">
        <v>20</v>
      </c>
      <c r="FH27" s="301">
        <v>922.6</v>
      </c>
      <c r="FI27" s="357">
        <v>44427</v>
      </c>
      <c r="FJ27" s="301">
        <v>922.6</v>
      </c>
      <c r="FK27" s="286" t="s">
        <v>489</v>
      </c>
      <c r="FL27" s="287">
        <v>41</v>
      </c>
      <c r="FM27" s="669">
        <f t="shared" si="20"/>
        <v>37826.6</v>
      </c>
      <c r="FP27" s="108"/>
      <c r="FQ27" s="15">
        <v>20</v>
      </c>
      <c r="FR27" s="93">
        <v>907.6</v>
      </c>
      <c r="FS27" s="352">
        <v>44428</v>
      </c>
      <c r="FT27" s="93">
        <v>907.6</v>
      </c>
      <c r="FU27" s="71" t="s">
        <v>497</v>
      </c>
      <c r="FV27" s="72">
        <v>41</v>
      </c>
      <c r="FW27" s="669">
        <f t="shared" si="21"/>
        <v>37211.599999999999</v>
      </c>
      <c r="FX27" s="72"/>
      <c r="FZ27" s="108"/>
      <c r="GA27" s="15">
        <v>20</v>
      </c>
      <c r="GB27" s="70">
        <v>902.2</v>
      </c>
      <c r="GC27" s="568">
        <v>44429</v>
      </c>
      <c r="GD27" s="70">
        <v>902.2</v>
      </c>
      <c r="GE27" s="286" t="s">
        <v>502</v>
      </c>
      <c r="GF27" s="287">
        <v>41</v>
      </c>
      <c r="GG27" s="349">
        <f t="shared" si="22"/>
        <v>36990.200000000004</v>
      </c>
      <c r="GJ27" s="108"/>
      <c r="GK27" s="15">
        <v>20</v>
      </c>
      <c r="GL27" s="546">
        <v>851.4</v>
      </c>
      <c r="GM27" s="352">
        <v>44433</v>
      </c>
      <c r="GN27" s="546">
        <v>851.4</v>
      </c>
      <c r="GO27" s="96" t="s">
        <v>512</v>
      </c>
      <c r="GP27" s="72">
        <v>37</v>
      </c>
      <c r="GQ27" s="669">
        <f t="shared" si="23"/>
        <v>31501.8</v>
      </c>
      <c r="GT27" s="108"/>
      <c r="GU27" s="15">
        <v>20</v>
      </c>
      <c r="GV27" s="93">
        <v>867.7</v>
      </c>
      <c r="GW27" s="352">
        <v>44432</v>
      </c>
      <c r="GX27" s="93">
        <v>867.7</v>
      </c>
      <c r="GY27" s="96" t="s">
        <v>510</v>
      </c>
      <c r="GZ27" s="72">
        <v>37</v>
      </c>
      <c r="HA27" s="669">
        <f t="shared" si="24"/>
        <v>32104.9</v>
      </c>
      <c r="HD27" s="108"/>
      <c r="HE27" s="15">
        <v>20</v>
      </c>
      <c r="HF27" s="93">
        <v>944.83</v>
      </c>
      <c r="HG27" s="352">
        <v>44434</v>
      </c>
      <c r="HH27" s="93">
        <v>944.83</v>
      </c>
      <c r="HI27" s="96" t="s">
        <v>533</v>
      </c>
      <c r="HJ27" s="72">
        <v>37</v>
      </c>
      <c r="HK27" s="349">
        <f t="shared" si="25"/>
        <v>34958.71</v>
      </c>
      <c r="HN27" s="245"/>
      <c r="HO27" s="15">
        <v>20</v>
      </c>
      <c r="HP27" s="301">
        <v>928.952</v>
      </c>
      <c r="HQ27" s="357">
        <v>44434</v>
      </c>
      <c r="HR27" s="301">
        <v>928.952</v>
      </c>
      <c r="HS27" s="417" t="s">
        <v>544</v>
      </c>
      <c r="HT27" s="287">
        <v>37</v>
      </c>
      <c r="HU27" s="669">
        <f t="shared" si="26"/>
        <v>34371.224000000002</v>
      </c>
      <c r="HX27" s="108"/>
      <c r="HY27" s="15">
        <v>20</v>
      </c>
      <c r="HZ27" s="70">
        <v>901.3</v>
      </c>
      <c r="IA27" s="368">
        <v>44435</v>
      </c>
      <c r="IB27" s="70">
        <v>901.3</v>
      </c>
      <c r="IC27" s="71" t="s">
        <v>548</v>
      </c>
      <c r="ID27" s="72">
        <v>37</v>
      </c>
      <c r="IE27" s="669">
        <f t="shared" si="27"/>
        <v>33348.1</v>
      </c>
      <c r="IH27" s="108"/>
      <c r="II27" s="15">
        <v>20</v>
      </c>
      <c r="IJ27" s="70">
        <v>891.8</v>
      </c>
      <c r="IK27" s="368">
        <v>44436</v>
      </c>
      <c r="IL27" s="70">
        <v>891.8</v>
      </c>
      <c r="IM27" s="71" t="s">
        <v>553</v>
      </c>
      <c r="IN27" s="72">
        <v>37</v>
      </c>
      <c r="IO27" s="669">
        <f t="shared" si="28"/>
        <v>32996.6</v>
      </c>
      <c r="IR27" s="108"/>
      <c r="IS27" s="15">
        <v>20</v>
      </c>
      <c r="IT27" s="301">
        <v>919.4</v>
      </c>
      <c r="IU27" s="265">
        <v>44440</v>
      </c>
      <c r="IV27" s="301">
        <v>919.4</v>
      </c>
      <c r="IW27" s="575" t="s">
        <v>572</v>
      </c>
      <c r="IX27" s="287">
        <v>37</v>
      </c>
      <c r="IY27" s="349">
        <f t="shared" si="29"/>
        <v>34017.799999999996</v>
      </c>
      <c r="JA27" s="70"/>
      <c r="JB27" s="108"/>
      <c r="JC27" s="15">
        <v>20</v>
      </c>
      <c r="JD27" s="93">
        <v>920.3</v>
      </c>
      <c r="JE27" s="368">
        <v>44439</v>
      </c>
      <c r="JF27" s="93">
        <v>920.3</v>
      </c>
      <c r="JG27" s="71" t="s">
        <v>568</v>
      </c>
      <c r="JH27" s="72">
        <v>37</v>
      </c>
      <c r="JI27" s="669">
        <f t="shared" si="30"/>
        <v>34051.1</v>
      </c>
      <c r="JL27" s="108"/>
      <c r="JM27" s="15">
        <v>20</v>
      </c>
      <c r="JN27" s="93">
        <v>967.05</v>
      </c>
      <c r="JO27" s="352">
        <v>44440</v>
      </c>
      <c r="JP27" s="93">
        <v>967.05</v>
      </c>
      <c r="JQ27" s="71" t="s">
        <v>588</v>
      </c>
      <c r="JR27" s="72">
        <v>37</v>
      </c>
      <c r="JS27" s="669">
        <f t="shared" si="31"/>
        <v>35780.85</v>
      </c>
      <c r="JV27" s="95"/>
      <c r="JW27" s="15">
        <v>20</v>
      </c>
      <c r="JX27" s="70">
        <v>915.8</v>
      </c>
      <c r="JY27" s="368">
        <v>44441</v>
      </c>
      <c r="JZ27" s="70">
        <v>915.8</v>
      </c>
      <c r="KA27" s="71" t="s">
        <v>594</v>
      </c>
      <c r="KB27" s="72">
        <v>37</v>
      </c>
      <c r="KC27" s="669">
        <f t="shared" si="32"/>
        <v>33884.6</v>
      </c>
      <c r="KF27" s="95"/>
      <c r="KG27" s="15">
        <v>20</v>
      </c>
      <c r="KH27" s="70">
        <v>922.6</v>
      </c>
      <c r="KI27" s="368">
        <v>44442</v>
      </c>
      <c r="KJ27" s="70">
        <v>922.6</v>
      </c>
      <c r="KK27" s="71" t="s">
        <v>604</v>
      </c>
      <c r="KL27" s="72">
        <v>37</v>
      </c>
      <c r="KM27" s="669">
        <f t="shared" si="33"/>
        <v>34136.200000000004</v>
      </c>
      <c r="KP27" s="95"/>
      <c r="KQ27" s="15">
        <v>20</v>
      </c>
      <c r="KR27" s="70">
        <v>889.5</v>
      </c>
      <c r="KS27" s="368">
        <v>44442</v>
      </c>
      <c r="KT27" s="70">
        <v>889.5</v>
      </c>
      <c r="KU27" s="71" t="s">
        <v>602</v>
      </c>
      <c r="KV27" s="72">
        <v>37</v>
      </c>
      <c r="KW27" s="669">
        <f t="shared" si="34"/>
        <v>32911.5</v>
      </c>
      <c r="KZ27" s="108"/>
      <c r="LA27" s="15">
        <v>20</v>
      </c>
      <c r="LB27" s="93"/>
      <c r="LC27" s="352"/>
      <c r="LD27" s="93"/>
      <c r="LE27" s="96"/>
      <c r="LF27" s="72"/>
      <c r="LG27" s="669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69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69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70006000</v>
      </c>
      <c r="E28" s="141">
        <f t="shared" si="67"/>
        <v>44439</v>
      </c>
      <c r="F28" s="87">
        <f t="shared" si="67"/>
        <v>19231.23</v>
      </c>
      <c r="G28" s="74">
        <f t="shared" si="67"/>
        <v>21</v>
      </c>
      <c r="H28" s="48">
        <f t="shared" si="67"/>
        <v>19268.7</v>
      </c>
      <c r="I28" s="107">
        <f t="shared" si="67"/>
        <v>-37.470000000001164</v>
      </c>
      <c r="L28" s="108"/>
      <c r="M28" s="15">
        <v>20</v>
      </c>
      <c r="N28" s="93">
        <v>890.4</v>
      </c>
      <c r="O28" s="352">
        <v>44411</v>
      </c>
      <c r="P28" s="93">
        <v>890.4</v>
      </c>
      <c r="Q28" s="71" t="s">
        <v>415</v>
      </c>
      <c r="R28" s="72">
        <v>52</v>
      </c>
      <c r="S28" s="669">
        <f t="shared" si="47"/>
        <v>46300.799999999996</v>
      </c>
      <c r="T28" s="262"/>
      <c r="V28" s="108"/>
      <c r="W28" s="15">
        <v>21</v>
      </c>
      <c r="X28" s="301">
        <v>893.1</v>
      </c>
      <c r="Y28" s="357">
        <v>44411</v>
      </c>
      <c r="Z28" s="301">
        <v>893.1</v>
      </c>
      <c r="AA28" s="417" t="s">
        <v>420</v>
      </c>
      <c r="AB28" s="287">
        <v>52</v>
      </c>
      <c r="AC28" s="349">
        <f t="shared" si="7"/>
        <v>46441.200000000004</v>
      </c>
      <c r="AF28" s="108"/>
      <c r="AG28" s="15">
        <v>21</v>
      </c>
      <c r="AH28" s="93"/>
      <c r="AI28" s="352"/>
      <c r="AJ28" s="93"/>
      <c r="AK28" s="96"/>
      <c r="AL28" s="72"/>
      <c r="AM28" s="677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>
        <v>44415</v>
      </c>
      <c r="BD28" s="93">
        <v>866.8</v>
      </c>
      <c r="BE28" s="96" t="s">
        <v>432</v>
      </c>
      <c r="BF28" s="411">
        <v>52</v>
      </c>
      <c r="BG28" s="697">
        <f t="shared" si="10"/>
        <v>45073.599999999999</v>
      </c>
      <c r="BJ28" s="108"/>
      <c r="BK28" s="15">
        <v>21</v>
      </c>
      <c r="BL28" s="93">
        <v>919.4</v>
      </c>
      <c r="BM28" s="141">
        <v>44415</v>
      </c>
      <c r="BN28" s="93">
        <v>919.4</v>
      </c>
      <c r="BO28" s="96" t="s">
        <v>438</v>
      </c>
      <c r="BP28" s="411">
        <v>52</v>
      </c>
      <c r="BQ28" s="697">
        <f t="shared" si="11"/>
        <v>47808.799999999996</v>
      </c>
      <c r="BT28" s="108"/>
      <c r="BU28" s="284">
        <v>21</v>
      </c>
      <c r="BV28" s="301">
        <v>915.8</v>
      </c>
      <c r="BW28" s="412">
        <v>44418</v>
      </c>
      <c r="BX28" s="301">
        <v>915.8</v>
      </c>
      <c r="BY28" s="415" t="s">
        <v>442</v>
      </c>
      <c r="BZ28" s="414">
        <v>43</v>
      </c>
      <c r="CA28" s="669">
        <f t="shared" si="12"/>
        <v>39379.4</v>
      </c>
      <c r="CD28" s="108"/>
      <c r="CE28" s="15">
        <v>21</v>
      </c>
      <c r="CF28" s="93">
        <v>892.2</v>
      </c>
      <c r="CG28" s="412">
        <v>44418</v>
      </c>
      <c r="CH28" s="93">
        <v>892.2</v>
      </c>
      <c r="CI28" s="415" t="s">
        <v>443</v>
      </c>
      <c r="CJ28" s="414">
        <v>43</v>
      </c>
      <c r="CK28" s="669">
        <f t="shared" si="13"/>
        <v>38364.6</v>
      </c>
      <c r="CN28" s="730"/>
      <c r="CO28" s="15">
        <v>21</v>
      </c>
      <c r="CP28" s="301"/>
      <c r="CQ28" s="412"/>
      <c r="CR28" s="301"/>
      <c r="CS28" s="415"/>
      <c r="CT28" s="414"/>
      <c r="CU28" s="682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69">
        <f t="shared" si="14"/>
        <v>0</v>
      </c>
      <c r="DH28" s="108"/>
      <c r="DI28" s="15">
        <v>21</v>
      </c>
      <c r="DJ28" s="93">
        <v>902.2</v>
      </c>
      <c r="DK28" s="412">
        <v>44421</v>
      </c>
      <c r="DL28" s="93">
        <v>902.2</v>
      </c>
      <c r="DM28" s="415" t="s">
        <v>461</v>
      </c>
      <c r="DN28" s="414">
        <v>43</v>
      </c>
      <c r="DO28" s="682">
        <f t="shared" si="15"/>
        <v>38794.6</v>
      </c>
      <c r="DR28" s="108"/>
      <c r="DS28" s="15">
        <v>21</v>
      </c>
      <c r="DT28" s="93">
        <v>906.7</v>
      </c>
      <c r="DU28" s="412">
        <v>44422</v>
      </c>
      <c r="DV28" s="93">
        <v>906.7</v>
      </c>
      <c r="DW28" s="415" t="s">
        <v>470</v>
      </c>
      <c r="DX28" s="414">
        <v>43</v>
      </c>
      <c r="DY28" s="669">
        <f t="shared" si="16"/>
        <v>38988.1</v>
      </c>
      <c r="EB28" s="108"/>
      <c r="EC28" s="15">
        <v>21</v>
      </c>
      <c r="ED28" s="70">
        <v>924.9</v>
      </c>
      <c r="EE28" s="368">
        <v>44425</v>
      </c>
      <c r="EF28" s="70">
        <v>924.9</v>
      </c>
      <c r="EG28" s="71" t="s">
        <v>479</v>
      </c>
      <c r="EH28" s="72">
        <v>41</v>
      </c>
      <c r="EI28" s="669">
        <f t="shared" si="17"/>
        <v>37920.9</v>
      </c>
      <c r="EL28" s="95"/>
      <c r="EM28" s="15">
        <v>21</v>
      </c>
      <c r="EN28" s="301">
        <v>916.7</v>
      </c>
      <c r="EO28" s="357">
        <v>44426</v>
      </c>
      <c r="EP28" s="301">
        <v>916.7</v>
      </c>
      <c r="EQ28" s="286" t="s">
        <v>486</v>
      </c>
      <c r="ER28" s="287">
        <v>41</v>
      </c>
      <c r="ES28" s="669">
        <f t="shared" si="18"/>
        <v>37584.700000000004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69">
        <f t="shared" si="20"/>
        <v>0</v>
      </c>
      <c r="FP28" s="108"/>
      <c r="FQ28" s="15">
        <v>21</v>
      </c>
      <c r="FR28" s="93">
        <v>930.3</v>
      </c>
      <c r="FS28" s="352">
        <v>44428</v>
      </c>
      <c r="FT28" s="93">
        <v>930.3</v>
      </c>
      <c r="FU28" s="71" t="s">
        <v>497</v>
      </c>
      <c r="FV28" s="72">
        <v>41</v>
      </c>
      <c r="FW28" s="669">
        <f t="shared" si="21"/>
        <v>38142.299999999996</v>
      </c>
      <c r="FX28" s="72"/>
      <c r="FZ28" s="108"/>
      <c r="GA28" s="15">
        <v>21</v>
      </c>
      <c r="GB28" s="70">
        <v>904.9</v>
      </c>
      <c r="GC28" s="568">
        <v>44429</v>
      </c>
      <c r="GD28" s="70">
        <v>904.9</v>
      </c>
      <c r="GE28" s="286" t="s">
        <v>502</v>
      </c>
      <c r="GF28" s="287">
        <v>41</v>
      </c>
      <c r="GG28" s="349">
        <f t="shared" si="22"/>
        <v>37100.9</v>
      </c>
      <c r="GJ28" s="108"/>
      <c r="GK28" s="15">
        <v>21</v>
      </c>
      <c r="GL28" s="546">
        <v>912.2</v>
      </c>
      <c r="GM28" s="352">
        <v>44433</v>
      </c>
      <c r="GN28" s="546">
        <v>912.2</v>
      </c>
      <c r="GO28" s="96" t="s">
        <v>512</v>
      </c>
      <c r="GP28" s="72">
        <v>37</v>
      </c>
      <c r="GQ28" s="669">
        <f t="shared" si="23"/>
        <v>33751.4</v>
      </c>
      <c r="GT28" s="108"/>
      <c r="GU28" s="15">
        <v>21</v>
      </c>
      <c r="GV28" s="93">
        <v>902.2</v>
      </c>
      <c r="GW28" s="352">
        <v>44432</v>
      </c>
      <c r="GX28" s="93">
        <v>902.2</v>
      </c>
      <c r="GY28" s="96" t="s">
        <v>510</v>
      </c>
      <c r="GZ28" s="72">
        <v>37</v>
      </c>
      <c r="HA28" s="669">
        <f t="shared" si="24"/>
        <v>33381.4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69">
        <f t="shared" si="26"/>
        <v>0</v>
      </c>
      <c r="HX28" s="108"/>
      <c r="HY28" s="15">
        <v>21</v>
      </c>
      <c r="HZ28" s="70">
        <v>927.1</v>
      </c>
      <c r="IA28" s="368">
        <v>44435</v>
      </c>
      <c r="IB28" s="70">
        <v>927.1</v>
      </c>
      <c r="IC28" s="71" t="s">
        <v>548</v>
      </c>
      <c r="ID28" s="72">
        <v>37</v>
      </c>
      <c r="IE28" s="669">
        <f t="shared" si="27"/>
        <v>34302.700000000004</v>
      </c>
      <c r="IH28" s="108"/>
      <c r="II28" s="15">
        <v>21</v>
      </c>
      <c r="IJ28" s="70">
        <v>878.2</v>
      </c>
      <c r="IK28" s="368">
        <v>44436</v>
      </c>
      <c r="IL28" s="70">
        <v>878.2</v>
      </c>
      <c r="IM28" s="71" t="s">
        <v>553</v>
      </c>
      <c r="IN28" s="72">
        <v>37</v>
      </c>
      <c r="IO28" s="669">
        <f t="shared" si="28"/>
        <v>32493.4</v>
      </c>
      <c r="IR28" s="108"/>
      <c r="IS28" s="15">
        <v>21</v>
      </c>
      <c r="IT28" s="301">
        <v>946.6</v>
      </c>
      <c r="IU28" s="265">
        <v>44440</v>
      </c>
      <c r="IV28" s="301">
        <v>946.6</v>
      </c>
      <c r="IW28" s="575" t="s">
        <v>572</v>
      </c>
      <c r="IX28" s="287">
        <v>37</v>
      </c>
      <c r="IY28" s="349">
        <f t="shared" si="29"/>
        <v>35024.200000000004</v>
      </c>
      <c r="JA28" s="70"/>
      <c r="JB28" s="108"/>
      <c r="JC28" s="15">
        <v>21</v>
      </c>
      <c r="JD28" s="70">
        <v>911.3</v>
      </c>
      <c r="JE28" s="368">
        <v>44439</v>
      </c>
      <c r="JF28" s="70">
        <v>911.3</v>
      </c>
      <c r="JG28" s="71" t="s">
        <v>568</v>
      </c>
      <c r="JH28" s="72">
        <v>37</v>
      </c>
      <c r="JI28" s="669">
        <f t="shared" si="30"/>
        <v>33718.1</v>
      </c>
      <c r="JL28" s="108"/>
      <c r="JM28" s="15">
        <v>21</v>
      </c>
      <c r="JN28" s="93"/>
      <c r="JO28" s="352"/>
      <c r="JP28" s="93"/>
      <c r="JQ28" s="71"/>
      <c r="JR28" s="72"/>
      <c r="JS28" s="669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69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69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69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69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69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69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7005303</v>
      </c>
      <c r="E29" s="141">
        <f t="shared" si="68"/>
        <v>44439</v>
      </c>
      <c r="F29" s="87">
        <f t="shared" si="68"/>
        <v>18583.73</v>
      </c>
      <c r="G29" s="74">
        <f t="shared" si="68"/>
        <v>21</v>
      </c>
      <c r="H29" s="48">
        <f t="shared" si="68"/>
        <v>18643.900000000001</v>
      </c>
      <c r="I29" s="107">
        <f t="shared" si="68"/>
        <v>-60.170000000001892</v>
      </c>
      <c r="L29" s="108"/>
      <c r="M29" s="15">
        <v>21</v>
      </c>
      <c r="N29" s="93">
        <v>909.4</v>
      </c>
      <c r="O29" s="352">
        <v>44411</v>
      </c>
      <c r="P29" s="93">
        <v>909.4</v>
      </c>
      <c r="Q29" s="71" t="s">
        <v>415</v>
      </c>
      <c r="R29" s="72">
        <v>52</v>
      </c>
      <c r="S29" s="669">
        <f>R29*P29</f>
        <v>47288.799999999996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7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69">
        <v>0</v>
      </c>
      <c r="CD29" s="108"/>
      <c r="CE29" s="15">
        <v>22</v>
      </c>
      <c r="CF29" s="93"/>
      <c r="CG29" s="412"/>
      <c r="CH29" s="93"/>
      <c r="CI29" s="425"/>
      <c r="CJ29" s="414"/>
      <c r="CK29" s="669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2">
        <f t="shared" si="48"/>
        <v>0</v>
      </c>
      <c r="CX29" s="108"/>
      <c r="CY29" s="15"/>
      <c r="CZ29" s="93"/>
      <c r="DA29" s="352"/>
      <c r="DB29" s="93"/>
      <c r="DC29" s="96"/>
      <c r="DD29" s="72"/>
      <c r="DE29" s="669">
        <f t="shared" si="14"/>
        <v>0</v>
      </c>
      <c r="DH29" s="108"/>
      <c r="DI29" s="15"/>
      <c r="DJ29" s="93"/>
      <c r="DK29" s="352"/>
      <c r="DL29" s="93"/>
      <c r="DM29" s="96"/>
      <c r="DN29" s="72"/>
      <c r="DO29" s="682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69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69">
        <f>SUM(EI8:EI28)</f>
        <v>785383.7</v>
      </c>
      <c r="EL29" s="95"/>
      <c r="EM29" s="15">
        <v>22</v>
      </c>
      <c r="EN29" s="93"/>
      <c r="EO29" s="352"/>
      <c r="EP29" s="93"/>
      <c r="EQ29" s="71"/>
      <c r="ER29" s="72"/>
      <c r="ES29" s="669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69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69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69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69">
        <f>SUM(HA8:HA28)</f>
        <v>689487.6</v>
      </c>
      <c r="HD29" s="108"/>
      <c r="HE29" s="15"/>
      <c r="HF29" s="93"/>
      <c r="HG29" s="352"/>
      <c r="HH29" s="93"/>
      <c r="HI29" s="96"/>
      <c r="HJ29" s="72"/>
      <c r="HK29" s="669">
        <f>SUM(HK8:HK28)</f>
        <v>681549.61999999988</v>
      </c>
      <c r="HN29" s="108"/>
      <c r="HO29" s="15">
        <v>22</v>
      </c>
      <c r="HP29" s="93"/>
      <c r="HQ29" s="352"/>
      <c r="HR29" s="93"/>
      <c r="HS29" s="71"/>
      <c r="HT29" s="72"/>
      <c r="HU29" s="669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69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69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69">
        <f t="shared" si="30"/>
        <v>0</v>
      </c>
      <c r="JL29" s="108"/>
      <c r="JM29" s="15"/>
      <c r="JN29" s="93"/>
      <c r="JO29" s="352"/>
      <c r="JP29" s="93"/>
      <c r="JQ29" s="71"/>
      <c r="JR29" s="72"/>
      <c r="JS29" s="669">
        <f>SUM(JS8:JS28)</f>
        <v>700347.83999999985</v>
      </c>
      <c r="JV29" s="108"/>
      <c r="JW29" s="15"/>
      <c r="JX29" s="70"/>
      <c r="JY29" s="368"/>
      <c r="JZ29" s="70"/>
      <c r="KA29" s="71"/>
      <c r="KB29" s="72"/>
      <c r="KC29" s="669">
        <f>SUM(KC8:KC28)</f>
        <v>693299.34000000008</v>
      </c>
      <c r="KF29" s="108"/>
      <c r="KG29" s="15"/>
      <c r="KH29" s="70"/>
      <c r="KI29" s="368"/>
      <c r="KJ29" s="70"/>
      <c r="KK29" s="71"/>
      <c r="KL29" s="72"/>
      <c r="KM29" s="669">
        <f>SUM(KM8:KM28)</f>
        <v>671361.29999999993</v>
      </c>
      <c r="KP29" s="108"/>
      <c r="KQ29" s="15"/>
      <c r="KR29" s="70"/>
      <c r="KS29" s="368"/>
      <c r="KT29" s="70"/>
      <c r="KU29" s="71"/>
      <c r="KV29" s="72"/>
      <c r="KW29" s="669">
        <f>SUM(KW8:KW28)</f>
        <v>674228.8</v>
      </c>
      <c r="KZ29" s="108"/>
      <c r="LA29" s="15"/>
      <c r="LB29" s="93"/>
      <c r="LC29" s="352"/>
      <c r="LD29" s="93"/>
      <c r="LE29" s="96"/>
      <c r="LF29" s="72"/>
      <c r="LG29" s="669">
        <f>LF29*LD29</f>
        <v>0</v>
      </c>
      <c r="LJ29" s="108"/>
      <c r="LK29" s="15"/>
      <c r="LL29" s="93"/>
      <c r="LM29" s="352"/>
      <c r="LN29" s="301"/>
      <c r="LO29" s="96"/>
      <c r="LP29" s="72"/>
      <c r="LQ29" s="669">
        <f t="shared" si="36"/>
        <v>0</v>
      </c>
      <c r="LT29" s="108"/>
      <c r="LU29" s="15"/>
      <c r="LV29" s="93"/>
      <c r="LW29" s="352"/>
      <c r="LX29" s="93"/>
      <c r="LY29" s="96"/>
      <c r="LZ29" s="72"/>
      <c r="MA29" s="669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69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>PED. 70044084</v>
      </c>
      <c r="E30" s="141">
        <f t="shared" si="69"/>
        <v>44440</v>
      </c>
      <c r="F30" s="87">
        <f t="shared" si="69"/>
        <v>18769.68</v>
      </c>
      <c r="G30" s="74">
        <f t="shared" si="69"/>
        <v>20</v>
      </c>
      <c r="H30" s="48">
        <f t="shared" si="69"/>
        <v>18928.32</v>
      </c>
      <c r="I30" s="107">
        <f>F30-H30</f>
        <v>-158.63999999999942</v>
      </c>
      <c r="L30" s="108"/>
      <c r="M30" s="15"/>
      <c r="N30" s="93"/>
      <c r="O30" s="352"/>
      <c r="P30" s="93"/>
      <c r="Q30" s="71"/>
      <c r="R30" s="72"/>
      <c r="S30" s="669">
        <f>SUM(S9:S29)</f>
        <v>973398.40000000014</v>
      </c>
      <c r="V30" s="108"/>
      <c r="W30" s="15">
        <v>23</v>
      </c>
      <c r="X30" s="93"/>
      <c r="Y30" s="352"/>
      <c r="Z30" s="107"/>
      <c r="AA30" s="71"/>
      <c r="AB30" s="72"/>
      <c r="AC30" s="669">
        <f>SUM(AC8:AC29)</f>
        <v>975707.2</v>
      </c>
      <c r="AF30" s="108"/>
      <c r="AG30" s="15"/>
      <c r="AH30" s="70"/>
      <c r="AI30" s="352"/>
      <c r="AJ30" s="70"/>
      <c r="AK30" s="96"/>
      <c r="AL30" s="72"/>
      <c r="AM30" s="72">
        <f>SUM(AM8:AM29)</f>
        <v>982761.5199999999</v>
      </c>
      <c r="AP30" s="108"/>
      <c r="AQ30" s="15"/>
      <c r="AR30" s="423"/>
      <c r="AS30" s="80"/>
      <c r="AT30" s="70"/>
      <c r="AU30" s="96"/>
      <c r="AV30" s="72"/>
      <c r="AW30" s="669">
        <f>SUM(AW8:AW29)</f>
        <v>962799.41999999969</v>
      </c>
      <c r="AZ30" s="108"/>
      <c r="BA30" s="15"/>
      <c r="BB30" s="70"/>
      <c r="BC30" s="141"/>
      <c r="BD30" s="70"/>
      <c r="BE30" s="96"/>
      <c r="BF30" s="72"/>
      <c r="BG30" s="669">
        <f>SUM(BG8:BG29)</f>
        <v>983871.2</v>
      </c>
      <c r="BJ30" s="108"/>
      <c r="BK30" s="15"/>
      <c r="BL30" s="70"/>
      <c r="BM30" s="141"/>
      <c r="BN30" s="70"/>
      <c r="BO30" s="96"/>
      <c r="BP30" s="72"/>
      <c r="BQ30" s="669" t="e">
        <f>SUM(BQ8:BQ29)</f>
        <v>#VALUE!</v>
      </c>
      <c r="BT30" s="108"/>
      <c r="BU30" s="284"/>
      <c r="BV30" s="285"/>
      <c r="BW30" s="80"/>
      <c r="BX30" s="70"/>
      <c r="BY30" s="96"/>
      <c r="BZ30" s="72"/>
      <c r="CA30" s="669">
        <f>SUM(CA8:CA29)</f>
        <v>817528.9</v>
      </c>
      <c r="CD30" s="108"/>
      <c r="CE30" s="15">
        <v>23</v>
      </c>
      <c r="CF30" s="70"/>
      <c r="CG30" s="412"/>
      <c r="CH30" s="70"/>
      <c r="CI30" s="425"/>
      <c r="CJ30" s="414"/>
      <c r="CK30" s="669">
        <f>SUM(CK8:CK29)</f>
        <v>805966.2</v>
      </c>
      <c r="CN30" s="108"/>
      <c r="CO30" s="15"/>
      <c r="CP30" s="70"/>
      <c r="CQ30" s="352"/>
      <c r="CR30" s="70"/>
      <c r="CS30" s="96"/>
      <c r="CT30" s="72"/>
      <c r="CU30" s="682">
        <f t="shared" si="48"/>
        <v>0</v>
      </c>
      <c r="CX30" s="108"/>
      <c r="CY30" s="15"/>
      <c r="CZ30" s="70"/>
      <c r="DA30" s="352"/>
      <c r="DB30" s="70"/>
      <c r="DC30" s="96"/>
      <c r="DD30" s="72"/>
      <c r="DE30" s="669">
        <f>SUM(DE8:DE29)</f>
        <v>812298.37999999989</v>
      </c>
      <c r="DH30" s="108"/>
      <c r="DI30" s="15"/>
      <c r="DJ30" s="70"/>
      <c r="DK30" s="352"/>
      <c r="DL30" s="70"/>
      <c r="DM30" s="96"/>
      <c r="DN30" s="72"/>
      <c r="DO30" s="669">
        <f>SUM(DO8:DO29)</f>
        <v>812480.70000000007</v>
      </c>
      <c r="DR30" s="108"/>
      <c r="DS30" s="15"/>
      <c r="DT30" s="70"/>
      <c r="DU30" s="352"/>
      <c r="DV30" s="70"/>
      <c r="DW30" s="96"/>
      <c r="DX30" s="72"/>
      <c r="DY30" s="669">
        <f>SUM(DY8:DY29)</f>
        <v>814953.2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69">
        <f>SUM(ES8:ES29)</f>
        <v>784477.6</v>
      </c>
      <c r="EV30" s="95"/>
      <c r="EW30" s="15"/>
      <c r="EX30" s="93"/>
      <c r="EY30" s="352"/>
      <c r="EZ30" s="107"/>
      <c r="FA30" s="71"/>
      <c r="FB30" s="72"/>
      <c r="FC30" s="669">
        <f>SUM(FC8:FC29)</f>
        <v>768398.22</v>
      </c>
      <c r="FF30" s="95"/>
      <c r="FG30" s="15"/>
      <c r="FH30" s="93"/>
      <c r="FI30" s="352"/>
      <c r="FJ30" s="107"/>
      <c r="FK30" s="71"/>
      <c r="FL30" s="72"/>
      <c r="FM30" s="669">
        <f>SUM(FM8:FM29)</f>
        <v>772712.65</v>
      </c>
      <c r="FP30" s="108"/>
      <c r="FQ30" s="15"/>
      <c r="FR30" s="93"/>
      <c r="FS30" s="352"/>
      <c r="FT30" s="93"/>
      <c r="FU30" s="71"/>
      <c r="FV30" s="72"/>
      <c r="FW30" s="669">
        <f>SUM(FW8:FW29)</f>
        <v>783542.79999999993</v>
      </c>
      <c r="FZ30" s="108"/>
      <c r="GA30" s="15"/>
      <c r="GB30" s="70"/>
      <c r="GC30" s="368"/>
      <c r="GD30" s="107"/>
      <c r="GE30" s="71"/>
      <c r="GF30" s="72"/>
      <c r="GG30" s="669">
        <f>SUM(GG8:GG29)</f>
        <v>774330.1</v>
      </c>
      <c r="GJ30" s="108"/>
      <c r="GK30" s="15"/>
      <c r="GL30" s="546"/>
      <c r="GM30" s="352"/>
      <c r="GN30" s="70"/>
      <c r="GO30" s="96"/>
      <c r="GP30" s="72"/>
      <c r="GQ30" s="669">
        <f>SUM(GQ8:GQ29)</f>
        <v>695570.40000000014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2"/>
      <c r="HN30" s="108"/>
      <c r="HO30" s="15"/>
      <c r="HP30" s="93"/>
      <c r="HQ30" s="352"/>
      <c r="HR30" s="107"/>
      <c r="HS30" s="71"/>
      <c r="HT30" s="72"/>
      <c r="HU30" s="669">
        <f>SUM(HU8:HU29)</f>
        <v>689604.96400000004</v>
      </c>
      <c r="HX30" s="108"/>
      <c r="HY30" s="15"/>
      <c r="HZ30" s="70"/>
      <c r="IA30" s="368"/>
      <c r="IB30" s="107"/>
      <c r="IC30" s="71"/>
      <c r="ID30" s="72"/>
      <c r="IE30" s="669">
        <f>SUM(IE8:IE29)</f>
        <v>698449</v>
      </c>
      <c r="IH30" s="108"/>
      <c r="II30" s="15">
        <v>23</v>
      </c>
      <c r="IJ30" s="70"/>
      <c r="IK30" s="368"/>
      <c r="IL30" s="107"/>
      <c r="IM30" s="71"/>
      <c r="IN30" s="72"/>
      <c r="IO30" s="669">
        <f>SUM(IO8:IO29)</f>
        <v>705726.89999999991</v>
      </c>
      <c r="IR30" s="108"/>
      <c r="IS30" s="15"/>
      <c r="IT30" s="70"/>
      <c r="IU30" s="80"/>
      <c r="IV30" s="70"/>
      <c r="IW30" s="96"/>
      <c r="IX30" s="72"/>
      <c r="IY30" s="669">
        <f>SUM(IY8:IY29)</f>
        <v>712941.90000000014</v>
      </c>
      <c r="JB30" s="108"/>
      <c r="JC30" s="15"/>
      <c r="JD30" s="70"/>
      <c r="JE30" s="368"/>
      <c r="JF30" s="107"/>
      <c r="JG30" s="71"/>
      <c r="JH30" s="72"/>
      <c r="JI30" s="669">
        <f>SUM(JI8:JI29)</f>
        <v>689824.29999999993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69">
        <f>SUM(LG8:LG29)</f>
        <v>0</v>
      </c>
      <c r="LJ30" s="108"/>
      <c r="LK30" s="15"/>
      <c r="LL30" s="93"/>
      <c r="LM30" s="352"/>
      <c r="LN30" s="93"/>
      <c r="LO30" s="96"/>
      <c r="LP30" s="72"/>
      <c r="LQ30" s="669">
        <f>SUM(LQ8:LQ29)</f>
        <v>0</v>
      </c>
      <c r="LT30" s="108"/>
      <c r="LU30" s="15"/>
      <c r="LV30" s="70"/>
      <c r="LW30" s="352"/>
      <c r="LX30" s="70"/>
      <c r="LY30" s="96"/>
      <c r="LZ30" s="72"/>
      <c r="MA30" s="669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TYSON FRESH MEATS</v>
      </c>
      <c r="C31" s="76" t="str">
        <f t="shared" si="70"/>
        <v xml:space="preserve">I B P </v>
      </c>
      <c r="D31" s="104" t="str">
        <f t="shared" si="70"/>
        <v>PED. 70104032</v>
      </c>
      <c r="E31" s="141">
        <f t="shared" si="70"/>
        <v>44441</v>
      </c>
      <c r="F31" s="87">
        <f t="shared" si="70"/>
        <v>18644.64</v>
      </c>
      <c r="G31" s="74">
        <f t="shared" si="70"/>
        <v>20</v>
      </c>
      <c r="H31" s="48">
        <f t="shared" si="70"/>
        <v>18737.82</v>
      </c>
      <c r="I31" s="107">
        <f t="shared" ref="I31:I92" si="71">F31-H31</f>
        <v>-93.180000000000291</v>
      </c>
      <c r="L31" s="108"/>
      <c r="M31" s="15"/>
      <c r="N31" s="93"/>
      <c r="O31" s="352"/>
      <c r="P31" s="107"/>
      <c r="Q31" s="71"/>
      <c r="R31" s="72"/>
      <c r="S31" s="669"/>
      <c r="V31" s="207"/>
      <c r="W31" s="37"/>
      <c r="X31" s="438"/>
      <c r="Y31" s="430"/>
      <c r="Z31" s="234"/>
      <c r="AA31" s="145"/>
      <c r="AB31" s="223"/>
      <c r="AC31" s="681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2">
        <f>SUM(CU8:CU30)</f>
        <v>786651.8899999999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1"/>
      <c r="EL31" s="207"/>
      <c r="EM31" s="37"/>
      <c r="EN31" s="429"/>
      <c r="EO31" s="430"/>
      <c r="EP31" s="234"/>
      <c r="EQ31" s="145"/>
      <c r="ER31" s="223"/>
      <c r="ES31" s="681"/>
      <c r="EV31" s="95"/>
      <c r="EW31" s="37"/>
      <c r="EX31" s="438"/>
      <c r="EY31" s="469"/>
      <c r="EZ31" s="234"/>
      <c r="FA31" s="145"/>
      <c r="FB31" s="223"/>
      <c r="FC31" s="681"/>
      <c r="FF31" s="439"/>
      <c r="FG31" s="37"/>
      <c r="FH31" s="429"/>
      <c r="FI31" s="233"/>
      <c r="FJ31" s="429"/>
      <c r="FK31" s="145"/>
      <c r="FL31" s="223"/>
      <c r="FM31" s="681"/>
      <c r="FP31" s="207"/>
      <c r="FQ31" s="37"/>
      <c r="FR31" s="438"/>
      <c r="FS31" s="430"/>
      <c r="FT31" s="438"/>
      <c r="FU31" s="145"/>
      <c r="FV31" s="223"/>
      <c r="FW31" s="681"/>
      <c r="FZ31" s="207"/>
      <c r="GA31" s="37"/>
      <c r="GB31" s="429"/>
      <c r="GC31" s="430"/>
      <c r="GD31" s="234"/>
      <c r="GE31" s="145"/>
      <c r="GF31" s="223"/>
      <c r="GG31" s="681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5"/>
      <c r="HD31" s="381"/>
      <c r="HE31" s="52"/>
      <c r="HF31" s="440"/>
      <c r="HG31" s="441"/>
      <c r="HH31" s="442"/>
      <c r="HI31" s="443"/>
      <c r="HJ31" s="444"/>
      <c r="HK31" s="685"/>
      <c r="HN31" s="207"/>
      <c r="HO31" s="37"/>
      <c r="HP31" s="438"/>
      <c r="HQ31" s="430"/>
      <c r="HR31" s="234"/>
      <c r="HS31" s="145"/>
      <c r="HT31" s="223"/>
      <c r="HU31" s="681"/>
      <c r="HX31" s="207"/>
      <c r="HY31" s="37"/>
      <c r="HZ31" s="429"/>
      <c r="IA31" s="430"/>
      <c r="IB31" s="234"/>
      <c r="IC31" s="145"/>
      <c r="ID31" s="223"/>
      <c r="IE31" s="681"/>
      <c r="IH31" s="207"/>
      <c r="II31" s="37"/>
      <c r="IJ31" s="429"/>
      <c r="IK31" s="430"/>
      <c r="IL31" s="234"/>
      <c r="IM31" s="145"/>
      <c r="IN31" s="223"/>
      <c r="IO31" s="681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1"/>
      <c r="JL31" s="207"/>
      <c r="JM31" s="37"/>
      <c r="JN31" s="438"/>
      <c r="JO31" s="430"/>
      <c r="JP31" s="234"/>
      <c r="JQ31" s="145"/>
      <c r="JR31" s="223"/>
      <c r="JS31" s="681"/>
      <c r="JV31" s="207"/>
      <c r="JW31" s="37"/>
      <c r="JX31" s="429"/>
      <c r="JY31" s="430"/>
      <c r="JZ31" s="234"/>
      <c r="KA31" s="145"/>
      <c r="KB31" s="223"/>
      <c r="KC31" s="681"/>
      <c r="KF31" s="207"/>
      <c r="KG31" s="37"/>
      <c r="KH31" s="429"/>
      <c r="KI31" s="430"/>
      <c r="KJ31" s="234"/>
      <c r="KK31" s="145"/>
      <c r="KL31" s="223"/>
      <c r="KM31" s="681"/>
      <c r="KP31" s="207"/>
      <c r="KQ31" s="37"/>
      <c r="KR31" s="429"/>
      <c r="KS31" s="430"/>
      <c r="KT31" s="234"/>
      <c r="KU31" s="145"/>
      <c r="KV31" s="223"/>
      <c r="KW31" s="681"/>
      <c r="KZ31" s="207"/>
      <c r="LA31" s="434"/>
      <c r="LB31" s="429"/>
      <c r="LC31" s="233"/>
      <c r="LD31" s="429"/>
      <c r="LE31" s="445"/>
      <c r="LF31" s="223"/>
      <c r="LG31" s="681"/>
      <c r="LJ31" s="207"/>
      <c r="LK31" s="37"/>
      <c r="LL31" s="438"/>
      <c r="LM31" s="430"/>
      <c r="LN31" s="438"/>
      <c r="LO31" s="445"/>
      <c r="LP31" s="223"/>
      <c r="LQ31" s="681"/>
      <c r="LT31" s="207"/>
      <c r="LU31" s="37"/>
      <c r="LV31" s="234"/>
      <c r="LW31" s="233"/>
      <c r="LX31" s="429"/>
      <c r="LY31" s="445"/>
      <c r="LZ31" s="446"/>
      <c r="MA31" s="681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70212156</v>
      </c>
      <c r="E32" s="141">
        <f t="shared" si="72"/>
        <v>44442</v>
      </c>
      <c r="F32" s="87">
        <f t="shared" si="72"/>
        <v>18053.93</v>
      </c>
      <c r="G32" s="74">
        <f t="shared" si="72"/>
        <v>20</v>
      </c>
      <c r="H32" s="48">
        <f t="shared" si="72"/>
        <v>18144.900000000001</v>
      </c>
      <c r="I32" s="107">
        <f t="shared" si="71"/>
        <v>-90.970000000001164</v>
      </c>
      <c r="L32" s="207"/>
      <c r="M32" s="37"/>
      <c r="N32" s="438"/>
      <c r="O32" s="430"/>
      <c r="P32" s="234"/>
      <c r="Q32" s="145"/>
      <c r="R32" s="223"/>
      <c r="S32" s="681"/>
      <c r="X32" s="107">
        <f>SUM(X8:X31)</f>
        <v>18763.599999999999</v>
      </c>
      <c r="Z32" s="107">
        <f>SUM(Z8:Z31)</f>
        <v>18763.599999999999</v>
      </c>
      <c r="AH32" s="87">
        <f>SUM(AH8:AH31)</f>
        <v>18899.259999999998</v>
      </c>
      <c r="AJ32" s="87">
        <f>SUM(AJ8:AJ31)</f>
        <v>18899.259999999998</v>
      </c>
      <c r="AR32" s="107">
        <f>SUM(AR8:AR31)</f>
        <v>18878.419999999998</v>
      </c>
      <c r="AT32" s="107">
        <f>SUM(AT8:AT31)</f>
        <v>18878.419999999998</v>
      </c>
      <c r="AZ32" s="76"/>
      <c r="BB32" s="107">
        <f>SUM(BB8:BB31)</f>
        <v>18920.599999999995</v>
      </c>
      <c r="BD32" s="107">
        <f>SUM(BD8:BD31)</f>
        <v>18920.599999999995</v>
      </c>
      <c r="BL32" s="107">
        <f>SUM(BL8:BL31)</f>
        <v>19206.099999999999</v>
      </c>
      <c r="BN32" s="107">
        <f>SUM(BN8:BN31)</f>
        <v>18289.400000000001</v>
      </c>
      <c r="BV32" s="107">
        <f>SUM(BV8:BV31)</f>
        <v>19012.299999999996</v>
      </c>
      <c r="BX32" s="107">
        <f>SUM(BX8:BX31)</f>
        <v>19012.299999999996</v>
      </c>
      <c r="CE32" s="15"/>
      <c r="CF32" s="107">
        <f>SUM(CF8:CF31)</f>
        <v>18743.400000000001</v>
      </c>
      <c r="CH32" s="107">
        <f>SUM(CH8:CH31)</f>
        <v>18743.400000000001</v>
      </c>
      <c r="CP32" s="107">
        <f>SUM(CP8:CP31)</f>
        <v>18294.180000000004</v>
      </c>
      <c r="CR32" s="107">
        <f>SUM(CR8:CR31)</f>
        <v>18294.230000000003</v>
      </c>
      <c r="CZ32" s="107">
        <f>SUM(CZ8:CZ31)</f>
        <v>18890.659999999996</v>
      </c>
      <c r="DB32" s="107">
        <f>SUM(DB8:DB31)</f>
        <v>18890.659999999996</v>
      </c>
      <c r="DJ32" s="107">
        <f>SUM(DJ8:DJ31)</f>
        <v>18894.900000000001</v>
      </c>
      <c r="DL32" s="107">
        <f>SUM(DL8:DL31)</f>
        <v>18894.900000000001</v>
      </c>
      <c r="DT32" s="107">
        <f>SUM(DT8:DT31)</f>
        <v>18952.399999999998</v>
      </c>
      <c r="DV32" s="107">
        <f>SUM(DV8:DV31)</f>
        <v>18952.399999999998</v>
      </c>
      <c r="ED32" s="107">
        <f>SUM(ED8:ED31)</f>
        <v>19155.699999999997</v>
      </c>
      <c r="EF32" s="107">
        <f>SUM(EF8:EF31)</f>
        <v>19155.699999999997</v>
      </c>
      <c r="EN32" s="107">
        <f>SUM(EN8:EN31)</f>
        <v>19133.599999999999</v>
      </c>
      <c r="EP32" s="107">
        <f>SUM(EP8:EP31)</f>
        <v>19133.599999999999</v>
      </c>
      <c r="EX32" s="107">
        <f>SUM(EX8:EX31)</f>
        <v>18741.420000000002</v>
      </c>
      <c r="EZ32" s="107">
        <f>SUM(EZ8:EZ31)</f>
        <v>18741.420000000002</v>
      </c>
      <c r="FH32" s="136">
        <f>SUM(FH8:FH31)</f>
        <v>18846.649999999994</v>
      </c>
      <c r="FJ32" s="107">
        <f>SUM(FJ8:FJ31)</f>
        <v>18846.649999999994</v>
      </c>
      <c r="FR32" s="107">
        <f>SUM(FR8:FR31)</f>
        <v>19110.8</v>
      </c>
      <c r="FS32" s="107"/>
      <c r="FT32" s="107">
        <f>SUM(FT8:FT31)</f>
        <v>19110.8</v>
      </c>
      <c r="FU32" s="76" t="s">
        <v>36</v>
      </c>
      <c r="GB32" s="107">
        <f>SUM(GB8:GB31)</f>
        <v>18886.100000000002</v>
      </c>
      <c r="GD32" s="107">
        <f>SUM(GD8:GD31)</f>
        <v>18886.100000000002</v>
      </c>
      <c r="GL32" s="107">
        <f>SUM(GL8:GL31)</f>
        <v>18799.200000000004</v>
      </c>
      <c r="GN32" s="107">
        <f>SUM(GN8:GN31)</f>
        <v>18799.200000000004</v>
      </c>
      <c r="GV32" s="107">
        <f>SUM(GV8:GV31)</f>
        <v>18634.8</v>
      </c>
      <c r="GX32" s="107">
        <f>SUM(GX8:GX31)</f>
        <v>18634.8</v>
      </c>
      <c r="HF32" s="107">
        <f>SUM(HF8:HF31)</f>
        <v>18420.260000000002</v>
      </c>
      <c r="HH32" s="107">
        <f>SUM(HH8:HH31)</f>
        <v>18420.260000000002</v>
      </c>
      <c r="HP32" s="107">
        <f>SUM(HP8:HP31)</f>
        <v>18637.972000000002</v>
      </c>
      <c r="HR32" s="107">
        <f>SUM(HR8:HR31)</f>
        <v>18637.972000000002</v>
      </c>
      <c r="HZ32" s="107">
        <f>SUM(HZ8:HZ31)</f>
        <v>18877</v>
      </c>
      <c r="IB32" s="107">
        <f>SUM(IB8:IB31)</f>
        <v>18877</v>
      </c>
      <c r="IJ32" s="107">
        <f>SUM(IJ8:IJ31)</f>
        <v>19073.699999999997</v>
      </c>
      <c r="IL32" s="107">
        <f>SUM(IL8:IL31)</f>
        <v>19073.699999999997</v>
      </c>
      <c r="IT32" s="107">
        <f>SUM(IT8:IT31)</f>
        <v>19268.700000000004</v>
      </c>
      <c r="IV32" s="107">
        <f>SUM(IV8:IV31)</f>
        <v>19268.700000000004</v>
      </c>
      <c r="JD32" s="107">
        <f>SUM(JD8:JD31)</f>
        <v>18643.899999999994</v>
      </c>
      <c r="JF32" s="107">
        <f>SUM(JF8:JF31)</f>
        <v>18643.899999999994</v>
      </c>
      <c r="JN32" s="107">
        <f>SUM(JN8:JN31)</f>
        <v>18928.320000000003</v>
      </c>
      <c r="JP32" s="107">
        <f>SUM(JP8:JP31)</f>
        <v>18928.320000000003</v>
      </c>
      <c r="JX32" s="107">
        <f>SUM(JX8:JX31)</f>
        <v>18737.82</v>
      </c>
      <c r="JZ32" s="107">
        <f>SUM(JZ8:JZ31)</f>
        <v>18737.82</v>
      </c>
      <c r="KH32" s="107">
        <f>SUM(KH8:KH31)</f>
        <v>18144.900000000001</v>
      </c>
      <c r="KJ32" s="107">
        <f>SUM(KJ8:KJ31)</f>
        <v>18144.900000000001</v>
      </c>
      <c r="KR32" s="107">
        <f>SUM(KR8:KR31)</f>
        <v>18222.400000000001</v>
      </c>
      <c r="KT32" s="107">
        <f>SUM(KT8:KT31)</f>
        <v>18222.400000000001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69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70212155</v>
      </c>
      <c r="E33" s="141">
        <f t="shared" si="73"/>
        <v>44442</v>
      </c>
      <c r="F33" s="87">
        <f t="shared" si="73"/>
        <v>18120.509999999998</v>
      </c>
      <c r="G33" s="74">
        <f t="shared" si="73"/>
        <v>20</v>
      </c>
      <c r="H33" s="48">
        <f t="shared" si="73"/>
        <v>18222.400000000001</v>
      </c>
      <c r="I33" s="107">
        <f t="shared" si="71"/>
        <v>-101.89000000000306</v>
      </c>
      <c r="N33" s="107">
        <f>SUM(N9:N32)</f>
        <v>18719.200000000004</v>
      </c>
      <c r="P33" s="107">
        <f>SUM(P9:P32)</f>
        <v>18719.200000000004</v>
      </c>
      <c r="S33" s="669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916.69999999999709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-4.9999999999272404E-2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69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26" t="s">
        <v>21</v>
      </c>
      <c r="RT33" s="1127"/>
      <c r="RU33" s="147">
        <f>SUM(RV5-RU32)</f>
        <v>0</v>
      </c>
      <c r="SB33" s="1126" t="s">
        <v>21</v>
      </c>
      <c r="SC33" s="1127"/>
      <c r="SD33" s="147">
        <f>SUM(SE5-SD32)</f>
        <v>0</v>
      </c>
      <c r="SK33" s="1126" t="s">
        <v>21</v>
      </c>
      <c r="SL33" s="1127"/>
      <c r="SM33" s="249">
        <f>SUM(SN5-SM32)</f>
        <v>0</v>
      </c>
      <c r="ST33" s="1126" t="s">
        <v>21</v>
      </c>
      <c r="SU33" s="1127"/>
      <c r="SV33" s="147">
        <f>SUM(SW5-SV32)</f>
        <v>0</v>
      </c>
      <c r="TC33" s="1126" t="s">
        <v>21</v>
      </c>
      <c r="TD33" s="1127"/>
      <c r="TE33" s="147">
        <f>SUM(TF5-TE32)</f>
        <v>0</v>
      </c>
      <c r="TL33" s="1126" t="s">
        <v>21</v>
      </c>
      <c r="TM33" s="1127"/>
      <c r="TN33" s="147">
        <f>SUM(TO5-TN32)</f>
        <v>0</v>
      </c>
      <c r="TU33" s="1126" t="s">
        <v>21</v>
      </c>
      <c r="TV33" s="1127"/>
      <c r="TW33" s="147">
        <f>SUM(TX5-TW32)</f>
        <v>0</v>
      </c>
      <c r="UD33" s="1126" t="s">
        <v>21</v>
      </c>
      <c r="UE33" s="1127"/>
      <c r="UF33" s="147">
        <f>SUM(UG5-UF32)</f>
        <v>0</v>
      </c>
      <c r="UM33" s="1126" t="s">
        <v>21</v>
      </c>
      <c r="UN33" s="1127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26" t="s">
        <v>21</v>
      </c>
      <c r="VO33" s="1127"/>
      <c r="VP33" s="147">
        <f>VQ5-VP32</f>
        <v>-22</v>
      </c>
      <c r="VW33" s="1126" t="s">
        <v>21</v>
      </c>
      <c r="VX33" s="1127"/>
      <c r="VY33" s="147">
        <f>VZ5-VY32</f>
        <v>-22</v>
      </c>
      <c r="WF33" s="1126" t="s">
        <v>21</v>
      </c>
      <c r="WG33" s="1127"/>
      <c r="WH33" s="147">
        <f>WI5-WH32</f>
        <v>-22</v>
      </c>
      <c r="WO33" s="1126" t="s">
        <v>21</v>
      </c>
      <c r="WP33" s="1127"/>
      <c r="WQ33" s="147">
        <f>WR5-WQ32</f>
        <v>-22</v>
      </c>
      <c r="WX33" s="1126" t="s">
        <v>21</v>
      </c>
      <c r="WY33" s="1127"/>
      <c r="WZ33" s="147">
        <f>XA5-WZ32</f>
        <v>-22</v>
      </c>
      <c r="XG33" s="1126" t="s">
        <v>21</v>
      </c>
      <c r="XH33" s="1127"/>
      <c r="XI33" s="147">
        <f>XJ5-XI32</f>
        <v>-22</v>
      </c>
      <c r="XP33" s="1126" t="s">
        <v>21</v>
      </c>
      <c r="XQ33" s="1127"/>
      <c r="XR33" s="147">
        <f>XS5-XR32</f>
        <v>-22</v>
      </c>
      <c r="XY33" s="1126" t="s">
        <v>21</v>
      </c>
      <c r="XZ33" s="1127"/>
      <c r="YA33" s="147">
        <f>YB5-YA32</f>
        <v>-22</v>
      </c>
      <c r="YH33" s="1126" t="s">
        <v>21</v>
      </c>
      <c r="YI33" s="1127"/>
      <c r="YJ33" s="147">
        <f>YK5-YJ32</f>
        <v>-22</v>
      </c>
      <c r="YQ33" s="1126" t="s">
        <v>21</v>
      </c>
      <c r="YR33" s="1127"/>
      <c r="YS33" s="147">
        <f>YT5-YS32</f>
        <v>-22</v>
      </c>
      <c r="YZ33" s="1126" t="s">
        <v>21</v>
      </c>
      <c r="ZA33" s="1127"/>
      <c r="ZB33" s="147">
        <f>ZC5-ZB32</f>
        <v>-22</v>
      </c>
      <c r="ZI33" s="1126" t="s">
        <v>21</v>
      </c>
      <c r="ZJ33" s="1127"/>
      <c r="ZK33" s="147">
        <f>ZL5-ZK32</f>
        <v>-22</v>
      </c>
      <c r="ZR33" s="1126" t="s">
        <v>21</v>
      </c>
      <c r="ZS33" s="1127"/>
      <c r="ZT33" s="147">
        <f>ZU5-ZT32</f>
        <v>-22</v>
      </c>
      <c r="AAA33" s="1126" t="s">
        <v>21</v>
      </c>
      <c r="AAB33" s="1127"/>
      <c r="AAC33" s="147">
        <f>AAD5-AAC32</f>
        <v>-22</v>
      </c>
      <c r="AAJ33" s="1126" t="s">
        <v>21</v>
      </c>
      <c r="AAK33" s="1127"/>
      <c r="AAL33" s="147">
        <f>AAM5-AAL32</f>
        <v>-22</v>
      </c>
      <c r="AAS33" s="1126" t="s">
        <v>21</v>
      </c>
      <c r="AAT33" s="1127"/>
      <c r="AAU33" s="147">
        <f>AAU32-AAS32</f>
        <v>22</v>
      </c>
      <c r="ABB33" s="1126" t="s">
        <v>21</v>
      </c>
      <c r="ABC33" s="1127"/>
      <c r="ABD33" s="147">
        <f>ABE5-ABD32</f>
        <v>-22</v>
      </c>
      <c r="ABK33" s="1126" t="s">
        <v>21</v>
      </c>
      <c r="ABL33" s="1127"/>
      <c r="ABM33" s="147">
        <f>ABN5-ABM32</f>
        <v>-22</v>
      </c>
      <c r="ABT33" s="1126" t="s">
        <v>21</v>
      </c>
      <c r="ABU33" s="1127"/>
      <c r="ABV33" s="147">
        <f>ABW5-ABV32</f>
        <v>-22</v>
      </c>
      <c r="ACC33" s="1126" t="s">
        <v>21</v>
      </c>
      <c r="ACD33" s="1127"/>
      <c r="ACE33" s="147">
        <f>ACF5-ACE32</f>
        <v>-22</v>
      </c>
      <c r="ACL33" s="1126" t="s">
        <v>21</v>
      </c>
      <c r="ACM33" s="1127"/>
      <c r="ACN33" s="147">
        <f>ACO5-ACN32</f>
        <v>-22</v>
      </c>
      <c r="ACU33" s="1126" t="s">
        <v>21</v>
      </c>
      <c r="ACV33" s="1127"/>
      <c r="ACW33" s="147">
        <f>ACX5-ACW32</f>
        <v>-22</v>
      </c>
      <c r="ADD33" s="1126" t="s">
        <v>21</v>
      </c>
      <c r="ADE33" s="1127"/>
      <c r="ADF33" s="147">
        <f>ADG5-ADF32</f>
        <v>-22</v>
      </c>
      <c r="ADM33" s="1126" t="s">
        <v>21</v>
      </c>
      <c r="ADN33" s="1127"/>
      <c r="ADO33" s="147">
        <f>ADP5-ADO32</f>
        <v>-22</v>
      </c>
      <c r="ADV33" s="1126" t="s">
        <v>21</v>
      </c>
      <c r="ADW33" s="1127"/>
      <c r="ADX33" s="147">
        <f>ADY5-ADX32</f>
        <v>-22</v>
      </c>
      <c r="AEE33" s="1126" t="s">
        <v>21</v>
      </c>
      <c r="AEF33" s="1127"/>
      <c r="AEG33" s="147">
        <f>AEH5-AEG32</f>
        <v>-22</v>
      </c>
      <c r="AEN33" s="1126" t="s">
        <v>21</v>
      </c>
      <c r="AEO33" s="1127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3" t="s">
        <v>21</v>
      </c>
      <c r="O34" s="984"/>
      <c r="P34" s="147">
        <f>N33-P33</f>
        <v>0</v>
      </c>
      <c r="S34" s="669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69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28" t="s">
        <v>4</v>
      </c>
      <c r="RT34" s="1129"/>
      <c r="RU34" s="49"/>
      <c r="SB34" s="1128" t="s">
        <v>4</v>
      </c>
      <c r="SC34" s="1129"/>
      <c r="SD34" s="49"/>
      <c r="SK34" s="1128" t="s">
        <v>4</v>
      </c>
      <c r="SL34" s="1129"/>
      <c r="SM34" s="49"/>
      <c r="ST34" s="1128" t="s">
        <v>4</v>
      </c>
      <c r="SU34" s="1129"/>
      <c r="SV34" s="49"/>
      <c r="TC34" s="1128" t="s">
        <v>4</v>
      </c>
      <c r="TD34" s="1129"/>
      <c r="TE34" s="49"/>
      <c r="TL34" s="1128" t="s">
        <v>4</v>
      </c>
      <c r="TM34" s="1129"/>
      <c r="TN34" s="49"/>
      <c r="TU34" s="1128" t="s">
        <v>4</v>
      </c>
      <c r="TV34" s="1129"/>
      <c r="TW34" s="49"/>
      <c r="UD34" s="1128" t="s">
        <v>4</v>
      </c>
      <c r="UE34" s="1129"/>
      <c r="UF34" s="49"/>
      <c r="UM34" s="1128" t="s">
        <v>4</v>
      </c>
      <c r="UN34" s="1129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28" t="s">
        <v>4</v>
      </c>
      <c r="VO34" s="1129"/>
      <c r="VP34" s="49"/>
      <c r="VW34" s="1128" t="s">
        <v>4</v>
      </c>
      <c r="VX34" s="1129"/>
      <c r="VY34" s="49"/>
      <c r="WF34" s="1128" t="s">
        <v>4</v>
      </c>
      <c r="WG34" s="1129"/>
      <c r="WH34" s="49"/>
      <c r="WO34" s="1128" t="s">
        <v>4</v>
      </c>
      <c r="WP34" s="1129"/>
      <c r="WQ34" s="49"/>
      <c r="WX34" s="1128" t="s">
        <v>4</v>
      </c>
      <c r="WY34" s="1129"/>
      <c r="WZ34" s="49"/>
      <c r="XG34" s="1128" t="s">
        <v>4</v>
      </c>
      <c r="XH34" s="1129"/>
      <c r="XI34" s="49"/>
      <c r="XP34" s="1128" t="s">
        <v>4</v>
      </c>
      <c r="XQ34" s="1129"/>
      <c r="XR34" s="49"/>
      <c r="XY34" s="1128" t="s">
        <v>4</v>
      </c>
      <c r="XZ34" s="1129"/>
      <c r="YA34" s="49"/>
      <c r="YH34" s="1128" t="s">
        <v>4</v>
      </c>
      <c r="YI34" s="1129"/>
      <c r="YJ34" s="49"/>
      <c r="YQ34" s="1128" t="s">
        <v>4</v>
      </c>
      <c r="YR34" s="1129"/>
      <c r="YS34" s="49"/>
      <c r="YZ34" s="1128" t="s">
        <v>4</v>
      </c>
      <c r="ZA34" s="1129"/>
      <c r="ZB34" s="49"/>
      <c r="ZI34" s="1128" t="s">
        <v>4</v>
      </c>
      <c r="ZJ34" s="1129"/>
      <c r="ZK34" s="49"/>
      <c r="ZR34" s="1128" t="s">
        <v>4</v>
      </c>
      <c r="ZS34" s="1129"/>
      <c r="ZT34" s="49"/>
      <c r="AAA34" s="1128" t="s">
        <v>4</v>
      </c>
      <c r="AAB34" s="1129"/>
      <c r="AAC34" s="49"/>
      <c r="AAJ34" s="1128" t="s">
        <v>4</v>
      </c>
      <c r="AAK34" s="1129"/>
      <c r="AAL34" s="49"/>
      <c r="AAS34" s="1128" t="s">
        <v>4</v>
      </c>
      <c r="AAT34" s="1129"/>
      <c r="AAU34" s="49"/>
      <c r="ABB34" s="1128" t="s">
        <v>4</v>
      </c>
      <c r="ABC34" s="1129"/>
      <c r="ABD34" s="49"/>
      <c r="ABK34" s="1128" t="s">
        <v>4</v>
      </c>
      <c r="ABL34" s="1129"/>
      <c r="ABM34" s="49"/>
      <c r="ABT34" s="1128" t="s">
        <v>4</v>
      </c>
      <c r="ABU34" s="1129"/>
      <c r="ABV34" s="49"/>
      <c r="ACC34" s="1128" t="s">
        <v>4</v>
      </c>
      <c r="ACD34" s="1129"/>
      <c r="ACE34" s="49"/>
      <c r="ACL34" s="1128" t="s">
        <v>4</v>
      </c>
      <c r="ACM34" s="1129"/>
      <c r="ACN34" s="49"/>
      <c r="ACU34" s="1128" t="s">
        <v>4</v>
      </c>
      <c r="ACV34" s="1129"/>
      <c r="ACW34" s="49"/>
      <c r="ADD34" s="1128" t="s">
        <v>4</v>
      </c>
      <c r="ADE34" s="1129"/>
      <c r="ADF34" s="49"/>
      <c r="ADM34" s="1128" t="s">
        <v>4</v>
      </c>
      <c r="ADN34" s="1129"/>
      <c r="ADO34" s="49"/>
      <c r="ADV34" s="1128" t="s">
        <v>4</v>
      </c>
      <c r="ADW34" s="1129"/>
      <c r="ADX34" s="49"/>
      <c r="AEE34" s="1128" t="s">
        <v>4</v>
      </c>
      <c r="AEF34" s="1129"/>
      <c r="AEG34" s="49"/>
      <c r="AEN34" s="1128" t="s">
        <v>4</v>
      </c>
      <c r="AEO34" s="1129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85" t="s">
        <v>4</v>
      </c>
      <c r="O35" s="986"/>
      <c r="P35" s="49">
        <v>0</v>
      </c>
      <c r="S35" s="669"/>
      <c r="AZ35" s="76"/>
      <c r="LV35" s="708" t="s">
        <v>4</v>
      </c>
      <c r="LW35" s="709"/>
      <c r="LX35" s="49"/>
      <c r="MA35" s="669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69"/>
      <c r="AZ36" s="76"/>
      <c r="MA36" s="669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69"/>
      <c r="AZ37" s="76"/>
      <c r="MA37" s="669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69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69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69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69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69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69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69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2" t="s">
        <v>274</v>
      </c>
      <c r="B1" s="1122"/>
      <c r="C1" s="1122"/>
      <c r="D1" s="1122"/>
      <c r="E1" s="1122"/>
      <c r="F1" s="1122"/>
      <c r="G1" s="112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61" t="s">
        <v>179</v>
      </c>
      <c r="C4" s="514"/>
      <c r="D4" s="283"/>
      <c r="E4" s="369"/>
      <c r="F4" s="339"/>
      <c r="G4" s="260"/>
    </row>
    <row r="5" spans="1:10" ht="15" customHeight="1" x14ac:dyDescent="0.25">
      <c r="A5" s="1155" t="s">
        <v>68</v>
      </c>
      <c r="B5" s="1162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156"/>
      <c r="B6" s="1163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18"/>
      <c r="F8" s="70">
        <f t="shared" ref="F8:F51" si="0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/>
      <c r="E9" s="718"/>
      <c r="F9" s="70">
        <f t="shared" si="0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1021.44</v>
      </c>
      <c r="J10" s="323">
        <f t="shared" ref="J10:J50" si="2">J9-C10</f>
        <v>44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1021.44</v>
      </c>
      <c r="J11" s="323">
        <f t="shared" si="2"/>
        <v>44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1021.44</v>
      </c>
      <c r="J12" s="323">
        <f t="shared" si="2"/>
        <v>44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1021.44</v>
      </c>
      <c r="J13" s="323">
        <f t="shared" si="2"/>
        <v>44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1021.44</v>
      </c>
      <c r="J14" s="323">
        <f t="shared" si="2"/>
        <v>44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1021.44</v>
      </c>
      <c r="J15" s="323">
        <f t="shared" si="2"/>
        <v>44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1021.44</v>
      </c>
      <c r="J16" s="323">
        <f t="shared" si="2"/>
        <v>44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1021.44</v>
      </c>
      <c r="J17" s="323">
        <f t="shared" si="2"/>
        <v>44</v>
      </c>
    </row>
    <row r="18" spans="1:10" x14ac:dyDescent="0.25">
      <c r="A18" s="2"/>
      <c r="B18" s="84"/>
      <c r="C18" s="15"/>
      <c r="D18" s="324"/>
      <c r="E18" s="963"/>
      <c r="F18" s="285">
        <f t="shared" si="0"/>
        <v>0</v>
      </c>
      <c r="G18" s="286"/>
      <c r="H18" s="287"/>
      <c r="I18" s="322">
        <f t="shared" si="1"/>
        <v>1021.44</v>
      </c>
      <c r="J18" s="323">
        <f t="shared" si="2"/>
        <v>44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63"/>
      <c r="F19" s="285">
        <f t="shared" si="0"/>
        <v>0</v>
      </c>
      <c r="G19" s="286"/>
      <c r="H19" s="287"/>
      <c r="I19" s="322">
        <f t="shared" si="1"/>
        <v>1021.44</v>
      </c>
      <c r="J19" s="323">
        <f t="shared" si="2"/>
        <v>44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1021.44</v>
      </c>
      <c r="J20" s="323">
        <f t="shared" si="2"/>
        <v>44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1021.44</v>
      </c>
      <c r="J21" s="323">
        <f t="shared" si="2"/>
        <v>44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1021.44</v>
      </c>
      <c r="J22" s="323">
        <f t="shared" si="2"/>
        <v>44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1021.44</v>
      </c>
      <c r="J23" s="323">
        <f t="shared" si="2"/>
        <v>44</v>
      </c>
    </row>
    <row r="24" spans="1:10" x14ac:dyDescent="0.25">
      <c r="A24" s="2"/>
      <c r="B24" s="84"/>
      <c r="C24" s="15"/>
      <c r="D24" s="324">
        <f t="shared" si="3"/>
        <v>0</v>
      </c>
      <c r="E24" s="964"/>
      <c r="F24" s="285">
        <f t="shared" si="0"/>
        <v>0</v>
      </c>
      <c r="G24" s="286"/>
      <c r="H24" s="287"/>
      <c r="I24" s="322">
        <f t="shared" si="4"/>
        <v>1021.44</v>
      </c>
      <c r="J24" s="323">
        <f t="shared" si="2"/>
        <v>44</v>
      </c>
    </row>
    <row r="25" spans="1:10" x14ac:dyDescent="0.25">
      <c r="A25" s="2"/>
      <c r="B25" s="84"/>
      <c r="C25" s="15"/>
      <c r="D25" s="324">
        <f t="shared" si="3"/>
        <v>0</v>
      </c>
      <c r="E25" s="718"/>
      <c r="F25" s="70">
        <f t="shared" si="0"/>
        <v>0</v>
      </c>
      <c r="G25" s="286"/>
      <c r="H25" s="287"/>
      <c r="I25" s="322">
        <f t="shared" si="4"/>
        <v>1021.44</v>
      </c>
      <c r="J25" s="323">
        <f t="shared" si="2"/>
        <v>44</v>
      </c>
    </row>
    <row r="26" spans="1:10" x14ac:dyDescent="0.25">
      <c r="A26" s="2"/>
      <c r="B26" s="84"/>
      <c r="C26" s="15"/>
      <c r="D26" s="324">
        <f t="shared" si="3"/>
        <v>0</v>
      </c>
      <c r="E26" s="718"/>
      <c r="F26" s="70">
        <f t="shared" si="0"/>
        <v>0</v>
      </c>
      <c r="G26" s="286"/>
      <c r="H26" s="287"/>
      <c r="I26" s="322">
        <f t="shared" si="4"/>
        <v>1021.44</v>
      </c>
      <c r="J26" s="323">
        <f t="shared" si="2"/>
        <v>44</v>
      </c>
    </row>
    <row r="27" spans="1:10" x14ac:dyDescent="0.25">
      <c r="A27" s="198"/>
      <c r="B27" s="84"/>
      <c r="C27" s="15"/>
      <c r="D27" s="324">
        <f t="shared" si="3"/>
        <v>0</v>
      </c>
      <c r="E27" s="718"/>
      <c r="F27" s="70">
        <f t="shared" si="0"/>
        <v>0</v>
      </c>
      <c r="G27" s="286"/>
      <c r="H27" s="287"/>
      <c r="I27" s="322">
        <f t="shared" si="4"/>
        <v>1021.44</v>
      </c>
      <c r="J27" s="323">
        <f t="shared" si="2"/>
        <v>44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1021.44</v>
      </c>
      <c r="J28" s="323">
        <f t="shared" si="2"/>
        <v>44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1021.44</v>
      </c>
      <c r="J29" s="323">
        <f t="shared" si="2"/>
        <v>44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1021.44</v>
      </c>
      <c r="J30" s="323">
        <f t="shared" si="2"/>
        <v>44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1021.44</v>
      </c>
      <c r="J31" s="323">
        <f t="shared" si="2"/>
        <v>44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1021.44</v>
      </c>
      <c r="J32" s="323">
        <f t="shared" si="2"/>
        <v>44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1021.44</v>
      </c>
      <c r="J33" s="253">
        <f t="shared" si="2"/>
        <v>44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1021.44</v>
      </c>
      <c r="J34" s="253">
        <f t="shared" si="2"/>
        <v>44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1021.44</v>
      </c>
      <c r="J35" s="323">
        <f t="shared" si="2"/>
        <v>44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1021.44</v>
      </c>
      <c r="J36" s="323">
        <f t="shared" si="2"/>
        <v>44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1021.44</v>
      </c>
      <c r="J37" s="323">
        <f t="shared" si="2"/>
        <v>44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1021.44</v>
      </c>
      <c r="J38" s="323">
        <f t="shared" si="2"/>
        <v>44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1021.44</v>
      </c>
      <c r="J39" s="323">
        <f t="shared" si="2"/>
        <v>44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1021.44</v>
      </c>
      <c r="J40" s="323">
        <f t="shared" si="2"/>
        <v>44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1021.44</v>
      </c>
      <c r="J41" s="253">
        <f t="shared" si="2"/>
        <v>44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1021.44</v>
      </c>
      <c r="J42" s="253">
        <f t="shared" si="2"/>
        <v>44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1021.44</v>
      </c>
      <c r="J43" s="253">
        <f t="shared" si="2"/>
        <v>44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1021.44</v>
      </c>
      <c r="J44" s="253">
        <f t="shared" si="2"/>
        <v>44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1021.44</v>
      </c>
      <c r="J45" s="253">
        <f t="shared" si="2"/>
        <v>44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1021.44</v>
      </c>
      <c r="J46" s="253">
        <f t="shared" si="2"/>
        <v>44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1021.44</v>
      </c>
      <c r="J47" s="253">
        <f t="shared" si="2"/>
        <v>44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1021.44</v>
      </c>
      <c r="J48" s="253">
        <f t="shared" si="2"/>
        <v>44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1021.44</v>
      </c>
      <c r="J49" s="253">
        <f t="shared" si="2"/>
        <v>44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1021.44</v>
      </c>
      <c r="J50" s="253">
        <f t="shared" si="2"/>
        <v>44</v>
      </c>
    </row>
    <row r="51" spans="1:10" ht="15.75" thickBot="1" x14ac:dyDescent="0.3">
      <c r="A51" s="4"/>
      <c r="B51" s="75"/>
      <c r="C51" s="37"/>
      <c r="D51" s="723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159" t="s">
        <v>11</v>
      </c>
      <c r="D55" s="1160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2"/>
      <c r="B1" s="1122"/>
      <c r="C1" s="1122"/>
      <c r="D1" s="1122"/>
      <c r="E1" s="1122"/>
      <c r="F1" s="1122"/>
      <c r="G1" s="112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55"/>
      <c r="B5" s="1157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56"/>
      <c r="B6" s="1158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59" t="s">
        <v>11</v>
      </c>
      <c r="D55" s="1160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8" activePane="bottomLeft" state="frozen"/>
      <selection activeCell="Y1" sqref="Y1"/>
      <selection pane="bottomLeft" activeCell="T28" sqref="T2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8" t="s">
        <v>279</v>
      </c>
      <c r="B1" s="1138"/>
      <c r="C1" s="1138"/>
      <c r="D1" s="1138"/>
      <c r="E1" s="1138"/>
      <c r="F1" s="1138"/>
      <c r="G1" s="1138"/>
      <c r="H1" s="11">
        <v>1</v>
      </c>
      <c r="I1" s="136"/>
      <c r="J1" s="74"/>
      <c r="M1" s="1131" t="s">
        <v>274</v>
      </c>
      <c r="N1" s="1131"/>
      <c r="O1" s="1131"/>
      <c r="P1" s="1131"/>
      <c r="Q1" s="1131"/>
      <c r="R1" s="1131"/>
      <c r="S1" s="1131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64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2002.1399999999999</v>
      </c>
      <c r="H5" s="7">
        <f>E4+E5-G5+E6+E7</f>
        <v>2.2737367544323206E-13</v>
      </c>
      <c r="I5" s="214"/>
      <c r="J5" s="74"/>
      <c r="M5" s="74" t="s">
        <v>77</v>
      </c>
      <c r="N5" s="1164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1425.5600000000002</v>
      </c>
      <c r="T5" s="7">
        <f>Q4+Q5-S5+Q6+Q7</f>
        <v>744.56</v>
      </c>
      <c r="U5" s="214"/>
      <c r="V5" s="74"/>
    </row>
    <row r="6" spans="1:23" x14ac:dyDescent="0.25">
      <c r="B6" s="1164"/>
      <c r="C6" s="224"/>
      <c r="D6" s="160"/>
      <c r="E6" s="107"/>
      <c r="F6" s="74"/>
      <c r="I6" s="215"/>
      <c r="J6" s="74"/>
      <c r="N6" s="1164"/>
      <c r="O6" s="224">
        <v>50</v>
      </c>
      <c r="P6" s="160">
        <v>44431</v>
      </c>
      <c r="Q6" s="107">
        <v>1003.34</v>
      </c>
      <c r="R6" s="74">
        <v>221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>
        <v>163.44</v>
      </c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44425</v>
      </c>
      <c r="R9" s="70">
        <f t="shared" ref="R9:R31" si="3">P9</f>
        <v>181.6</v>
      </c>
      <c r="S9" s="71" t="s">
        <v>477</v>
      </c>
      <c r="T9" s="72">
        <v>57</v>
      </c>
      <c r="U9" s="214">
        <f>Q5+Q4+Q6+Q7-R9</f>
        <v>1988.52</v>
      </c>
      <c r="V9" s="74">
        <f>R5-O9+R6+R4+R7</f>
        <v>438</v>
      </c>
      <c r="W9" s="61">
        <f>T9*R9</f>
        <v>10351.199999999999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>
        <v>5</v>
      </c>
      <c r="P10" s="70">
        <f t="shared" si="2"/>
        <v>22.7</v>
      </c>
      <c r="Q10" s="220">
        <v>44425</v>
      </c>
      <c r="R10" s="70">
        <f t="shared" si="3"/>
        <v>22.7</v>
      </c>
      <c r="S10" s="71" t="s">
        <v>480</v>
      </c>
      <c r="T10" s="72">
        <v>57</v>
      </c>
      <c r="U10" s="214">
        <f>U9-R10</f>
        <v>1965.82</v>
      </c>
      <c r="V10" s="74">
        <f>V9-O10</f>
        <v>433</v>
      </c>
      <c r="W10" s="61">
        <f t="shared" ref="W10:W68" si="5">T10*R10</f>
        <v>1293.8999999999999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44427</v>
      </c>
      <c r="R11" s="70">
        <f t="shared" si="3"/>
        <v>18.16</v>
      </c>
      <c r="S11" s="286" t="s">
        <v>487</v>
      </c>
      <c r="T11" s="287">
        <v>57</v>
      </c>
      <c r="U11" s="302">
        <f t="shared" ref="U11:U68" si="8">U10-R11</f>
        <v>1947.6599999999999</v>
      </c>
      <c r="V11" s="263">
        <f t="shared" ref="V11:V68" si="9">V10-O11</f>
        <v>429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>
        <v>50</v>
      </c>
      <c r="P12" s="70">
        <f t="shared" si="2"/>
        <v>227</v>
      </c>
      <c r="Q12" s="220">
        <v>44428</v>
      </c>
      <c r="R12" s="70">
        <f t="shared" si="3"/>
        <v>227</v>
      </c>
      <c r="S12" s="286" t="s">
        <v>495</v>
      </c>
      <c r="T12" s="287">
        <v>57</v>
      </c>
      <c r="U12" s="302">
        <f t="shared" si="8"/>
        <v>1720.6599999999999</v>
      </c>
      <c r="V12" s="263">
        <f t="shared" si="9"/>
        <v>379</v>
      </c>
      <c r="W12" s="61">
        <f t="shared" si="5"/>
        <v>12939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>
        <v>4</v>
      </c>
      <c r="P13" s="70">
        <f t="shared" si="2"/>
        <v>18.16</v>
      </c>
      <c r="Q13" s="220">
        <v>44429</v>
      </c>
      <c r="R13" s="70">
        <f t="shared" si="3"/>
        <v>18.16</v>
      </c>
      <c r="S13" s="286" t="s">
        <v>501</v>
      </c>
      <c r="T13" s="287">
        <v>57</v>
      </c>
      <c r="U13" s="302">
        <f t="shared" si="8"/>
        <v>1702.4999999999998</v>
      </c>
      <c r="V13" s="263">
        <f t="shared" si="9"/>
        <v>375</v>
      </c>
      <c r="W13" s="61">
        <f t="shared" si="5"/>
        <v>1035.1200000000001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>
        <v>40</v>
      </c>
      <c r="P14" s="70">
        <f t="shared" si="2"/>
        <v>181.6</v>
      </c>
      <c r="Q14" s="220">
        <v>44431</v>
      </c>
      <c r="R14" s="70">
        <f t="shared" si="3"/>
        <v>181.6</v>
      </c>
      <c r="S14" s="286" t="s">
        <v>506</v>
      </c>
      <c r="T14" s="287">
        <v>57</v>
      </c>
      <c r="U14" s="302">
        <f t="shared" si="8"/>
        <v>1520.8999999999999</v>
      </c>
      <c r="V14" s="263">
        <f t="shared" si="9"/>
        <v>335</v>
      </c>
      <c r="W14" s="61">
        <f t="shared" si="5"/>
        <v>10351.199999999999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>
        <v>10</v>
      </c>
      <c r="P15" s="70">
        <f t="shared" si="2"/>
        <v>45.4</v>
      </c>
      <c r="Q15" s="140">
        <v>44431</v>
      </c>
      <c r="R15" s="70">
        <f t="shared" si="3"/>
        <v>45.4</v>
      </c>
      <c r="S15" s="286" t="s">
        <v>507</v>
      </c>
      <c r="T15" s="287">
        <v>57</v>
      </c>
      <c r="U15" s="302">
        <f t="shared" si="8"/>
        <v>1475.4999999999998</v>
      </c>
      <c r="V15" s="263">
        <f t="shared" si="9"/>
        <v>325</v>
      </c>
      <c r="W15" s="61">
        <f t="shared" si="5"/>
        <v>2587.7999999999997</v>
      </c>
    </row>
    <row r="16" spans="1:23" x14ac:dyDescent="0.25">
      <c r="B16" s="139">
        <v>4.54</v>
      </c>
      <c r="C16" s="15">
        <v>30</v>
      </c>
      <c r="D16" s="958">
        <f t="shared" si="0"/>
        <v>136.19999999999999</v>
      </c>
      <c r="E16" s="1006">
        <v>44410</v>
      </c>
      <c r="F16" s="958">
        <f t="shared" si="1"/>
        <v>136.19999999999999</v>
      </c>
      <c r="G16" s="989" t="s">
        <v>413</v>
      </c>
      <c r="H16" s="990">
        <v>57</v>
      </c>
      <c r="I16" s="302">
        <f t="shared" si="6"/>
        <v>976.09999999999991</v>
      </c>
      <c r="J16" s="263">
        <f t="shared" si="7"/>
        <v>215</v>
      </c>
      <c r="K16" s="61">
        <f t="shared" si="4"/>
        <v>7763.4</v>
      </c>
      <c r="N16" s="139">
        <v>4.54</v>
      </c>
      <c r="O16" s="15">
        <v>5</v>
      </c>
      <c r="P16" s="70">
        <f t="shared" si="2"/>
        <v>22.7</v>
      </c>
      <c r="Q16" s="220">
        <v>44434</v>
      </c>
      <c r="R16" s="70">
        <f t="shared" si="3"/>
        <v>22.7</v>
      </c>
      <c r="S16" s="286" t="s">
        <v>532</v>
      </c>
      <c r="T16" s="287">
        <v>57</v>
      </c>
      <c r="U16" s="302">
        <f t="shared" si="8"/>
        <v>1452.7999999999997</v>
      </c>
      <c r="V16" s="263">
        <f t="shared" si="9"/>
        <v>320</v>
      </c>
      <c r="W16" s="61">
        <f t="shared" si="5"/>
        <v>1293.8999999999999</v>
      </c>
    </row>
    <row r="17" spans="2:23" x14ac:dyDescent="0.25">
      <c r="B17" s="139">
        <v>4.54</v>
      </c>
      <c r="C17" s="15">
        <v>40</v>
      </c>
      <c r="D17" s="958">
        <f t="shared" si="0"/>
        <v>181.6</v>
      </c>
      <c r="E17" s="1006">
        <v>44413</v>
      </c>
      <c r="F17" s="958">
        <f t="shared" si="1"/>
        <v>181.6</v>
      </c>
      <c r="G17" s="989" t="s">
        <v>425</v>
      </c>
      <c r="H17" s="990">
        <v>57</v>
      </c>
      <c r="I17" s="302">
        <f t="shared" si="6"/>
        <v>794.49999999999989</v>
      </c>
      <c r="J17" s="263">
        <f t="shared" si="7"/>
        <v>175</v>
      </c>
      <c r="K17" s="61">
        <f t="shared" si="4"/>
        <v>10351.199999999999</v>
      </c>
      <c r="N17" s="139">
        <v>4.54</v>
      </c>
      <c r="O17" s="15">
        <v>20</v>
      </c>
      <c r="P17" s="70">
        <f t="shared" si="2"/>
        <v>90.8</v>
      </c>
      <c r="Q17" s="220">
        <v>44435</v>
      </c>
      <c r="R17" s="70">
        <f t="shared" si="3"/>
        <v>90.8</v>
      </c>
      <c r="S17" s="286" t="s">
        <v>549</v>
      </c>
      <c r="T17" s="287">
        <v>57</v>
      </c>
      <c r="U17" s="302">
        <f t="shared" si="8"/>
        <v>1361.9999999999998</v>
      </c>
      <c r="V17" s="263">
        <f t="shared" si="9"/>
        <v>300</v>
      </c>
      <c r="W17" s="61">
        <f t="shared" si="5"/>
        <v>5175.5999999999995</v>
      </c>
    </row>
    <row r="18" spans="2:23" x14ac:dyDescent="0.25">
      <c r="B18" s="139">
        <v>4.54</v>
      </c>
      <c r="C18" s="15">
        <v>5</v>
      </c>
      <c r="D18" s="958">
        <f t="shared" si="0"/>
        <v>22.7</v>
      </c>
      <c r="E18" s="1006">
        <v>44414</v>
      </c>
      <c r="F18" s="958">
        <f t="shared" si="1"/>
        <v>22.7</v>
      </c>
      <c r="G18" s="989" t="s">
        <v>428</v>
      </c>
      <c r="H18" s="990">
        <v>57</v>
      </c>
      <c r="I18" s="302">
        <f t="shared" si="6"/>
        <v>771.79999999999984</v>
      </c>
      <c r="J18" s="263">
        <f t="shared" si="7"/>
        <v>170</v>
      </c>
      <c r="K18" s="61">
        <f t="shared" si="4"/>
        <v>1293.8999999999999</v>
      </c>
      <c r="N18" s="139">
        <v>4.54</v>
      </c>
      <c r="O18" s="15">
        <v>1</v>
      </c>
      <c r="P18" s="70">
        <f t="shared" si="2"/>
        <v>4.54</v>
      </c>
      <c r="Q18" s="220">
        <v>44435</v>
      </c>
      <c r="R18" s="70">
        <f t="shared" si="3"/>
        <v>4.54</v>
      </c>
      <c r="S18" s="286" t="s">
        <v>551</v>
      </c>
      <c r="T18" s="287">
        <v>57</v>
      </c>
      <c r="U18" s="302">
        <f t="shared" si="8"/>
        <v>1357.4599999999998</v>
      </c>
      <c r="V18" s="263">
        <f t="shared" si="9"/>
        <v>299</v>
      </c>
      <c r="W18" s="61">
        <f t="shared" si="5"/>
        <v>258.78000000000003</v>
      </c>
    </row>
    <row r="19" spans="2:23" x14ac:dyDescent="0.25">
      <c r="B19" s="139">
        <v>4.54</v>
      </c>
      <c r="C19" s="15">
        <v>2</v>
      </c>
      <c r="D19" s="958">
        <f t="shared" si="0"/>
        <v>9.08</v>
      </c>
      <c r="E19" s="1006">
        <v>44415</v>
      </c>
      <c r="F19" s="958">
        <f t="shared" si="1"/>
        <v>9.08</v>
      </c>
      <c r="G19" s="989" t="s">
        <v>430</v>
      </c>
      <c r="H19" s="990">
        <v>57</v>
      </c>
      <c r="I19" s="302">
        <f t="shared" si="6"/>
        <v>762.7199999999998</v>
      </c>
      <c r="J19" s="263">
        <f t="shared" si="7"/>
        <v>168</v>
      </c>
      <c r="K19" s="61">
        <f t="shared" si="4"/>
        <v>517.56000000000006</v>
      </c>
      <c r="N19" s="139">
        <v>4.54</v>
      </c>
      <c r="O19" s="15">
        <v>1</v>
      </c>
      <c r="P19" s="70">
        <f t="shared" si="2"/>
        <v>4.54</v>
      </c>
      <c r="Q19" s="220">
        <v>44436</v>
      </c>
      <c r="R19" s="70">
        <f t="shared" si="3"/>
        <v>4.54</v>
      </c>
      <c r="S19" s="286" t="s">
        <v>539</v>
      </c>
      <c r="T19" s="287">
        <v>57</v>
      </c>
      <c r="U19" s="302">
        <f t="shared" si="8"/>
        <v>1352.9199999999998</v>
      </c>
      <c r="V19" s="263">
        <f t="shared" si="9"/>
        <v>298</v>
      </c>
      <c r="W19" s="61">
        <f t="shared" si="5"/>
        <v>258.78000000000003</v>
      </c>
    </row>
    <row r="20" spans="2:23" x14ac:dyDescent="0.25">
      <c r="B20" s="139">
        <v>4.54</v>
      </c>
      <c r="C20" s="15">
        <v>20</v>
      </c>
      <c r="D20" s="958">
        <f t="shared" si="0"/>
        <v>90.8</v>
      </c>
      <c r="E20" s="1006">
        <v>44415</v>
      </c>
      <c r="F20" s="958">
        <f t="shared" si="1"/>
        <v>90.8</v>
      </c>
      <c r="G20" s="960" t="s">
        <v>431</v>
      </c>
      <c r="H20" s="961">
        <v>57</v>
      </c>
      <c r="I20" s="214">
        <f t="shared" si="6"/>
        <v>671.91999999999985</v>
      </c>
      <c r="J20" s="74">
        <f t="shared" si="7"/>
        <v>148</v>
      </c>
      <c r="K20" s="61">
        <f t="shared" si="4"/>
        <v>5175.5999999999995</v>
      </c>
      <c r="N20" s="139">
        <v>4.54</v>
      </c>
      <c r="O20" s="15">
        <v>40</v>
      </c>
      <c r="P20" s="70">
        <f t="shared" si="2"/>
        <v>181.6</v>
      </c>
      <c r="Q20" s="220">
        <v>44436</v>
      </c>
      <c r="R20" s="70">
        <f t="shared" si="3"/>
        <v>181.6</v>
      </c>
      <c r="S20" s="71" t="s">
        <v>536</v>
      </c>
      <c r="T20" s="72">
        <v>57</v>
      </c>
      <c r="U20" s="214">
        <f t="shared" si="8"/>
        <v>1171.32</v>
      </c>
      <c r="V20" s="74">
        <f t="shared" si="9"/>
        <v>258</v>
      </c>
      <c r="W20" s="61">
        <f t="shared" si="5"/>
        <v>10351.199999999999</v>
      </c>
    </row>
    <row r="21" spans="2:23" x14ac:dyDescent="0.25">
      <c r="B21" s="139">
        <v>4.54</v>
      </c>
      <c r="C21" s="15">
        <v>40</v>
      </c>
      <c r="D21" s="958">
        <f t="shared" si="0"/>
        <v>181.6</v>
      </c>
      <c r="E21" s="1006">
        <v>44418</v>
      </c>
      <c r="F21" s="958">
        <f t="shared" si="1"/>
        <v>181.6</v>
      </c>
      <c r="G21" s="960" t="s">
        <v>445</v>
      </c>
      <c r="H21" s="961">
        <v>57</v>
      </c>
      <c r="I21" s="214">
        <f t="shared" si="6"/>
        <v>490.31999999999982</v>
      </c>
      <c r="J21" s="74">
        <f t="shared" si="7"/>
        <v>108</v>
      </c>
      <c r="K21" s="61">
        <f t="shared" si="4"/>
        <v>10351.199999999999</v>
      </c>
      <c r="N21" s="139">
        <v>4.54</v>
      </c>
      <c r="O21" s="15">
        <v>2</v>
      </c>
      <c r="P21" s="70">
        <f t="shared" si="2"/>
        <v>9.08</v>
      </c>
      <c r="Q21" s="220">
        <v>44438</v>
      </c>
      <c r="R21" s="70">
        <f t="shared" si="3"/>
        <v>9.08</v>
      </c>
      <c r="S21" s="71" t="s">
        <v>561</v>
      </c>
      <c r="T21" s="72">
        <v>57</v>
      </c>
      <c r="U21" s="214">
        <f t="shared" si="8"/>
        <v>1162.24</v>
      </c>
      <c r="V21" s="74">
        <f t="shared" si="9"/>
        <v>256</v>
      </c>
      <c r="W21" s="61">
        <f t="shared" si="5"/>
        <v>517.56000000000006</v>
      </c>
    </row>
    <row r="22" spans="2:23" x14ac:dyDescent="0.25">
      <c r="B22" s="139">
        <v>4.54</v>
      </c>
      <c r="C22" s="15">
        <v>5</v>
      </c>
      <c r="D22" s="958">
        <f t="shared" si="0"/>
        <v>22.7</v>
      </c>
      <c r="E22" s="1006">
        <v>44419</v>
      </c>
      <c r="F22" s="958">
        <f t="shared" si="1"/>
        <v>22.7</v>
      </c>
      <c r="G22" s="960" t="s">
        <v>447</v>
      </c>
      <c r="H22" s="961">
        <v>57</v>
      </c>
      <c r="I22" s="214">
        <f t="shared" si="6"/>
        <v>467.61999999999983</v>
      </c>
      <c r="J22" s="74">
        <f t="shared" si="7"/>
        <v>103</v>
      </c>
      <c r="K22" s="61">
        <f t="shared" si="4"/>
        <v>1293.8999999999999</v>
      </c>
      <c r="N22" s="139">
        <v>4.54</v>
      </c>
      <c r="O22" s="15">
        <v>20</v>
      </c>
      <c r="P22" s="70">
        <f t="shared" si="2"/>
        <v>90.8</v>
      </c>
      <c r="Q22" s="220">
        <v>44438</v>
      </c>
      <c r="R22" s="70">
        <f t="shared" si="3"/>
        <v>90.8</v>
      </c>
      <c r="S22" s="71" t="s">
        <v>563</v>
      </c>
      <c r="T22" s="72">
        <v>57</v>
      </c>
      <c r="U22" s="214">
        <f t="shared" si="8"/>
        <v>1071.44</v>
      </c>
      <c r="V22" s="74">
        <f t="shared" si="9"/>
        <v>236</v>
      </c>
      <c r="W22" s="61">
        <f t="shared" si="5"/>
        <v>5175.5999999999995</v>
      </c>
    </row>
    <row r="23" spans="2:23" x14ac:dyDescent="0.25">
      <c r="B23" s="139">
        <v>4.54</v>
      </c>
      <c r="C23" s="15">
        <v>30</v>
      </c>
      <c r="D23" s="958">
        <f t="shared" si="0"/>
        <v>136.19999999999999</v>
      </c>
      <c r="E23" s="1006">
        <v>44420</v>
      </c>
      <c r="F23" s="958">
        <f t="shared" si="1"/>
        <v>136.19999999999999</v>
      </c>
      <c r="G23" s="960" t="s">
        <v>456</v>
      </c>
      <c r="H23" s="961">
        <v>57</v>
      </c>
      <c r="I23" s="214">
        <f t="shared" si="6"/>
        <v>331.41999999999985</v>
      </c>
      <c r="J23" s="74">
        <f t="shared" si="7"/>
        <v>73</v>
      </c>
      <c r="K23" s="61">
        <f t="shared" si="4"/>
        <v>7763.4</v>
      </c>
      <c r="N23" s="139">
        <v>4.54</v>
      </c>
      <c r="O23" s="15">
        <v>5</v>
      </c>
      <c r="P23" s="70">
        <f t="shared" si="2"/>
        <v>22.7</v>
      </c>
      <c r="Q23" s="220">
        <v>44438</v>
      </c>
      <c r="R23" s="70">
        <f t="shared" si="3"/>
        <v>22.7</v>
      </c>
      <c r="S23" s="71" t="s">
        <v>564</v>
      </c>
      <c r="T23" s="72">
        <v>57</v>
      </c>
      <c r="U23" s="214">
        <f t="shared" si="8"/>
        <v>1048.74</v>
      </c>
      <c r="V23" s="74">
        <f t="shared" si="9"/>
        <v>231</v>
      </c>
      <c r="W23" s="61">
        <f t="shared" si="5"/>
        <v>1293.8999999999999</v>
      </c>
    </row>
    <row r="24" spans="2:23" x14ac:dyDescent="0.25">
      <c r="B24" s="139">
        <v>4.54</v>
      </c>
      <c r="C24" s="15">
        <v>2</v>
      </c>
      <c r="D24" s="958">
        <f t="shared" si="0"/>
        <v>9.08</v>
      </c>
      <c r="E24" s="1006">
        <v>44422</v>
      </c>
      <c r="F24" s="958">
        <f t="shared" si="1"/>
        <v>9.08</v>
      </c>
      <c r="G24" s="960" t="s">
        <v>468</v>
      </c>
      <c r="H24" s="961">
        <v>57</v>
      </c>
      <c r="I24" s="214">
        <f t="shared" si="6"/>
        <v>322.33999999999986</v>
      </c>
      <c r="J24" s="74">
        <f t="shared" si="7"/>
        <v>71</v>
      </c>
      <c r="K24" s="61">
        <f t="shared" si="4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44440</v>
      </c>
      <c r="R24" s="70">
        <f t="shared" si="3"/>
        <v>136.19999999999999</v>
      </c>
      <c r="S24" s="71" t="s">
        <v>574</v>
      </c>
      <c r="T24" s="72">
        <v>57</v>
      </c>
      <c r="U24" s="214">
        <f t="shared" si="8"/>
        <v>912.54</v>
      </c>
      <c r="V24" s="74">
        <f t="shared" si="9"/>
        <v>201</v>
      </c>
      <c r="W24" s="61">
        <f t="shared" si="5"/>
        <v>7763.4</v>
      </c>
    </row>
    <row r="25" spans="2:23" x14ac:dyDescent="0.25">
      <c r="B25" s="139">
        <v>4.54</v>
      </c>
      <c r="C25" s="15">
        <v>30</v>
      </c>
      <c r="D25" s="958">
        <f t="shared" si="0"/>
        <v>136.19999999999999</v>
      </c>
      <c r="E25" s="1006">
        <v>44422</v>
      </c>
      <c r="F25" s="958">
        <f t="shared" si="1"/>
        <v>136.19999999999999</v>
      </c>
      <c r="G25" s="960" t="s">
        <v>474</v>
      </c>
      <c r="H25" s="961">
        <v>57</v>
      </c>
      <c r="I25" s="214">
        <f t="shared" si="6"/>
        <v>186.13999999999987</v>
      </c>
      <c r="J25" s="74">
        <f t="shared" si="7"/>
        <v>41</v>
      </c>
      <c r="K25" s="61">
        <f t="shared" si="4"/>
        <v>7763.4</v>
      </c>
      <c r="N25" s="139">
        <v>4.54</v>
      </c>
      <c r="O25" s="15">
        <v>2</v>
      </c>
      <c r="P25" s="70">
        <f t="shared" si="2"/>
        <v>9.08</v>
      </c>
      <c r="Q25" s="220">
        <v>44442</v>
      </c>
      <c r="R25" s="70">
        <f t="shared" si="3"/>
        <v>9.08</v>
      </c>
      <c r="S25" s="71" t="s">
        <v>599</v>
      </c>
      <c r="T25" s="72">
        <v>57</v>
      </c>
      <c r="U25" s="214">
        <f t="shared" si="8"/>
        <v>903.45999999999992</v>
      </c>
      <c r="V25" s="74">
        <f t="shared" si="9"/>
        <v>199</v>
      </c>
      <c r="W25" s="61">
        <f t="shared" si="5"/>
        <v>517.56000000000006</v>
      </c>
    </row>
    <row r="26" spans="2:23" x14ac:dyDescent="0.25">
      <c r="B26" s="139">
        <v>4.54</v>
      </c>
      <c r="C26" s="15">
        <v>5</v>
      </c>
      <c r="D26" s="958">
        <f t="shared" si="0"/>
        <v>22.7</v>
      </c>
      <c r="E26" s="1006">
        <v>44424</v>
      </c>
      <c r="F26" s="958">
        <f t="shared" si="1"/>
        <v>22.7</v>
      </c>
      <c r="G26" s="960" t="s">
        <v>476</v>
      </c>
      <c r="H26" s="961">
        <v>57</v>
      </c>
      <c r="I26" s="214">
        <f t="shared" si="6"/>
        <v>163.43999999999988</v>
      </c>
      <c r="J26" s="74">
        <f t="shared" si="7"/>
        <v>36</v>
      </c>
      <c r="K26" s="61">
        <f t="shared" si="4"/>
        <v>1293.8999999999999</v>
      </c>
      <c r="N26" s="139">
        <v>4.54</v>
      </c>
      <c r="O26" s="15">
        <v>5</v>
      </c>
      <c r="P26" s="70">
        <f t="shared" si="2"/>
        <v>22.7</v>
      </c>
      <c r="Q26" s="220">
        <v>44442</v>
      </c>
      <c r="R26" s="70">
        <f t="shared" si="3"/>
        <v>22.7</v>
      </c>
      <c r="S26" s="71" t="s">
        <v>605</v>
      </c>
      <c r="T26" s="72">
        <v>57</v>
      </c>
      <c r="U26" s="214">
        <f t="shared" si="8"/>
        <v>880.75999999999988</v>
      </c>
      <c r="V26" s="74">
        <f t="shared" si="9"/>
        <v>194</v>
      </c>
      <c r="W26" s="61">
        <f t="shared" si="5"/>
        <v>1293.8999999999999</v>
      </c>
    </row>
    <row r="27" spans="2:23" x14ac:dyDescent="0.25">
      <c r="B27" s="139">
        <v>4.54</v>
      </c>
      <c r="C27" s="15"/>
      <c r="D27" s="958">
        <f t="shared" si="0"/>
        <v>0</v>
      </c>
      <c r="E27" s="1006"/>
      <c r="F27" s="958">
        <f t="shared" si="1"/>
        <v>0</v>
      </c>
      <c r="G27" s="960"/>
      <c r="H27" s="961"/>
      <c r="I27" s="214">
        <f t="shared" si="6"/>
        <v>163.43999999999988</v>
      </c>
      <c r="J27" s="74">
        <f t="shared" si="7"/>
        <v>36</v>
      </c>
      <c r="K27" s="61">
        <f t="shared" si="4"/>
        <v>0</v>
      </c>
      <c r="N27" s="139">
        <v>4.54</v>
      </c>
      <c r="O27" s="15">
        <v>30</v>
      </c>
      <c r="P27" s="70">
        <f t="shared" si="2"/>
        <v>136.19999999999999</v>
      </c>
      <c r="Q27" s="220">
        <v>44443</v>
      </c>
      <c r="R27" s="70">
        <f t="shared" si="3"/>
        <v>136.19999999999999</v>
      </c>
      <c r="S27" s="71" t="s">
        <v>606</v>
      </c>
      <c r="T27" s="72">
        <v>57</v>
      </c>
      <c r="U27" s="214">
        <f t="shared" si="8"/>
        <v>744.56</v>
      </c>
      <c r="V27" s="74">
        <f t="shared" si="9"/>
        <v>164</v>
      </c>
      <c r="W27" s="61">
        <f t="shared" si="5"/>
        <v>7763.4</v>
      </c>
    </row>
    <row r="28" spans="2:23" x14ac:dyDescent="0.25">
      <c r="B28" s="139">
        <v>4.54</v>
      </c>
      <c r="C28" s="15"/>
      <c r="D28" s="958">
        <f t="shared" si="0"/>
        <v>0</v>
      </c>
      <c r="E28" s="1006"/>
      <c r="F28" s="1060">
        <f t="shared" si="1"/>
        <v>0</v>
      </c>
      <c r="G28" s="1061"/>
      <c r="H28" s="1062"/>
      <c r="I28" s="1063">
        <f t="shared" si="6"/>
        <v>163.43999999999988</v>
      </c>
      <c r="J28" s="1064">
        <f t="shared" si="7"/>
        <v>36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744.56</v>
      </c>
      <c r="V28" s="74">
        <f t="shared" si="9"/>
        <v>164</v>
      </c>
      <c r="W28" s="61">
        <f t="shared" si="5"/>
        <v>0</v>
      </c>
    </row>
    <row r="29" spans="2:23" x14ac:dyDescent="0.25">
      <c r="B29" s="139">
        <v>4.54</v>
      </c>
      <c r="C29" s="15">
        <v>36</v>
      </c>
      <c r="D29" s="958">
        <f t="shared" si="0"/>
        <v>163.44</v>
      </c>
      <c r="E29" s="1006"/>
      <c r="F29" s="1060">
        <f t="shared" si="1"/>
        <v>163.44</v>
      </c>
      <c r="G29" s="1061"/>
      <c r="H29" s="1062"/>
      <c r="I29" s="1063">
        <f t="shared" si="6"/>
        <v>0</v>
      </c>
      <c r="J29" s="1064">
        <f t="shared" si="7"/>
        <v>0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744.56</v>
      </c>
      <c r="V29" s="74">
        <f t="shared" si="9"/>
        <v>164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65"/>
      <c r="F30" s="1065">
        <f t="shared" si="1"/>
        <v>0</v>
      </c>
      <c r="G30" s="1066"/>
      <c r="H30" s="1067"/>
      <c r="I30" s="1063">
        <f t="shared" si="6"/>
        <v>0</v>
      </c>
      <c r="J30" s="1064">
        <f t="shared" si="7"/>
        <v>0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744.56</v>
      </c>
      <c r="V30" s="74">
        <f t="shared" si="9"/>
        <v>164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65"/>
      <c r="F31" s="1065">
        <f t="shared" si="1"/>
        <v>0</v>
      </c>
      <c r="G31" s="1066"/>
      <c r="H31" s="1067"/>
      <c r="I31" s="1063">
        <f t="shared" si="6"/>
        <v>0</v>
      </c>
      <c r="J31" s="1064">
        <f t="shared" si="7"/>
        <v>0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744.56</v>
      </c>
      <c r="V31" s="74">
        <f t="shared" si="9"/>
        <v>164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65"/>
      <c r="F32" s="1065">
        <f>D32</f>
        <v>0</v>
      </c>
      <c r="G32" s="1066"/>
      <c r="H32" s="1067"/>
      <c r="I32" s="1063">
        <f t="shared" si="6"/>
        <v>0</v>
      </c>
      <c r="J32" s="1064">
        <f t="shared" si="7"/>
        <v>0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744.56</v>
      </c>
      <c r="V32" s="74">
        <f t="shared" si="9"/>
        <v>164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49"/>
      <c r="F33" s="70">
        <f>D33</f>
        <v>0</v>
      </c>
      <c r="G33" s="71"/>
      <c r="H33" s="72"/>
      <c r="I33" s="214">
        <f t="shared" si="6"/>
        <v>0</v>
      </c>
      <c r="J33" s="74">
        <f t="shared" si="7"/>
        <v>0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49"/>
      <c r="R33" s="70">
        <f>P33</f>
        <v>0</v>
      </c>
      <c r="S33" s="71"/>
      <c r="T33" s="72"/>
      <c r="U33" s="214">
        <f t="shared" si="8"/>
        <v>744.56</v>
      </c>
      <c r="V33" s="74">
        <f t="shared" si="9"/>
        <v>164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0</v>
      </c>
      <c r="J34" s="74">
        <f t="shared" si="7"/>
        <v>0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744.56</v>
      </c>
      <c r="V34" s="74">
        <f t="shared" si="9"/>
        <v>164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0</v>
      </c>
      <c r="J35" s="74">
        <f t="shared" si="7"/>
        <v>0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744.56</v>
      </c>
      <c r="V35" s="74">
        <f t="shared" si="9"/>
        <v>164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0</v>
      </c>
      <c r="J36" s="74">
        <f t="shared" si="7"/>
        <v>0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744.56</v>
      </c>
      <c r="V36" s="74">
        <f t="shared" si="9"/>
        <v>164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0</v>
      </c>
      <c r="J37" s="74">
        <f t="shared" si="7"/>
        <v>0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744.56</v>
      </c>
      <c r="V37" s="74">
        <f t="shared" si="9"/>
        <v>164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0</v>
      </c>
      <c r="J38" s="74">
        <f t="shared" si="7"/>
        <v>0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744.56</v>
      </c>
      <c r="V38" s="74">
        <f t="shared" si="9"/>
        <v>164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86"/>
      <c r="F39" s="244">
        <f t="shared" si="10"/>
        <v>0</v>
      </c>
      <c r="G39" s="183"/>
      <c r="H39" s="121"/>
      <c r="I39" s="887">
        <f t="shared" si="6"/>
        <v>0</v>
      </c>
      <c r="J39" s="74">
        <f t="shared" si="7"/>
        <v>0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744.56</v>
      </c>
      <c r="V39" s="74">
        <f t="shared" si="9"/>
        <v>164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86"/>
      <c r="F40" s="244">
        <f t="shared" si="10"/>
        <v>0</v>
      </c>
      <c r="G40" s="183"/>
      <c r="H40" s="121"/>
      <c r="I40" s="887">
        <f t="shared" si="6"/>
        <v>0</v>
      </c>
      <c r="J40" s="74">
        <f t="shared" si="7"/>
        <v>0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744.56</v>
      </c>
      <c r="V40" s="74">
        <f t="shared" si="9"/>
        <v>164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86"/>
      <c r="F41" s="244">
        <f t="shared" si="10"/>
        <v>0</v>
      </c>
      <c r="G41" s="183"/>
      <c r="H41" s="121"/>
      <c r="I41" s="887">
        <f t="shared" si="6"/>
        <v>0</v>
      </c>
      <c r="J41" s="74">
        <f t="shared" si="7"/>
        <v>0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744.56</v>
      </c>
      <c r="V41" s="74">
        <f t="shared" si="9"/>
        <v>164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86"/>
      <c r="F42" s="244">
        <f t="shared" si="10"/>
        <v>0</v>
      </c>
      <c r="G42" s="183"/>
      <c r="H42" s="121"/>
      <c r="I42" s="887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744.56</v>
      </c>
      <c r="V42" s="74">
        <f t="shared" si="9"/>
        <v>164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86"/>
      <c r="F43" s="244">
        <f t="shared" si="10"/>
        <v>0</v>
      </c>
      <c r="G43" s="183"/>
      <c r="H43" s="121"/>
      <c r="I43" s="887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744.56</v>
      </c>
      <c r="V43" s="74">
        <f t="shared" si="9"/>
        <v>164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86"/>
      <c r="F44" s="244">
        <f t="shared" si="10"/>
        <v>0</v>
      </c>
      <c r="G44" s="183"/>
      <c r="H44" s="121"/>
      <c r="I44" s="887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744.56</v>
      </c>
      <c r="V44" s="74">
        <f t="shared" si="9"/>
        <v>164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86"/>
      <c r="F45" s="244">
        <f t="shared" si="10"/>
        <v>0</v>
      </c>
      <c r="G45" s="183"/>
      <c r="H45" s="121"/>
      <c r="I45" s="887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744.56</v>
      </c>
      <c r="V45" s="74">
        <f t="shared" si="9"/>
        <v>164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86"/>
      <c r="F46" s="244">
        <f t="shared" si="10"/>
        <v>0</v>
      </c>
      <c r="G46" s="183"/>
      <c r="H46" s="121"/>
      <c r="I46" s="887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744.56</v>
      </c>
      <c r="V46" s="74">
        <f t="shared" si="9"/>
        <v>164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86"/>
      <c r="F47" s="244">
        <f t="shared" si="10"/>
        <v>0</v>
      </c>
      <c r="G47" s="183"/>
      <c r="H47" s="121"/>
      <c r="I47" s="887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744.56</v>
      </c>
      <c r="V47" s="74">
        <f t="shared" si="9"/>
        <v>164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86"/>
      <c r="F48" s="244">
        <f t="shared" si="10"/>
        <v>0</v>
      </c>
      <c r="G48" s="183"/>
      <c r="H48" s="121"/>
      <c r="I48" s="887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86"/>
      <c r="R48" s="244">
        <f t="shared" si="11"/>
        <v>0</v>
      </c>
      <c r="S48" s="183"/>
      <c r="T48" s="121"/>
      <c r="U48" s="887">
        <f t="shared" si="8"/>
        <v>744.56</v>
      </c>
      <c r="V48" s="74">
        <f t="shared" si="9"/>
        <v>164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0"/>
        <v>0</v>
      </c>
      <c r="G49" s="183"/>
      <c r="H49" s="121"/>
      <c r="I49" s="887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86"/>
      <c r="R49" s="244">
        <f t="shared" si="11"/>
        <v>0</v>
      </c>
      <c r="S49" s="183"/>
      <c r="T49" s="121"/>
      <c r="U49" s="887">
        <f t="shared" si="8"/>
        <v>744.56</v>
      </c>
      <c r="V49" s="74">
        <f t="shared" si="9"/>
        <v>164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0"/>
        <v>0</v>
      </c>
      <c r="G50" s="183"/>
      <c r="H50" s="121"/>
      <c r="I50" s="887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86"/>
      <c r="R50" s="244">
        <f t="shared" si="11"/>
        <v>0</v>
      </c>
      <c r="S50" s="183"/>
      <c r="T50" s="121"/>
      <c r="U50" s="887">
        <f t="shared" si="8"/>
        <v>744.56</v>
      </c>
      <c r="V50" s="74">
        <f t="shared" si="9"/>
        <v>164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0"/>
        <v>0</v>
      </c>
      <c r="G51" s="183"/>
      <c r="H51" s="121"/>
      <c r="I51" s="887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86"/>
      <c r="R51" s="244">
        <f t="shared" si="11"/>
        <v>0</v>
      </c>
      <c r="S51" s="183"/>
      <c r="T51" s="121"/>
      <c r="U51" s="887">
        <f t="shared" si="8"/>
        <v>744.56</v>
      </c>
      <c r="V51" s="74">
        <f t="shared" si="9"/>
        <v>164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0"/>
        <v>0</v>
      </c>
      <c r="G52" s="183"/>
      <c r="H52" s="121"/>
      <c r="I52" s="887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86"/>
      <c r="R52" s="244">
        <f t="shared" si="11"/>
        <v>0</v>
      </c>
      <c r="S52" s="183"/>
      <c r="T52" s="121"/>
      <c r="U52" s="887">
        <f t="shared" si="8"/>
        <v>744.56</v>
      </c>
      <c r="V52" s="74">
        <f t="shared" si="9"/>
        <v>164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0"/>
        <v>0</v>
      </c>
      <c r="G53" s="183"/>
      <c r="H53" s="121"/>
      <c r="I53" s="887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86"/>
      <c r="R53" s="244">
        <f t="shared" si="11"/>
        <v>0</v>
      </c>
      <c r="S53" s="183"/>
      <c r="T53" s="121"/>
      <c r="U53" s="887">
        <f t="shared" si="8"/>
        <v>744.56</v>
      </c>
      <c r="V53" s="74">
        <f t="shared" si="9"/>
        <v>164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0"/>
        <v>0</v>
      </c>
      <c r="G54" s="183"/>
      <c r="H54" s="121"/>
      <c r="I54" s="887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86"/>
      <c r="R54" s="244">
        <f t="shared" si="11"/>
        <v>0</v>
      </c>
      <c r="S54" s="183"/>
      <c r="T54" s="121"/>
      <c r="U54" s="887">
        <f t="shared" si="8"/>
        <v>744.56</v>
      </c>
      <c r="V54" s="74">
        <f t="shared" si="9"/>
        <v>164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0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86"/>
      <c r="R55" s="244">
        <f t="shared" si="11"/>
        <v>0</v>
      </c>
      <c r="S55" s="183"/>
      <c r="T55" s="121"/>
      <c r="U55" s="214">
        <f t="shared" si="8"/>
        <v>744.56</v>
      </c>
      <c r="V55" s="74">
        <f t="shared" si="9"/>
        <v>164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0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86"/>
      <c r="R56" s="244">
        <f t="shared" si="11"/>
        <v>0</v>
      </c>
      <c r="S56" s="183"/>
      <c r="T56" s="121"/>
      <c r="U56" s="214">
        <f t="shared" si="8"/>
        <v>744.56</v>
      </c>
      <c r="V56" s="74">
        <f t="shared" si="9"/>
        <v>164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0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86"/>
      <c r="R57" s="244">
        <f t="shared" si="11"/>
        <v>0</v>
      </c>
      <c r="S57" s="183"/>
      <c r="T57" s="121"/>
      <c r="U57" s="214">
        <f t="shared" si="8"/>
        <v>744.56</v>
      </c>
      <c r="V57" s="74">
        <f t="shared" si="9"/>
        <v>164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0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86"/>
      <c r="R58" s="244">
        <f t="shared" si="11"/>
        <v>0</v>
      </c>
      <c r="S58" s="183"/>
      <c r="T58" s="121"/>
      <c r="U58" s="214">
        <f t="shared" si="8"/>
        <v>744.56</v>
      </c>
      <c r="V58" s="74">
        <f t="shared" si="9"/>
        <v>164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0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86"/>
      <c r="R59" s="244">
        <f t="shared" si="11"/>
        <v>0</v>
      </c>
      <c r="S59" s="183"/>
      <c r="T59" s="121"/>
      <c r="U59" s="214">
        <f t="shared" si="8"/>
        <v>744.56</v>
      </c>
      <c r="V59" s="74">
        <f t="shared" si="9"/>
        <v>164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0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86"/>
      <c r="R60" s="244">
        <f t="shared" si="11"/>
        <v>0</v>
      </c>
      <c r="S60" s="183"/>
      <c r="T60" s="121"/>
      <c r="U60" s="214">
        <f t="shared" si="8"/>
        <v>744.56</v>
      </c>
      <c r="V60" s="74">
        <f t="shared" si="9"/>
        <v>164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0"/>
        <v>0</v>
      </c>
      <c r="G61" s="765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6"/>
      <c r="R61" s="244">
        <f t="shared" si="11"/>
        <v>0</v>
      </c>
      <c r="S61" s="765"/>
      <c r="T61" s="186"/>
      <c r="U61" s="214">
        <f t="shared" si="8"/>
        <v>744.56</v>
      </c>
      <c r="V61" s="74">
        <f t="shared" si="9"/>
        <v>164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0"/>
        <v>0</v>
      </c>
      <c r="G62" s="765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6"/>
      <c r="R62" s="244">
        <f t="shared" si="11"/>
        <v>0</v>
      </c>
      <c r="S62" s="765"/>
      <c r="T62" s="186"/>
      <c r="U62" s="214">
        <f t="shared" si="8"/>
        <v>744.56</v>
      </c>
      <c r="V62" s="74">
        <f t="shared" si="9"/>
        <v>164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0"/>
        <v>0</v>
      </c>
      <c r="G63" s="765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6"/>
      <c r="R63" s="244">
        <f t="shared" si="11"/>
        <v>0</v>
      </c>
      <c r="S63" s="765"/>
      <c r="T63" s="186"/>
      <c r="U63" s="214">
        <f t="shared" si="8"/>
        <v>744.56</v>
      </c>
      <c r="V63" s="74">
        <f t="shared" si="9"/>
        <v>164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0"/>
        <v>0</v>
      </c>
      <c r="G64" s="765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6"/>
      <c r="R64" s="244">
        <f t="shared" si="11"/>
        <v>0</v>
      </c>
      <c r="S64" s="765"/>
      <c r="T64" s="186"/>
      <c r="U64" s="214">
        <f t="shared" si="8"/>
        <v>744.56</v>
      </c>
      <c r="V64" s="74">
        <f t="shared" si="9"/>
        <v>164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0"/>
        <v>0</v>
      </c>
      <c r="G65" s="765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6"/>
      <c r="R65" s="244">
        <f t="shared" si="11"/>
        <v>0</v>
      </c>
      <c r="S65" s="765"/>
      <c r="T65" s="186"/>
      <c r="U65" s="214">
        <f t="shared" si="8"/>
        <v>744.56</v>
      </c>
      <c r="V65" s="74">
        <f t="shared" si="9"/>
        <v>164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0"/>
        <v>0</v>
      </c>
      <c r="G66" s="765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6"/>
      <c r="R66" s="244">
        <f t="shared" si="11"/>
        <v>0</v>
      </c>
      <c r="S66" s="765"/>
      <c r="T66" s="186"/>
      <c r="U66" s="214">
        <f t="shared" si="8"/>
        <v>744.56</v>
      </c>
      <c r="V66" s="74">
        <f t="shared" si="9"/>
        <v>164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0"/>
        <v>0</v>
      </c>
      <c r="G67" s="765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6"/>
      <c r="R67" s="244">
        <f t="shared" si="11"/>
        <v>0</v>
      </c>
      <c r="S67" s="765"/>
      <c r="T67" s="186"/>
      <c r="U67" s="214">
        <f t="shared" si="8"/>
        <v>744.56</v>
      </c>
      <c r="V67" s="74">
        <f t="shared" si="9"/>
        <v>164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0"/>
        <v>0</v>
      </c>
      <c r="G68" s="765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6"/>
      <c r="R68" s="764">
        <f t="shared" si="11"/>
        <v>0</v>
      </c>
      <c r="S68" s="765"/>
      <c r="T68" s="186"/>
      <c r="U68" s="214">
        <f t="shared" si="8"/>
        <v>744.56</v>
      </c>
      <c r="V68" s="74">
        <f t="shared" si="9"/>
        <v>164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441</v>
      </c>
      <c r="D70" s="6">
        <f>SUM(D9:D69)</f>
        <v>2002.1399999999999</v>
      </c>
      <c r="E70" s="13"/>
      <c r="F70" s="6">
        <f>SUM(F9:F69)</f>
        <v>2002.1399999999999</v>
      </c>
      <c r="G70" s="31"/>
      <c r="H70" s="17"/>
      <c r="I70" s="136"/>
      <c r="J70" s="74"/>
      <c r="O70" s="15">
        <f>SUM(O9:O69)</f>
        <v>314</v>
      </c>
      <c r="P70" s="6">
        <f>SUM(P9:P69)</f>
        <v>1425.5600000000002</v>
      </c>
      <c r="Q70" s="13"/>
      <c r="R70" s="6">
        <f>SUM(R9:R69)</f>
        <v>1425.5600000000002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164</v>
      </c>
      <c r="Q72" s="40"/>
      <c r="R72" s="6"/>
      <c r="S72" s="31"/>
      <c r="T72" s="17"/>
      <c r="U72" s="136"/>
      <c r="V72" s="74"/>
    </row>
    <row r="73" spans="2:23" x14ac:dyDescent="0.25">
      <c r="C73" s="1165" t="s">
        <v>19</v>
      </c>
      <c r="D73" s="1166"/>
      <c r="E73" s="39">
        <f>E4+E5-F70+E6+E7</f>
        <v>2.2737367544323206E-13</v>
      </c>
      <c r="F73" s="6"/>
      <c r="G73" s="6"/>
      <c r="H73" s="17"/>
      <c r="I73" s="136"/>
      <c r="J73" s="74"/>
      <c r="O73" s="1165" t="s">
        <v>19</v>
      </c>
      <c r="P73" s="1166"/>
      <c r="Q73" s="39">
        <f>Q4+Q5-R70+Q6+Q7</f>
        <v>744.56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67" t="s">
        <v>19</v>
      </c>
      <c r="J7" s="1169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8"/>
      <c r="J8" s="1170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5" t="s">
        <v>19</v>
      </c>
      <c r="D64" s="116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1"/>
      <c r="B1" s="1171"/>
      <c r="C1" s="1171"/>
      <c r="D1" s="1171"/>
      <c r="E1" s="1171"/>
      <c r="F1" s="1171"/>
      <c r="G1" s="1171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76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77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1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1"/>
      <c r="B7" s="461"/>
      <c r="C7" s="315"/>
      <c r="D7" s="473"/>
      <c r="E7" s="370"/>
      <c r="F7" s="341"/>
      <c r="G7" s="263"/>
      <c r="H7" s="260"/>
      <c r="I7" s="806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72" t="s">
        <v>50</v>
      </c>
      <c r="J8" s="117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7" t="s">
        <v>15</v>
      </c>
      <c r="H9" s="808"/>
      <c r="I9" s="1173"/>
      <c r="J9" s="1175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66"/>
      <c r="E12" s="949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66">
        <v>0</v>
      </c>
      <c r="E13" s="950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66">
        <v>0</v>
      </c>
      <c r="E14" s="950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66">
        <v>0</v>
      </c>
      <c r="E15" s="950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66">
        <v>0</v>
      </c>
      <c r="E16" s="949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66">
        <v>0</v>
      </c>
      <c r="E17" s="950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66">
        <v>0</v>
      </c>
      <c r="E18" s="950"/>
      <c r="F18" s="244">
        <f t="shared" si="0"/>
        <v>0</v>
      </c>
      <c r="G18" s="967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66">
        <v>0</v>
      </c>
      <c r="E19" s="950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66">
        <v>0</v>
      </c>
      <c r="E20" s="949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66">
        <v>0</v>
      </c>
      <c r="E21" s="949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59" t="s">
        <v>11</v>
      </c>
      <c r="D40" s="1160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1"/>
      <c r="B1" s="1131"/>
      <c r="C1" s="1131"/>
      <c r="D1" s="1131"/>
      <c r="E1" s="1131"/>
      <c r="F1" s="1131"/>
      <c r="G1" s="113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80" t="s">
        <v>67</v>
      </c>
      <c r="B5" s="1182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81"/>
      <c r="B6" s="1183"/>
      <c r="C6" s="267"/>
      <c r="D6" s="336"/>
      <c r="E6" s="340"/>
      <c r="F6" s="341"/>
      <c r="G6" s="260"/>
      <c r="I6" s="1184" t="s">
        <v>3</v>
      </c>
      <c r="J6" s="11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5"/>
      <c r="J7" s="1179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59" t="s">
        <v>11</v>
      </c>
      <c r="D47" s="1160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1"/>
      <c r="B1" s="1131"/>
      <c r="C1" s="1131"/>
      <c r="D1" s="1131"/>
      <c r="E1" s="1131"/>
      <c r="F1" s="1131"/>
      <c r="G1" s="113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55"/>
      <c r="B5" s="1182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56"/>
      <c r="B6" s="1183"/>
      <c r="C6" s="267"/>
      <c r="D6" s="336"/>
      <c r="E6" s="340"/>
      <c r="F6" s="341"/>
      <c r="G6" s="260"/>
      <c r="I6" s="1184" t="s">
        <v>3</v>
      </c>
      <c r="J6" s="117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5"/>
      <c r="J7" s="1179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59" t="s">
        <v>11</v>
      </c>
      <c r="D33" s="1160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138" t="s">
        <v>281</v>
      </c>
      <c r="B1" s="1138"/>
      <c r="C1" s="1138"/>
      <c r="D1" s="1138"/>
      <c r="E1" s="1138"/>
      <c r="F1" s="1138"/>
      <c r="G1" s="1138"/>
      <c r="H1" s="100">
        <v>1</v>
      </c>
      <c r="L1" s="1138" t="s">
        <v>282</v>
      </c>
      <c r="M1" s="1138"/>
      <c r="N1" s="1138"/>
      <c r="O1" s="1138"/>
      <c r="P1" s="1138"/>
      <c r="Q1" s="1138"/>
      <c r="R1" s="1138"/>
      <c r="S1" s="100">
        <v>2</v>
      </c>
      <c r="W1" s="1131" t="s">
        <v>274</v>
      </c>
      <c r="X1" s="1131"/>
      <c r="Y1" s="1131"/>
      <c r="Z1" s="1131"/>
      <c r="AA1" s="1131"/>
      <c r="AB1" s="1131"/>
      <c r="AC1" s="1131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86" t="s">
        <v>67</v>
      </c>
      <c r="B5" s="1192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86" t="s">
        <v>67</v>
      </c>
      <c r="M5" s="1192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86" t="s">
        <v>68</v>
      </c>
      <c r="X5" s="1187" t="s">
        <v>292</v>
      </c>
      <c r="Y5" s="510">
        <v>46</v>
      </c>
      <c r="Z5" s="268">
        <v>44412</v>
      </c>
      <c r="AA5" s="204">
        <v>9219.8700000000008</v>
      </c>
      <c r="AB5" s="187">
        <v>10</v>
      </c>
      <c r="AC5" s="1041">
        <v>9182</v>
      </c>
    </row>
    <row r="6" spans="1:32" ht="16.5" customHeight="1" thickBot="1" x14ac:dyDescent="0.3">
      <c r="A6" s="1186"/>
      <c r="B6" s="1192"/>
      <c r="C6" s="510"/>
      <c r="D6" s="268"/>
      <c r="E6" s="580"/>
      <c r="F6" s="150"/>
      <c r="G6" s="327"/>
      <c r="H6" s="59">
        <f>E4+E5+E6+E7-G5</f>
        <v>1031.04</v>
      </c>
      <c r="L6" s="1186"/>
      <c r="M6" s="1192"/>
      <c r="N6" s="510"/>
      <c r="O6" s="268"/>
      <c r="P6" s="580"/>
      <c r="Q6" s="150"/>
      <c r="R6" s="327"/>
      <c r="S6" s="59">
        <f>P4+P5+P6+P7-R5</f>
        <v>1004.37</v>
      </c>
      <c r="W6" s="1186"/>
      <c r="X6" s="1187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88" t="s">
        <v>3</v>
      </c>
      <c r="J7" s="1190" t="s">
        <v>4</v>
      </c>
      <c r="L7" s="311"/>
      <c r="M7" s="946"/>
      <c r="N7" s="510"/>
      <c r="O7" s="268"/>
      <c r="P7" s="580"/>
      <c r="Q7" s="150"/>
      <c r="R7" s="260"/>
      <c r="T7" s="1188" t="s">
        <v>3</v>
      </c>
      <c r="U7" s="1190" t="s">
        <v>4</v>
      </c>
      <c r="W7" s="311"/>
      <c r="X7" s="987"/>
      <c r="Y7" s="510"/>
      <c r="Z7" s="268"/>
      <c r="AA7" s="580"/>
      <c r="AB7" s="150"/>
      <c r="AC7" s="260"/>
      <c r="AE7" s="1188" t="s">
        <v>3</v>
      </c>
      <c r="AF7" s="119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89"/>
      <c r="J8" s="119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89"/>
      <c r="U8" s="1191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89"/>
      <c r="AF8" s="1191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>
        <v>44412</v>
      </c>
      <c r="AB9" s="70">
        <f t="shared" ref="AB9:AB44" si="2">Z9</f>
        <v>912</v>
      </c>
      <c r="AC9" s="286" t="s">
        <v>417</v>
      </c>
      <c r="AD9" s="287">
        <v>47</v>
      </c>
      <c r="AE9" s="280">
        <f>AC5-AB9</f>
        <v>8270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>
        <v>44412</v>
      </c>
      <c r="AB10" s="285">
        <f t="shared" si="2"/>
        <v>923</v>
      </c>
      <c r="AC10" s="286" t="s">
        <v>417</v>
      </c>
      <c r="AD10" s="287">
        <v>47</v>
      </c>
      <c r="AE10" s="280">
        <f>AE9-AB10</f>
        <v>7347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>
        <v>44412</v>
      </c>
      <c r="AB11" s="285">
        <f t="shared" si="2"/>
        <v>887</v>
      </c>
      <c r="AC11" s="286" t="s">
        <v>417</v>
      </c>
      <c r="AD11" s="287">
        <v>47</v>
      </c>
      <c r="AE11" s="280">
        <f t="shared" ref="AE11:AE43" si="5">AE10-AB11</f>
        <v>6460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>
        <v>44412</v>
      </c>
      <c r="AB12" s="285">
        <f t="shared" si="2"/>
        <v>926</v>
      </c>
      <c r="AC12" s="286" t="s">
        <v>417</v>
      </c>
      <c r="AD12" s="287">
        <v>47</v>
      </c>
      <c r="AE12" s="280">
        <f t="shared" si="5"/>
        <v>5534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>
        <v>44412</v>
      </c>
      <c r="AB13" s="285">
        <f t="shared" si="2"/>
        <v>890</v>
      </c>
      <c r="AC13" s="286" t="s">
        <v>417</v>
      </c>
      <c r="AD13" s="287">
        <v>47</v>
      </c>
      <c r="AE13" s="280">
        <f t="shared" si="5"/>
        <v>4644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353">
        <v>44412</v>
      </c>
      <c r="AB14" s="70">
        <f t="shared" si="2"/>
        <v>955</v>
      </c>
      <c r="AC14" s="286" t="s">
        <v>417</v>
      </c>
      <c r="AD14" s="287">
        <v>47</v>
      </c>
      <c r="AE14" s="280">
        <f t="shared" si="5"/>
        <v>3689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>
        <v>44412</v>
      </c>
      <c r="AB15" s="70">
        <f t="shared" si="2"/>
        <v>901</v>
      </c>
      <c r="AC15" s="286" t="s">
        <v>417</v>
      </c>
      <c r="AD15" s="287">
        <v>47</v>
      </c>
      <c r="AE15" s="280">
        <f t="shared" si="5"/>
        <v>2788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>
        <v>44412</v>
      </c>
      <c r="AB16" s="70">
        <f t="shared" si="2"/>
        <v>930</v>
      </c>
      <c r="AC16" s="286" t="s">
        <v>417</v>
      </c>
      <c r="AD16" s="287">
        <v>47</v>
      </c>
      <c r="AE16" s="280">
        <f t="shared" si="5"/>
        <v>1858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>
        <v>44412</v>
      </c>
      <c r="AB17" s="70">
        <f t="shared" si="2"/>
        <v>935</v>
      </c>
      <c r="AC17" s="286" t="s">
        <v>417</v>
      </c>
      <c r="AD17" s="287">
        <v>47</v>
      </c>
      <c r="AE17" s="280">
        <f t="shared" si="5"/>
        <v>923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>
        <v>44412</v>
      </c>
      <c r="AB18" s="70">
        <f t="shared" si="2"/>
        <v>923</v>
      </c>
      <c r="AC18" s="286" t="s">
        <v>417</v>
      </c>
      <c r="AD18" s="287">
        <v>47</v>
      </c>
      <c r="AE18" s="280">
        <f t="shared" si="5"/>
        <v>0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1042"/>
      <c r="AD19" s="1043"/>
      <c r="AE19" s="1044">
        <f t="shared" si="5"/>
        <v>0</v>
      </c>
      <c r="AF19" s="1045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1042"/>
      <c r="AD20" s="1043"/>
      <c r="AE20" s="1044">
        <f t="shared" si="5"/>
        <v>0</v>
      </c>
      <c r="AF20" s="1045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0</v>
      </c>
      <c r="AF21" s="460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0</v>
      </c>
      <c r="AF22" s="460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0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0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0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0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0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0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0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0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0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0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0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0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0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0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0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0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0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0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0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0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0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/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59" t="s">
        <v>11</v>
      </c>
      <c r="D48" s="1160"/>
      <c r="E48" s="152">
        <f>E6+E5-F45</f>
        <v>1031.04</v>
      </c>
      <c r="L48" s="47"/>
      <c r="N48" s="1159" t="s">
        <v>11</v>
      </c>
      <c r="O48" s="1160"/>
      <c r="P48" s="152" t="e">
        <f>P6+P5+#REF!+-Q45</f>
        <v>#REF!</v>
      </c>
      <c r="W48" s="47"/>
      <c r="Y48" s="1159" t="s">
        <v>11</v>
      </c>
      <c r="Z48" s="1160"/>
      <c r="AA48" s="152">
        <f>AA6+AA5-AB45</f>
        <v>37.8700000000008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93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94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09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09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09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4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4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4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4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4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4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4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4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4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4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5" t="s">
        <v>75</v>
      </c>
      <c r="C4" s="104"/>
      <c r="D4" s="141"/>
      <c r="E4" s="87"/>
      <c r="F4" s="74"/>
      <c r="G4" s="607"/>
    </row>
    <row r="5" spans="1:9" x14ac:dyDescent="0.25">
      <c r="A5" s="76"/>
      <c r="B5" s="1137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5"/>
      <c r="E11" s="527"/>
      <c r="F11" s="476">
        <f t="shared" ref="F11:F30" si="0">D11</f>
        <v>0</v>
      </c>
      <c r="G11" s="512"/>
      <c r="H11" s="698"/>
      <c r="I11" s="699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5"/>
      <c r="E12" s="527"/>
      <c r="F12" s="476">
        <f t="shared" si="0"/>
        <v>0</v>
      </c>
      <c r="G12" s="512"/>
      <c r="H12" s="698"/>
      <c r="I12" s="699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5"/>
      <c r="E13" s="527"/>
      <c r="F13" s="476">
        <f t="shared" si="0"/>
        <v>0</v>
      </c>
      <c r="G13" s="512"/>
      <c r="H13" s="698"/>
      <c r="I13" s="699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5"/>
      <c r="E14" s="527"/>
      <c r="F14" s="476">
        <f t="shared" si="0"/>
        <v>0</v>
      </c>
      <c r="G14" s="512"/>
      <c r="H14" s="698"/>
      <c r="I14" s="699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5"/>
      <c r="E15" s="527"/>
      <c r="F15" s="476">
        <f t="shared" si="0"/>
        <v>0</v>
      </c>
      <c r="G15" s="512"/>
      <c r="H15" s="698"/>
      <c r="I15" s="699">
        <f t="shared" si="2"/>
        <v>0</v>
      </c>
    </row>
    <row r="16" spans="1:9" x14ac:dyDescent="0.25">
      <c r="B16" s="524">
        <f t="shared" si="1"/>
        <v>0</v>
      </c>
      <c r="C16" s="475"/>
      <c r="D16" s="675"/>
      <c r="E16" s="527"/>
      <c r="F16" s="476">
        <f t="shared" si="0"/>
        <v>0</v>
      </c>
      <c r="G16" s="512"/>
      <c r="H16" s="698"/>
      <c r="I16" s="699">
        <f t="shared" si="2"/>
        <v>0</v>
      </c>
    </row>
    <row r="17" spans="2:9" x14ac:dyDescent="0.25">
      <c r="B17" s="524">
        <f t="shared" si="1"/>
        <v>0</v>
      </c>
      <c r="C17" s="475"/>
      <c r="D17" s="675"/>
      <c r="E17" s="527"/>
      <c r="F17" s="476">
        <f t="shared" si="0"/>
        <v>0</v>
      </c>
      <c r="G17" s="512"/>
      <c r="H17" s="698"/>
      <c r="I17" s="699">
        <f t="shared" si="2"/>
        <v>0</v>
      </c>
    </row>
    <row r="18" spans="2:9" x14ac:dyDescent="0.25">
      <c r="B18" s="524">
        <f t="shared" si="1"/>
        <v>0</v>
      </c>
      <c r="C18" s="475"/>
      <c r="D18" s="675"/>
      <c r="E18" s="528"/>
      <c r="F18" s="476">
        <f t="shared" si="0"/>
        <v>0</v>
      </c>
      <c r="G18" s="512"/>
      <c r="H18" s="698"/>
      <c r="I18" s="699">
        <f t="shared" si="2"/>
        <v>0</v>
      </c>
    </row>
    <row r="19" spans="2:9" x14ac:dyDescent="0.25">
      <c r="B19" s="524">
        <f t="shared" si="1"/>
        <v>0</v>
      </c>
      <c r="C19" s="475"/>
      <c r="D19" s="675"/>
      <c r="E19" s="528"/>
      <c r="F19" s="476">
        <f t="shared" si="0"/>
        <v>0</v>
      </c>
      <c r="G19" s="512"/>
      <c r="H19" s="698"/>
      <c r="I19" s="699">
        <f t="shared" si="2"/>
        <v>0</v>
      </c>
    </row>
    <row r="20" spans="2:9" x14ac:dyDescent="0.25">
      <c r="B20" s="524">
        <f t="shared" si="1"/>
        <v>0</v>
      </c>
      <c r="C20" s="475"/>
      <c r="D20" s="675"/>
      <c r="E20" s="672"/>
      <c r="F20" s="670">
        <f t="shared" si="0"/>
        <v>0</v>
      </c>
      <c r="G20" s="671"/>
      <c r="H20" s="673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6"/>
      <c r="E21" s="528"/>
      <c r="F21" s="476">
        <f t="shared" si="0"/>
        <v>0</v>
      </c>
      <c r="G21" s="477"/>
      <c r="H21" s="674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6"/>
      <c r="E22" s="528"/>
      <c r="F22" s="476">
        <f t="shared" si="0"/>
        <v>0</v>
      </c>
      <c r="G22" s="477"/>
      <c r="H22" s="674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6"/>
      <c r="E23" s="528"/>
      <c r="F23" s="476">
        <f t="shared" si="0"/>
        <v>0</v>
      </c>
      <c r="G23" s="477"/>
      <c r="H23" s="674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6"/>
      <c r="E24" s="528"/>
      <c r="F24" s="476">
        <f t="shared" si="0"/>
        <v>0</v>
      </c>
      <c r="G24" s="477"/>
      <c r="H24" s="674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6"/>
      <c r="E25" s="528"/>
      <c r="F25" s="476">
        <f t="shared" si="0"/>
        <v>0</v>
      </c>
      <c r="G25" s="477"/>
      <c r="H25" s="674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6"/>
      <c r="E26" s="528"/>
      <c r="F26" s="476">
        <f t="shared" si="0"/>
        <v>0</v>
      </c>
      <c r="G26" s="477"/>
      <c r="H26" s="674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6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6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6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workbookViewId="0">
      <pane ySplit="8" topLeftCell="A9" activePane="bottomLeft" state="frozen"/>
      <selection pane="bottomLeft" activeCell="M18" sqref="M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31" t="s">
        <v>274</v>
      </c>
      <c r="B1" s="1131"/>
      <c r="C1" s="1131"/>
      <c r="D1" s="1131"/>
      <c r="E1" s="1131"/>
      <c r="F1" s="1131"/>
      <c r="G1" s="1131"/>
      <c r="H1" s="11">
        <v>1</v>
      </c>
      <c r="K1" s="1131" t="str">
        <f>A1</f>
        <v>ENTRADA DEL MES DE AGOSTO 2021</v>
      </c>
      <c r="L1" s="1131"/>
      <c r="M1" s="1131"/>
      <c r="N1" s="1131"/>
      <c r="O1" s="1131"/>
      <c r="P1" s="1131"/>
      <c r="Q1" s="1131"/>
      <c r="R1" s="11">
        <v>2</v>
      </c>
      <c r="U1" s="1131" t="str">
        <f>K1</f>
        <v>ENTRADA DEL MES DE AGOSTO 2021</v>
      </c>
      <c r="V1" s="1131"/>
      <c r="W1" s="1131"/>
      <c r="X1" s="1131"/>
      <c r="Y1" s="1131"/>
      <c r="Z1" s="1131"/>
      <c r="AA1" s="1131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132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136" t="s">
        <v>120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135" t="s">
        <v>299</v>
      </c>
      <c r="W5" s="747">
        <v>100</v>
      </c>
      <c r="X5" s="268">
        <v>44415</v>
      </c>
      <c r="Y5" s="280">
        <v>5.0999999999999996</v>
      </c>
      <c r="Z5" s="274">
        <v>0.5</v>
      </c>
      <c r="AA5" s="281"/>
    </row>
    <row r="6" spans="1:29" x14ac:dyDescent="0.25">
      <c r="A6" s="703"/>
      <c r="B6" s="1132"/>
      <c r="C6" s="664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136"/>
      <c r="M6" s="664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270"/>
      <c r="V6" s="1135"/>
      <c r="W6" s="664"/>
      <c r="X6" s="268"/>
      <c r="Y6" s="288"/>
      <c r="Z6" s="274"/>
      <c r="AA6" s="1048">
        <f>Z78</f>
        <v>5.0999999999999996</v>
      </c>
      <c r="AB6" s="7">
        <f>Y6-AA6+Y7+Y5-AA5</f>
        <v>0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439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439</v>
      </c>
      <c r="R9" s="287">
        <v>95</v>
      </c>
      <c r="S9" s="297">
        <f>O6-P9+O5+O7</f>
        <v>927.21</v>
      </c>
      <c r="U9" s="81" t="s">
        <v>32</v>
      </c>
      <c r="V9" s="84">
        <f>Z6-W9+Z5+Z7</f>
        <v>0</v>
      </c>
      <c r="W9" s="15">
        <v>0.5</v>
      </c>
      <c r="X9" s="285">
        <v>5.0999999999999996</v>
      </c>
      <c r="Y9" s="318">
        <v>44415</v>
      </c>
      <c r="Z9" s="285">
        <f t="shared" ref="Z9:Z72" si="2">X9</f>
        <v>5.0999999999999996</v>
      </c>
      <c r="AA9" s="286" t="s">
        <v>440</v>
      </c>
      <c r="AB9" s="287">
        <v>110</v>
      </c>
      <c r="AC9" s="297">
        <f>Y6-Z9+Y5+Y7</f>
        <v>0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473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473</v>
      </c>
      <c r="R10" s="287">
        <v>95</v>
      </c>
      <c r="S10" s="297">
        <f>S9-P10</f>
        <v>678.86</v>
      </c>
      <c r="U10" s="219"/>
      <c r="V10" s="84">
        <f>V9-W10</f>
        <v>0</v>
      </c>
      <c r="W10" s="74"/>
      <c r="X10" s="285"/>
      <c r="Y10" s="318"/>
      <c r="Z10" s="1046">
        <f t="shared" si="2"/>
        <v>0</v>
      </c>
      <c r="AA10" s="1042"/>
      <c r="AB10" s="1043"/>
      <c r="AC10" s="1047">
        <f>AC9-Z10</f>
        <v>0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515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515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0</v>
      </c>
      <c r="W11" s="74"/>
      <c r="X11" s="285"/>
      <c r="Y11" s="318"/>
      <c r="Z11" s="1046">
        <f t="shared" si="2"/>
        <v>0</v>
      </c>
      <c r="AA11" s="1042"/>
      <c r="AB11" s="1043"/>
      <c r="AC11" s="1047">
        <f t="shared" ref="AC11:AC74" si="9">AC10-Z11</f>
        <v>0</v>
      </c>
    </row>
    <row r="12" spans="1:29" x14ac:dyDescent="0.25">
      <c r="A12" s="206"/>
      <c r="B12" s="84">
        <f t="shared" si="4"/>
        <v>30</v>
      </c>
      <c r="C12" s="15"/>
      <c r="D12" s="285"/>
      <c r="E12" s="318"/>
      <c r="F12" s="285">
        <f t="shared" si="3"/>
        <v>0</v>
      </c>
      <c r="G12" s="286"/>
      <c r="H12" s="287"/>
      <c r="I12" s="297">
        <f t="shared" si="5"/>
        <v>386.39</v>
      </c>
      <c r="J12" s="163"/>
      <c r="K12" s="206"/>
      <c r="L12" s="84">
        <f t="shared" si="6"/>
        <v>34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428.17</v>
      </c>
      <c r="U12" s="206"/>
      <c r="V12" s="84">
        <f t="shared" si="8"/>
        <v>0</v>
      </c>
      <c r="W12" s="74"/>
      <c r="X12" s="285"/>
      <c r="Y12" s="318"/>
      <c r="Z12" s="1046">
        <f t="shared" si="2"/>
        <v>0</v>
      </c>
      <c r="AA12" s="1042"/>
      <c r="AB12" s="1043"/>
      <c r="AC12" s="1047">
        <f t="shared" si="9"/>
        <v>0</v>
      </c>
    </row>
    <row r="13" spans="1:29" x14ac:dyDescent="0.25">
      <c r="A13" s="83" t="s">
        <v>33</v>
      </c>
      <c r="B13" s="84">
        <f t="shared" si="4"/>
        <v>30</v>
      </c>
      <c r="C13" s="15"/>
      <c r="D13" s="285"/>
      <c r="E13" s="318"/>
      <c r="F13" s="285">
        <f t="shared" si="3"/>
        <v>0</v>
      </c>
      <c r="G13" s="286"/>
      <c r="H13" s="287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428.17</v>
      </c>
      <c r="U13" s="83" t="s">
        <v>33</v>
      </c>
      <c r="V13" s="84">
        <f t="shared" si="8"/>
        <v>0</v>
      </c>
      <c r="W13" s="74"/>
      <c r="X13" s="285"/>
      <c r="Y13" s="318"/>
      <c r="Z13" s="1046">
        <f t="shared" si="2"/>
        <v>0</v>
      </c>
      <c r="AA13" s="1042"/>
      <c r="AB13" s="1043"/>
      <c r="AC13" s="1047">
        <f t="shared" si="9"/>
        <v>0</v>
      </c>
    </row>
    <row r="14" spans="1:29" x14ac:dyDescent="0.25">
      <c r="A14" s="74"/>
      <c r="B14" s="84">
        <f t="shared" si="4"/>
        <v>30</v>
      </c>
      <c r="C14" s="15"/>
      <c r="D14" s="285"/>
      <c r="E14" s="318"/>
      <c r="F14" s="285">
        <f t="shared" si="3"/>
        <v>0</v>
      </c>
      <c r="G14" s="286"/>
      <c r="H14" s="287"/>
      <c r="I14" s="297">
        <f t="shared" si="5"/>
        <v>386.39</v>
      </c>
      <c r="J14" s="163"/>
      <c r="K14" s="74"/>
      <c r="L14" s="84">
        <f t="shared" si="6"/>
        <v>34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428.17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0</v>
      </c>
    </row>
    <row r="15" spans="1:29" x14ac:dyDescent="0.25">
      <c r="A15" s="74"/>
      <c r="B15" s="84">
        <f t="shared" si="4"/>
        <v>30</v>
      </c>
      <c r="C15" s="15"/>
      <c r="D15" s="285"/>
      <c r="E15" s="318"/>
      <c r="F15" s="285">
        <f t="shared" si="3"/>
        <v>0</v>
      </c>
      <c r="G15" s="286"/>
      <c r="H15" s="287"/>
      <c r="I15" s="297">
        <f t="shared" si="5"/>
        <v>386.39</v>
      </c>
      <c r="J15" s="163"/>
      <c r="K15" s="74"/>
      <c r="L15" s="84">
        <f t="shared" si="6"/>
        <v>34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428.17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0</v>
      </c>
    </row>
    <row r="16" spans="1:29" x14ac:dyDescent="0.25">
      <c r="B16" s="84">
        <f t="shared" si="4"/>
        <v>30</v>
      </c>
      <c r="C16" s="15"/>
      <c r="D16" s="285"/>
      <c r="E16" s="318"/>
      <c r="F16" s="285">
        <f t="shared" si="3"/>
        <v>0</v>
      </c>
      <c r="G16" s="286"/>
      <c r="H16" s="287"/>
      <c r="I16" s="297">
        <f t="shared" si="5"/>
        <v>386.39</v>
      </c>
      <c r="J16" s="163"/>
      <c r="L16" s="84">
        <f t="shared" si="6"/>
        <v>34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428.17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0</v>
      </c>
    </row>
    <row r="17" spans="1:29" x14ac:dyDescent="0.25">
      <c r="B17" s="84">
        <f t="shared" si="4"/>
        <v>30</v>
      </c>
      <c r="C17" s="15"/>
      <c r="D17" s="285"/>
      <c r="E17" s="318"/>
      <c r="F17" s="285">
        <f t="shared" si="3"/>
        <v>0</v>
      </c>
      <c r="G17" s="286"/>
      <c r="H17" s="287"/>
      <c r="I17" s="297">
        <f t="shared" si="5"/>
        <v>386.39</v>
      </c>
      <c r="J17" s="163"/>
      <c r="L17" s="84">
        <f t="shared" si="6"/>
        <v>34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428.17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0</v>
      </c>
    </row>
    <row r="18" spans="1:29" x14ac:dyDescent="0.25">
      <c r="A18" s="126"/>
      <c r="B18" s="84">
        <f t="shared" si="4"/>
        <v>30</v>
      </c>
      <c r="C18" s="15"/>
      <c r="D18" s="285"/>
      <c r="E18" s="318"/>
      <c r="F18" s="285">
        <f t="shared" si="3"/>
        <v>0</v>
      </c>
      <c r="G18" s="286"/>
      <c r="H18" s="287"/>
      <c r="I18" s="297">
        <f t="shared" si="5"/>
        <v>386.39</v>
      </c>
      <c r="J18" s="163"/>
      <c r="K18" s="126"/>
      <c r="L18" s="84">
        <f t="shared" si="6"/>
        <v>34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428.17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0</v>
      </c>
    </row>
    <row r="19" spans="1:29" x14ac:dyDescent="0.25">
      <c r="A19" s="126"/>
      <c r="B19" s="84">
        <f t="shared" si="4"/>
        <v>30</v>
      </c>
      <c r="C19" s="15"/>
      <c r="D19" s="285"/>
      <c r="E19" s="318"/>
      <c r="F19" s="285">
        <f t="shared" si="3"/>
        <v>0</v>
      </c>
      <c r="G19" s="286"/>
      <c r="H19" s="287"/>
      <c r="I19" s="297">
        <f t="shared" si="5"/>
        <v>386.39</v>
      </c>
      <c r="K19" s="126"/>
      <c r="L19" s="84">
        <f t="shared" si="6"/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428.17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0</v>
      </c>
    </row>
    <row r="20" spans="1:29" x14ac:dyDescent="0.25">
      <c r="A20" s="126"/>
      <c r="B20" s="84">
        <f t="shared" si="4"/>
        <v>30</v>
      </c>
      <c r="C20" s="15"/>
      <c r="D20" s="285"/>
      <c r="E20" s="318"/>
      <c r="F20" s="285">
        <f t="shared" si="3"/>
        <v>0</v>
      </c>
      <c r="G20" s="286"/>
      <c r="H20" s="287"/>
      <c r="I20" s="297">
        <f t="shared" si="5"/>
        <v>386.39</v>
      </c>
      <c r="K20" s="126"/>
      <c r="L20" s="84">
        <f t="shared" si="6"/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428.17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0</v>
      </c>
    </row>
    <row r="21" spans="1:29" x14ac:dyDescent="0.25">
      <c r="A21" s="126"/>
      <c r="B21" s="84">
        <f t="shared" si="4"/>
        <v>30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386.39</v>
      </c>
      <c r="K21" s="126"/>
      <c r="L21" s="84">
        <f t="shared" si="6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428.17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0</v>
      </c>
    </row>
    <row r="22" spans="1:29" x14ac:dyDescent="0.25">
      <c r="A22" s="126"/>
      <c r="B22" s="303">
        <f t="shared" si="4"/>
        <v>30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386.39</v>
      </c>
      <c r="K22" s="126"/>
      <c r="L22" s="303">
        <f t="shared" si="6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428.17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0</v>
      </c>
    </row>
    <row r="23" spans="1:29" x14ac:dyDescent="0.25">
      <c r="A23" s="127"/>
      <c r="B23" s="303">
        <f t="shared" si="4"/>
        <v>30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386.39</v>
      </c>
      <c r="K23" s="127"/>
      <c r="L23" s="303">
        <f t="shared" si="6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428.17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0</v>
      </c>
    </row>
    <row r="24" spans="1:29" x14ac:dyDescent="0.25">
      <c r="A24" s="126"/>
      <c r="B24" s="303">
        <f t="shared" si="4"/>
        <v>30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386.39</v>
      </c>
      <c r="K24" s="126"/>
      <c r="L24" s="303">
        <f t="shared" si="6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428.17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0</v>
      </c>
    </row>
    <row r="25" spans="1:29" x14ac:dyDescent="0.25">
      <c r="A25" s="126"/>
      <c r="B25" s="303">
        <f t="shared" si="4"/>
        <v>30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386.39</v>
      </c>
      <c r="K25" s="126"/>
      <c r="L25" s="303">
        <f t="shared" si="6"/>
        <v>34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428.17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0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428.17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0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0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0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0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0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0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0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0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0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0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0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0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0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0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0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0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0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0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0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0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0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0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0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0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0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0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0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0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0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0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0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0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0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0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0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0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0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0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0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0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0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0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0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0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0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0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0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0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0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0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0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0.5</v>
      </c>
      <c r="X78" s="6">
        <f>SUM(X9:X77)</f>
        <v>5.0999999999999996</v>
      </c>
      <c r="Z78" s="6">
        <f>SUM(Z9:Z77)</f>
        <v>5.0999999999999996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133" t="s">
        <v>11</v>
      </c>
      <c r="D83" s="1134"/>
      <c r="E83" s="58">
        <f>E5+E6-F78+E7</f>
        <v>386.39</v>
      </c>
      <c r="F83" s="74"/>
      <c r="M83" s="1133" t="s">
        <v>11</v>
      </c>
      <c r="N83" s="1134"/>
      <c r="O83" s="58">
        <f>O5+O6-P78+O7</f>
        <v>428.17000000000007</v>
      </c>
      <c r="P83" s="74"/>
      <c r="W83" s="1133" t="s">
        <v>11</v>
      </c>
      <c r="X83" s="1134"/>
      <c r="Y83" s="58">
        <f>Y5+Y6-Z78+Y7</f>
        <v>0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9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32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3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3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3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3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22" workbookViewId="0">
      <selection activeCell="E46" sqref="E46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38" t="s">
        <v>283</v>
      </c>
      <c r="B1" s="1138"/>
      <c r="C1" s="1138"/>
      <c r="D1" s="1138"/>
      <c r="E1" s="1138"/>
      <c r="F1" s="1138"/>
      <c r="G1" s="113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24" t="s">
        <v>53</v>
      </c>
      <c r="B5" s="1198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24"/>
      <c r="B6" s="1198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33" t="s">
        <v>11</v>
      </c>
      <c r="D60" s="1134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H14" sqref="H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38" t="s">
        <v>284</v>
      </c>
      <c r="B1" s="1138"/>
      <c r="C1" s="1138"/>
      <c r="D1" s="1138"/>
      <c r="E1" s="1138"/>
      <c r="F1" s="1138"/>
      <c r="G1" s="1138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200" t="s">
        <v>143</v>
      </c>
      <c r="B5" s="1157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201"/>
      <c r="B6" s="1158"/>
      <c r="C6" s="510"/>
      <c r="D6" s="268"/>
      <c r="E6" s="523"/>
      <c r="F6" s="341"/>
      <c r="I6" s="1184" t="s">
        <v>3</v>
      </c>
      <c r="J6" s="1178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202"/>
      <c r="J7" s="1199"/>
    </row>
    <row r="8" spans="1:11" ht="16.5" thickBot="1" x14ac:dyDescent="0.3">
      <c r="A8" s="583"/>
      <c r="B8" s="577"/>
      <c r="C8" s="510"/>
      <c r="D8" s="268"/>
      <c r="E8" s="584"/>
      <c r="F8" s="341"/>
      <c r="I8" s="1202"/>
      <c r="J8" s="1199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85"/>
      <c r="J9" s="1199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3">
        <v>227.37</v>
      </c>
      <c r="E11" s="899">
        <v>44422</v>
      </c>
      <c r="F11" s="764">
        <f t="shared" si="0"/>
        <v>227.37</v>
      </c>
      <c r="G11" s="745" t="s">
        <v>473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3">
        <v>220.28</v>
      </c>
      <c r="E12" s="1058">
        <v>44424</v>
      </c>
      <c r="F12" s="764">
        <f t="shared" si="0"/>
        <v>220.28</v>
      </c>
      <c r="G12" s="745" t="s">
        <v>475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3">
        <v>217.7</v>
      </c>
      <c r="E13" s="1058">
        <v>44438</v>
      </c>
      <c r="F13" s="764">
        <f t="shared" si="0"/>
        <v>217.7</v>
      </c>
      <c r="G13" s="745" t="s">
        <v>563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03"/>
      <c r="E14" s="1058"/>
      <c r="F14" s="764">
        <f t="shared" si="0"/>
        <v>0</v>
      </c>
      <c r="G14" s="745"/>
      <c r="H14" s="746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03"/>
      <c r="E15" s="1059"/>
      <c r="F15" s="764">
        <f t="shared" si="0"/>
        <v>0</v>
      </c>
      <c r="G15" s="745"/>
      <c r="H15" s="746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03"/>
      <c r="E16" s="1059"/>
      <c r="F16" s="764">
        <f t="shared" si="0"/>
        <v>0</v>
      </c>
      <c r="G16" s="745"/>
      <c r="H16" s="746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03"/>
      <c r="E17" s="1059"/>
      <c r="F17" s="764">
        <f t="shared" si="0"/>
        <v>0</v>
      </c>
      <c r="G17" s="765"/>
      <c r="H17" s="186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197"/>
      <c r="E18" s="718"/>
      <c r="F18" s="70">
        <f t="shared" si="0"/>
        <v>0</v>
      </c>
      <c r="G18" s="286"/>
      <c r="H18" s="287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197"/>
      <c r="E19" s="718"/>
      <c r="F19" s="70">
        <f t="shared" si="0"/>
        <v>0</v>
      </c>
      <c r="G19" s="724"/>
      <c r="H19" s="287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197"/>
      <c r="E20" s="718"/>
      <c r="F20" s="70">
        <f t="shared" si="0"/>
        <v>0</v>
      </c>
      <c r="G20" s="286"/>
      <c r="H20" s="287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197"/>
      <c r="E21" s="718"/>
      <c r="F21" s="70">
        <f t="shared" si="0"/>
        <v>0</v>
      </c>
      <c r="G21" s="286"/>
      <c r="H21" s="287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159" t="s">
        <v>11</v>
      </c>
      <c r="D49" s="1160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133</v>
      </c>
      <c r="C4" s="104"/>
      <c r="D4" s="141"/>
      <c r="E4" s="87"/>
      <c r="F4" s="74"/>
      <c r="G4" s="871"/>
    </row>
    <row r="5" spans="1:9" x14ac:dyDescent="0.25">
      <c r="A5" s="76"/>
      <c r="B5" s="1197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6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0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0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0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0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0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0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0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0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0"/>
      <c r="E16" s="811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2"/>
      <c r="E17" s="811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0"/>
      <c r="E18" s="811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0"/>
      <c r="E19" s="811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0"/>
      <c r="E20" s="811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0"/>
      <c r="E21" s="811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0"/>
      <c r="E22" s="811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0"/>
      <c r="E23" s="811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0"/>
      <c r="E24" s="811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0"/>
      <c r="E25" s="811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0"/>
      <c r="E26" s="811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81</v>
      </c>
      <c r="C4" s="104"/>
      <c r="D4" s="141"/>
      <c r="E4" s="87"/>
      <c r="F4" s="74"/>
      <c r="G4" s="628"/>
    </row>
    <row r="5" spans="1:9" x14ac:dyDescent="0.25">
      <c r="A5" s="76"/>
      <c r="B5" s="119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topLeftCell="A14" workbookViewId="0">
      <selection activeCell="G26" sqref="G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38" t="s">
        <v>285</v>
      </c>
      <c r="B1" s="1138"/>
      <c r="C1" s="1138"/>
      <c r="D1" s="1138"/>
      <c r="E1" s="1138"/>
      <c r="F1" s="1138"/>
      <c r="G1" s="113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203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204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205"/>
      <c r="C6" s="267"/>
      <c r="D6" s="265"/>
      <c r="E6" s="502"/>
      <c r="F6" s="289"/>
      <c r="G6" s="260"/>
      <c r="H6" s="260"/>
      <c r="I6" s="1184" t="s">
        <v>3</v>
      </c>
      <c r="J6" s="117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5"/>
      <c r="J7" s="1199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30">
        <v>272.2</v>
      </c>
      <c r="E13" s="931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30">
        <v>54.44</v>
      </c>
      <c r="E14" s="931">
        <v>44385</v>
      </c>
      <c r="F14" s="540">
        <f t="shared" si="0"/>
        <v>54.44</v>
      </c>
      <c r="G14" s="630" t="s">
        <v>202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30">
        <v>136.1</v>
      </c>
      <c r="E15" s="931">
        <v>44389</v>
      </c>
      <c r="F15" s="540">
        <f t="shared" si="0"/>
        <v>136.1</v>
      </c>
      <c r="G15" s="630" t="s">
        <v>208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30">
        <v>272.2</v>
      </c>
      <c r="E16" s="972">
        <v>44390</v>
      </c>
      <c r="F16" s="540">
        <f t="shared" si="0"/>
        <v>272.2</v>
      </c>
      <c r="G16" s="630" t="s">
        <v>213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30">
        <v>666.89</v>
      </c>
      <c r="E17" s="972">
        <v>44393</v>
      </c>
      <c r="F17" s="540">
        <f t="shared" si="0"/>
        <v>666.89</v>
      </c>
      <c r="G17" s="973" t="s">
        <v>229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30">
        <v>136.1</v>
      </c>
      <c r="E18" s="972">
        <v>44398</v>
      </c>
      <c r="F18" s="540">
        <f t="shared" si="0"/>
        <v>136.1</v>
      </c>
      <c r="G18" s="630" t="s">
        <v>250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30">
        <v>666.89</v>
      </c>
      <c r="E19" s="972">
        <v>44399</v>
      </c>
      <c r="F19" s="540">
        <f t="shared" si="0"/>
        <v>666.89</v>
      </c>
      <c r="G19" s="630" t="s">
        <v>251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30">
        <v>666.89</v>
      </c>
      <c r="E20" s="931">
        <v>44399</v>
      </c>
      <c r="F20" s="540">
        <f t="shared" si="0"/>
        <v>666.89</v>
      </c>
      <c r="G20" s="630" t="s">
        <v>245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30">
        <v>666.89</v>
      </c>
      <c r="E21" s="931">
        <v>44407</v>
      </c>
      <c r="F21" s="540">
        <f t="shared" si="0"/>
        <v>666.89</v>
      </c>
      <c r="G21" s="630" t="s">
        <v>268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62">
        <v>571.62</v>
      </c>
      <c r="E22" s="1049">
        <v>44417</v>
      </c>
      <c r="F22" s="958">
        <f t="shared" si="0"/>
        <v>571.62</v>
      </c>
      <c r="G22" s="960" t="s">
        <v>441</v>
      </c>
      <c r="H22" s="961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62">
        <v>571.62</v>
      </c>
      <c r="E23" s="1049">
        <v>44424</v>
      </c>
      <c r="F23" s="958">
        <f t="shared" si="0"/>
        <v>571.62</v>
      </c>
      <c r="G23" s="960" t="s">
        <v>475</v>
      </c>
      <c r="H23" s="961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62">
        <v>666.89</v>
      </c>
      <c r="E24" s="1050">
        <v>44431</v>
      </c>
      <c r="F24" s="958">
        <f t="shared" si="0"/>
        <v>666.89</v>
      </c>
      <c r="G24" s="989" t="s">
        <v>506</v>
      </c>
      <c r="H24" s="990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62">
        <v>272.60000000000002</v>
      </c>
      <c r="E25" s="1050">
        <v>44440</v>
      </c>
      <c r="F25" s="958">
        <f t="shared" si="0"/>
        <v>272.60000000000002</v>
      </c>
      <c r="G25" s="989" t="s">
        <v>573</v>
      </c>
      <c r="H25" s="990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62"/>
      <c r="E26" s="1050"/>
      <c r="F26" s="958">
        <f t="shared" si="0"/>
        <v>0</v>
      </c>
      <c r="G26" s="989"/>
      <c r="H26" s="990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62"/>
      <c r="E27" s="1050"/>
      <c r="F27" s="958">
        <f t="shared" si="0"/>
        <v>0</v>
      </c>
      <c r="G27" s="989"/>
      <c r="H27" s="990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62"/>
      <c r="E28" s="1049"/>
      <c r="F28" s="958">
        <f t="shared" si="0"/>
        <v>0</v>
      </c>
      <c r="G28" s="989"/>
      <c r="H28" s="990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62"/>
      <c r="E29" s="1051"/>
      <c r="F29" s="1052">
        <f t="shared" si="0"/>
        <v>0</v>
      </c>
      <c r="G29" s="989"/>
      <c r="H29" s="990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62"/>
      <c r="E30" s="1049"/>
      <c r="F30" s="958">
        <f t="shared" si="0"/>
        <v>0</v>
      </c>
      <c r="G30" s="989"/>
      <c r="H30" s="990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62">
        <v>0</v>
      </c>
      <c r="E31" s="1049"/>
      <c r="F31" s="958">
        <f t="shared" si="0"/>
        <v>0</v>
      </c>
      <c r="G31" s="989"/>
      <c r="H31" s="990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59" t="s">
        <v>11</v>
      </c>
      <c r="D47" s="1160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0" sqref="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1" t="s">
        <v>274</v>
      </c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137" t="s">
        <v>300</v>
      </c>
      <c r="C5" s="747">
        <v>69</v>
      </c>
      <c r="D5" s="268">
        <v>44415</v>
      </c>
      <c r="E5" s="280">
        <v>5.05</v>
      </c>
      <c r="F5" s="274">
        <v>0.5</v>
      </c>
      <c r="G5" s="281"/>
    </row>
    <row r="6" spans="1:9" x14ac:dyDescent="0.25">
      <c r="A6" s="270"/>
      <c r="B6" s="1137"/>
      <c r="C6" s="664"/>
      <c r="D6" s="268"/>
      <c r="E6" s="288"/>
      <c r="F6" s="274"/>
      <c r="G6" s="283">
        <f>F78</f>
        <v>5.05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0.5</v>
      </c>
      <c r="D9" s="285">
        <v>5.05</v>
      </c>
      <c r="E9" s="318">
        <v>44415</v>
      </c>
      <c r="F9" s="285">
        <f t="shared" ref="F9:F72" si="0">D9</f>
        <v>5.05</v>
      </c>
      <c r="G9" s="286" t="s">
        <v>440</v>
      </c>
      <c r="H9" s="287">
        <v>80</v>
      </c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1046">
        <f t="shared" si="0"/>
        <v>0</v>
      </c>
      <c r="G10" s="1042"/>
      <c r="H10" s="1043"/>
      <c r="I10" s="104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1046">
        <f t="shared" si="0"/>
        <v>0</v>
      </c>
      <c r="G11" s="1042"/>
      <c r="H11" s="1043"/>
      <c r="I11" s="104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1046">
        <f t="shared" si="0"/>
        <v>0</v>
      </c>
      <c r="G12" s="1042"/>
      <c r="H12" s="1043"/>
      <c r="I12" s="104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0.5</v>
      </c>
      <c r="D78" s="6">
        <f>SUM(D9:D77)</f>
        <v>5.05</v>
      </c>
      <c r="F78" s="6">
        <f>SUM(F9:F77)</f>
        <v>5.05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3" t="s">
        <v>11</v>
      </c>
      <c r="D83" s="1134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AA26" sqref="AA2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38" t="s">
        <v>275</v>
      </c>
      <c r="B1" s="1138"/>
      <c r="C1" s="1138"/>
      <c r="D1" s="1138"/>
      <c r="E1" s="1138"/>
      <c r="F1" s="1138"/>
      <c r="G1" s="1138"/>
      <c r="H1" s="11">
        <v>1</v>
      </c>
      <c r="K1" s="1131" t="s">
        <v>274</v>
      </c>
      <c r="L1" s="1131"/>
      <c r="M1" s="1131"/>
      <c r="N1" s="1131"/>
      <c r="O1" s="1131"/>
      <c r="P1" s="1131"/>
      <c r="Q1" s="113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15"/>
      <c r="B4" s="1139" t="s">
        <v>117</v>
      </c>
      <c r="C4" s="349"/>
      <c r="D4" s="268"/>
      <c r="E4" s="951"/>
      <c r="F4" s="263"/>
      <c r="G4" s="166"/>
      <c r="H4" s="166"/>
      <c r="K4" s="815"/>
      <c r="L4" s="1139" t="s">
        <v>382</v>
      </c>
      <c r="M4" s="349"/>
      <c r="N4" s="268"/>
      <c r="O4" s="951"/>
      <c r="P4" s="263"/>
      <c r="Q4" s="166"/>
      <c r="R4" s="166"/>
    </row>
    <row r="5" spans="1:19" ht="15" customHeight="1" x14ac:dyDescent="0.25">
      <c r="A5" s="1141" t="s">
        <v>68</v>
      </c>
      <c r="B5" s="1140"/>
      <c r="C5" s="664">
        <v>118.9</v>
      </c>
      <c r="D5" s="268">
        <v>44399</v>
      </c>
      <c r="E5" s="951">
        <v>18902.599999999999</v>
      </c>
      <c r="F5" s="263">
        <v>624</v>
      </c>
      <c r="G5" s="281"/>
      <c r="K5" s="1141" t="s">
        <v>68</v>
      </c>
      <c r="L5" s="1140"/>
      <c r="M5" s="664">
        <v>128</v>
      </c>
      <c r="N5" s="268">
        <v>44431</v>
      </c>
      <c r="O5" s="951">
        <v>370.83</v>
      </c>
      <c r="P5" s="263">
        <v>13</v>
      </c>
      <c r="Q5" s="281"/>
    </row>
    <row r="6" spans="1:19" x14ac:dyDescent="0.25">
      <c r="A6" s="1141"/>
      <c r="B6" s="1140"/>
      <c r="C6" s="686"/>
      <c r="D6" s="268"/>
      <c r="E6" s="952">
        <v>2.33</v>
      </c>
      <c r="F6" s="74"/>
      <c r="G6" s="283">
        <f>F79</f>
        <v>18904.93</v>
      </c>
      <c r="H6" s="7">
        <f>E6-G6+E7+E5-G5+E4</f>
        <v>0</v>
      </c>
      <c r="K6" s="1141"/>
      <c r="L6" s="1140"/>
      <c r="M6" s="686"/>
      <c r="N6" s="268"/>
      <c r="O6" s="952">
        <v>223.02</v>
      </c>
      <c r="P6" s="74">
        <v>7</v>
      </c>
      <c r="Q6" s="283">
        <f>P79</f>
        <v>591.28</v>
      </c>
      <c r="R6" s="7">
        <f>O6-Q6+O7+O5-Q5+O4</f>
        <v>2.5699999999999932</v>
      </c>
    </row>
    <row r="7" spans="1:19" x14ac:dyDescent="0.25">
      <c r="A7" s="815"/>
      <c r="B7" s="294"/>
      <c r="C7" s="305"/>
      <c r="D7" s="296"/>
      <c r="E7" s="951"/>
      <c r="F7" s="263"/>
      <c r="G7" s="260"/>
      <c r="K7" s="815"/>
      <c r="L7" s="294"/>
      <c r="M7" s="305"/>
      <c r="N7" s="296"/>
      <c r="O7" s="951"/>
      <c r="P7" s="263"/>
      <c r="Q7" s="260"/>
    </row>
    <row r="8" spans="1:19" ht="15.75" thickBot="1" x14ac:dyDescent="0.3">
      <c r="A8" s="815"/>
      <c r="B8" s="294"/>
      <c r="C8" s="305"/>
      <c r="D8" s="296"/>
      <c r="E8" s="951"/>
      <c r="F8" s="263"/>
      <c r="G8" s="260"/>
      <c r="K8" s="815"/>
      <c r="L8" s="294"/>
      <c r="M8" s="305"/>
      <c r="N8" s="296"/>
      <c r="O8" s="951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  <c r="K10" s="81" t="s">
        <v>32</v>
      </c>
      <c r="L10" s="84">
        <f>P6-M10+P5+P4+P7+P8</f>
        <v>0</v>
      </c>
      <c r="M10" s="15">
        <v>20</v>
      </c>
      <c r="N10" s="285">
        <v>591.28</v>
      </c>
      <c r="O10" s="318">
        <v>44444</v>
      </c>
      <c r="P10" s="285">
        <f t="shared" ref="P10:P73" si="1">N10</f>
        <v>591.28</v>
      </c>
      <c r="Q10" s="286" t="s">
        <v>609</v>
      </c>
      <c r="R10" s="287">
        <v>128</v>
      </c>
      <c r="S10" s="297">
        <f>O6-P10+O5+O4+O7+O8</f>
        <v>2.5699999999999932</v>
      </c>
    </row>
    <row r="11" spans="1:1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  <c r="K11" s="219"/>
      <c r="L11" s="84">
        <f>L10-M11</f>
        <v>0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2.5699999999999932</v>
      </c>
    </row>
    <row r="12" spans="1:19" x14ac:dyDescent="0.25">
      <c r="A12" s="206"/>
      <c r="B12" s="84">
        <f t="shared" ref="B12:B18" si="2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3">I11-F12</f>
        <v>17009.2</v>
      </c>
      <c r="K12" s="206"/>
      <c r="L12" s="84">
        <f t="shared" ref="L12:L18" si="4">L11-M12</f>
        <v>0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2.5699999999999932</v>
      </c>
    </row>
    <row r="13" spans="1:19" ht="15.75" x14ac:dyDescent="0.25">
      <c r="A13" s="206"/>
      <c r="B13" s="84">
        <f t="shared" si="2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3"/>
        <v>16138.85</v>
      </c>
      <c r="K13" s="206"/>
      <c r="L13" s="84">
        <f t="shared" si="4"/>
        <v>0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2.5699999999999932</v>
      </c>
    </row>
    <row r="14" spans="1:19" ht="15.75" x14ac:dyDescent="0.25">
      <c r="A14" s="83" t="s">
        <v>33</v>
      </c>
      <c r="B14" s="84">
        <f t="shared" si="2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3"/>
        <v>15827.1</v>
      </c>
      <c r="K14" s="83" t="s">
        <v>33</v>
      </c>
      <c r="L14" s="84">
        <f t="shared" si="4"/>
        <v>0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2.5699999999999932</v>
      </c>
    </row>
    <row r="15" spans="1:19" ht="15.75" x14ac:dyDescent="0.25">
      <c r="A15" s="74"/>
      <c r="B15" s="84">
        <f t="shared" si="2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3"/>
        <v>14891.560000000001</v>
      </c>
      <c r="K15" s="74"/>
      <c r="L15" s="84">
        <f t="shared" si="4"/>
        <v>0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2.5699999999999932</v>
      </c>
    </row>
    <row r="16" spans="1:19" x14ac:dyDescent="0.25">
      <c r="A16" s="74"/>
      <c r="B16" s="84">
        <f t="shared" si="2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3"/>
        <v>13991.680000000002</v>
      </c>
      <c r="K16" s="74"/>
      <c r="L16" s="84">
        <f t="shared" si="4"/>
        <v>0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2.5699999999999932</v>
      </c>
    </row>
    <row r="17" spans="1:19" x14ac:dyDescent="0.25">
      <c r="B17" s="84">
        <f t="shared" si="2"/>
        <v>463</v>
      </c>
      <c r="C17" s="15">
        <v>1</v>
      </c>
      <c r="D17" s="470">
        <v>28.76</v>
      </c>
      <c r="E17" s="991">
        <v>44410</v>
      </c>
      <c r="F17" s="470">
        <f t="shared" si="0"/>
        <v>28.76</v>
      </c>
      <c r="G17" s="458" t="s">
        <v>412</v>
      </c>
      <c r="H17" s="459">
        <v>123</v>
      </c>
      <c r="I17" s="297">
        <f t="shared" si="3"/>
        <v>13962.920000000002</v>
      </c>
      <c r="L17" s="84">
        <f t="shared" si="4"/>
        <v>0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2.5699999999999932</v>
      </c>
    </row>
    <row r="18" spans="1:19" x14ac:dyDescent="0.25">
      <c r="B18" s="84">
        <f t="shared" si="2"/>
        <v>433</v>
      </c>
      <c r="C18" s="15">
        <v>30</v>
      </c>
      <c r="D18" s="470">
        <v>873.7</v>
      </c>
      <c r="E18" s="991">
        <v>44412</v>
      </c>
      <c r="F18" s="470">
        <f t="shared" si="0"/>
        <v>873.7</v>
      </c>
      <c r="G18" s="458" t="s">
        <v>418</v>
      </c>
      <c r="H18" s="459">
        <v>123</v>
      </c>
      <c r="I18" s="297">
        <f t="shared" si="3"/>
        <v>13089.220000000001</v>
      </c>
      <c r="L18" s="84">
        <f t="shared" si="4"/>
        <v>0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2.5699999999999932</v>
      </c>
    </row>
    <row r="19" spans="1:19" x14ac:dyDescent="0.25">
      <c r="A19" s="126"/>
      <c r="B19" s="84">
        <f>B18-C19</f>
        <v>413</v>
      </c>
      <c r="C19" s="15">
        <v>20</v>
      </c>
      <c r="D19" s="470">
        <v>627.1</v>
      </c>
      <c r="E19" s="991">
        <v>44413</v>
      </c>
      <c r="F19" s="470">
        <f t="shared" si="0"/>
        <v>627.1</v>
      </c>
      <c r="G19" s="458" t="s">
        <v>419</v>
      </c>
      <c r="H19" s="459">
        <v>123</v>
      </c>
      <c r="I19" s="297">
        <f t="shared" si="3"/>
        <v>12462.12</v>
      </c>
      <c r="K19" s="126"/>
      <c r="L19" s="84">
        <f>L18-M19</f>
        <v>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2.5699999999999932</v>
      </c>
    </row>
    <row r="20" spans="1:19" x14ac:dyDescent="0.25">
      <c r="A20" s="126"/>
      <c r="B20" s="84">
        <f t="shared" ref="B20:B55" si="6">B19-C20</f>
        <v>411</v>
      </c>
      <c r="C20" s="15">
        <v>2</v>
      </c>
      <c r="D20" s="470">
        <v>59.74</v>
      </c>
      <c r="E20" s="991">
        <v>44413</v>
      </c>
      <c r="F20" s="470">
        <f t="shared" si="0"/>
        <v>59.74</v>
      </c>
      <c r="G20" s="458" t="s">
        <v>426</v>
      </c>
      <c r="H20" s="459">
        <v>123</v>
      </c>
      <c r="I20" s="297">
        <f t="shared" si="3"/>
        <v>12402.380000000001</v>
      </c>
      <c r="K20" s="126"/>
      <c r="L20" s="84">
        <f t="shared" ref="L20:L55" si="7">L19-M20</f>
        <v>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2.5699999999999932</v>
      </c>
    </row>
    <row r="21" spans="1:19" x14ac:dyDescent="0.25">
      <c r="A21" s="126"/>
      <c r="B21" s="84">
        <f t="shared" si="6"/>
        <v>381</v>
      </c>
      <c r="C21" s="15">
        <v>30</v>
      </c>
      <c r="D21" s="470">
        <v>896.62</v>
      </c>
      <c r="E21" s="991">
        <v>44414</v>
      </c>
      <c r="F21" s="470">
        <f t="shared" si="0"/>
        <v>896.62</v>
      </c>
      <c r="G21" s="458" t="s">
        <v>429</v>
      </c>
      <c r="H21" s="459">
        <v>123</v>
      </c>
      <c r="I21" s="297">
        <f t="shared" si="3"/>
        <v>11505.76</v>
      </c>
      <c r="K21" s="126"/>
      <c r="L21" s="84">
        <f t="shared" si="7"/>
        <v>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2.5699999999999932</v>
      </c>
    </row>
    <row r="22" spans="1:19" x14ac:dyDescent="0.25">
      <c r="A22" s="126"/>
      <c r="B22" s="84">
        <f t="shared" si="6"/>
        <v>351</v>
      </c>
      <c r="C22" s="15">
        <v>30</v>
      </c>
      <c r="D22" s="470">
        <v>913.31</v>
      </c>
      <c r="E22" s="991">
        <v>44417</v>
      </c>
      <c r="F22" s="470">
        <f t="shared" si="0"/>
        <v>913.31</v>
      </c>
      <c r="G22" s="458" t="s">
        <v>441</v>
      </c>
      <c r="H22" s="459">
        <v>123</v>
      </c>
      <c r="I22" s="297">
        <f t="shared" si="3"/>
        <v>10592.45</v>
      </c>
      <c r="K22" s="126"/>
      <c r="L22" s="84">
        <f t="shared" si="7"/>
        <v>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2.5699999999999932</v>
      </c>
    </row>
    <row r="23" spans="1:19" x14ac:dyDescent="0.25">
      <c r="A23" s="126"/>
      <c r="B23" s="303">
        <f t="shared" si="6"/>
        <v>336</v>
      </c>
      <c r="C23" s="15">
        <v>15</v>
      </c>
      <c r="D23" s="470">
        <v>456.2</v>
      </c>
      <c r="E23" s="991">
        <v>44420</v>
      </c>
      <c r="F23" s="470">
        <f t="shared" si="0"/>
        <v>456.2</v>
      </c>
      <c r="G23" s="458" t="s">
        <v>453</v>
      </c>
      <c r="H23" s="459">
        <v>123</v>
      </c>
      <c r="I23" s="297">
        <f t="shared" si="3"/>
        <v>10136.25</v>
      </c>
      <c r="K23" s="126"/>
      <c r="L23" s="303">
        <f t="shared" si="7"/>
        <v>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2.5699999999999932</v>
      </c>
    </row>
    <row r="24" spans="1:19" x14ac:dyDescent="0.25">
      <c r="A24" s="127"/>
      <c r="B24" s="303">
        <f t="shared" si="6"/>
        <v>326</v>
      </c>
      <c r="C24" s="15">
        <v>10</v>
      </c>
      <c r="D24" s="470">
        <v>285.17</v>
      </c>
      <c r="E24" s="991">
        <v>44420</v>
      </c>
      <c r="F24" s="470">
        <f t="shared" si="0"/>
        <v>285.17</v>
      </c>
      <c r="G24" s="458" t="s">
        <v>455</v>
      </c>
      <c r="H24" s="459">
        <v>123</v>
      </c>
      <c r="I24" s="297">
        <f t="shared" si="3"/>
        <v>9851.08</v>
      </c>
      <c r="K24" s="127"/>
      <c r="L24" s="303">
        <f t="shared" si="7"/>
        <v>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2.5699999999999932</v>
      </c>
    </row>
    <row r="25" spans="1:19" x14ac:dyDescent="0.25">
      <c r="A25" s="126"/>
      <c r="B25" s="303">
        <f t="shared" si="6"/>
        <v>296</v>
      </c>
      <c r="C25" s="15">
        <v>30</v>
      </c>
      <c r="D25" s="470">
        <v>928.92</v>
      </c>
      <c r="E25" s="991">
        <v>44420</v>
      </c>
      <c r="F25" s="470">
        <f t="shared" si="0"/>
        <v>928.92</v>
      </c>
      <c r="G25" s="458" t="s">
        <v>456</v>
      </c>
      <c r="H25" s="459">
        <v>123</v>
      </c>
      <c r="I25" s="297">
        <f t="shared" si="3"/>
        <v>8922.16</v>
      </c>
      <c r="K25" s="126"/>
      <c r="L25" s="303">
        <f t="shared" si="7"/>
        <v>0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5"/>
        <v>2.5699999999999932</v>
      </c>
    </row>
    <row r="26" spans="1:19" x14ac:dyDescent="0.25">
      <c r="A26" s="126"/>
      <c r="B26" s="303">
        <f t="shared" si="6"/>
        <v>293</v>
      </c>
      <c r="C26" s="15">
        <v>3</v>
      </c>
      <c r="D26" s="470">
        <v>90.63</v>
      </c>
      <c r="E26" s="991">
        <v>44420</v>
      </c>
      <c r="F26" s="470">
        <f t="shared" si="0"/>
        <v>90.63</v>
      </c>
      <c r="G26" s="458" t="s">
        <v>457</v>
      </c>
      <c r="H26" s="459">
        <v>123</v>
      </c>
      <c r="I26" s="297">
        <f t="shared" si="3"/>
        <v>8831.5300000000007</v>
      </c>
      <c r="K26" s="126"/>
      <c r="L26" s="303">
        <f t="shared" si="7"/>
        <v>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2.5699999999999932</v>
      </c>
    </row>
    <row r="27" spans="1:19" x14ac:dyDescent="0.25">
      <c r="A27" s="126"/>
      <c r="B27" s="206">
        <f t="shared" si="6"/>
        <v>292</v>
      </c>
      <c r="C27" s="15">
        <v>1</v>
      </c>
      <c r="D27" s="470">
        <v>28.08</v>
      </c>
      <c r="E27" s="991">
        <v>44421</v>
      </c>
      <c r="F27" s="470">
        <f t="shared" si="0"/>
        <v>28.08</v>
      </c>
      <c r="G27" s="458" t="s">
        <v>458</v>
      </c>
      <c r="H27" s="459">
        <v>123</v>
      </c>
      <c r="I27" s="297">
        <f t="shared" si="3"/>
        <v>8803.4500000000007</v>
      </c>
      <c r="K27" s="126"/>
      <c r="L27" s="206">
        <f t="shared" si="7"/>
        <v>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2.5699999999999932</v>
      </c>
    </row>
    <row r="28" spans="1:19" x14ac:dyDescent="0.25">
      <c r="A28" s="126"/>
      <c r="B28" s="303">
        <f t="shared" si="6"/>
        <v>262</v>
      </c>
      <c r="C28" s="15">
        <v>30</v>
      </c>
      <c r="D28" s="470">
        <v>908.39</v>
      </c>
      <c r="E28" s="991">
        <v>44422</v>
      </c>
      <c r="F28" s="470">
        <f t="shared" si="0"/>
        <v>908.39</v>
      </c>
      <c r="G28" s="458" t="s">
        <v>473</v>
      </c>
      <c r="H28" s="459">
        <v>123</v>
      </c>
      <c r="I28" s="297">
        <f t="shared" si="3"/>
        <v>7895.06</v>
      </c>
      <c r="K28" s="126"/>
      <c r="L28" s="303">
        <f t="shared" si="7"/>
        <v>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2.5699999999999932</v>
      </c>
    </row>
    <row r="29" spans="1:19" x14ac:dyDescent="0.25">
      <c r="A29" s="126"/>
      <c r="B29" s="206">
        <f t="shared" si="6"/>
        <v>232</v>
      </c>
      <c r="C29" s="15">
        <v>30</v>
      </c>
      <c r="D29" s="470">
        <v>917.59</v>
      </c>
      <c r="E29" s="991">
        <v>44424</v>
      </c>
      <c r="F29" s="470">
        <f t="shared" si="0"/>
        <v>917.59</v>
      </c>
      <c r="G29" s="458" t="s">
        <v>475</v>
      </c>
      <c r="H29" s="459">
        <v>123</v>
      </c>
      <c r="I29" s="297">
        <f t="shared" si="3"/>
        <v>6977.47</v>
      </c>
      <c r="K29" s="126"/>
      <c r="L29" s="206">
        <f t="shared" si="7"/>
        <v>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2.5699999999999932</v>
      </c>
    </row>
    <row r="30" spans="1:19" x14ac:dyDescent="0.25">
      <c r="A30" s="126"/>
      <c r="B30" s="303">
        <f t="shared" si="6"/>
        <v>222</v>
      </c>
      <c r="C30" s="15">
        <v>10</v>
      </c>
      <c r="D30" s="470">
        <v>301.32</v>
      </c>
      <c r="E30" s="991">
        <v>44425</v>
      </c>
      <c r="F30" s="470">
        <f t="shared" si="0"/>
        <v>301.32</v>
      </c>
      <c r="G30" s="458" t="s">
        <v>480</v>
      </c>
      <c r="H30" s="459">
        <v>123</v>
      </c>
      <c r="I30" s="297">
        <f t="shared" si="3"/>
        <v>6676.1500000000005</v>
      </c>
      <c r="K30" s="126"/>
      <c r="L30" s="303">
        <f t="shared" si="7"/>
        <v>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2.5699999999999932</v>
      </c>
    </row>
    <row r="31" spans="1:19" x14ac:dyDescent="0.25">
      <c r="A31" s="126"/>
      <c r="B31" s="303">
        <f t="shared" si="6"/>
        <v>221</v>
      </c>
      <c r="C31" s="15">
        <v>1</v>
      </c>
      <c r="D31" s="470">
        <v>29.26</v>
      </c>
      <c r="E31" s="991">
        <v>44427</v>
      </c>
      <c r="F31" s="470">
        <f t="shared" si="0"/>
        <v>29.26</v>
      </c>
      <c r="G31" s="458" t="s">
        <v>490</v>
      </c>
      <c r="H31" s="459">
        <v>123</v>
      </c>
      <c r="I31" s="297">
        <f t="shared" si="3"/>
        <v>6646.89</v>
      </c>
      <c r="K31" s="126"/>
      <c r="L31" s="303">
        <f t="shared" si="7"/>
        <v>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2.5699999999999932</v>
      </c>
    </row>
    <row r="32" spans="1:19" x14ac:dyDescent="0.25">
      <c r="A32" s="126"/>
      <c r="B32" s="303">
        <f t="shared" si="6"/>
        <v>191</v>
      </c>
      <c r="C32" s="15">
        <v>30</v>
      </c>
      <c r="D32" s="470">
        <v>894.51</v>
      </c>
      <c r="E32" s="991">
        <v>44428</v>
      </c>
      <c r="F32" s="470">
        <f t="shared" si="0"/>
        <v>894.51</v>
      </c>
      <c r="G32" s="458" t="s">
        <v>493</v>
      </c>
      <c r="H32" s="459">
        <v>123</v>
      </c>
      <c r="I32" s="297">
        <f t="shared" si="3"/>
        <v>5752.38</v>
      </c>
      <c r="K32" s="126"/>
      <c r="L32" s="303">
        <f t="shared" si="7"/>
        <v>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2.5699999999999932</v>
      </c>
    </row>
    <row r="33" spans="1:19" x14ac:dyDescent="0.25">
      <c r="A33" s="126"/>
      <c r="B33" s="303">
        <f t="shared" si="6"/>
        <v>190</v>
      </c>
      <c r="C33" s="15">
        <v>1</v>
      </c>
      <c r="D33" s="470">
        <v>31.25</v>
      </c>
      <c r="E33" s="991">
        <v>44428</v>
      </c>
      <c r="F33" s="470">
        <f t="shared" si="0"/>
        <v>31.25</v>
      </c>
      <c r="G33" s="458" t="s">
        <v>494</v>
      </c>
      <c r="H33" s="459">
        <v>123</v>
      </c>
      <c r="I33" s="297">
        <f t="shared" si="3"/>
        <v>5721.13</v>
      </c>
      <c r="K33" s="126"/>
      <c r="L33" s="303">
        <f t="shared" si="7"/>
        <v>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2.5699999999999932</v>
      </c>
    </row>
    <row r="34" spans="1:19" x14ac:dyDescent="0.25">
      <c r="A34" s="126"/>
      <c r="B34" s="303">
        <f t="shared" si="6"/>
        <v>180</v>
      </c>
      <c r="C34" s="15">
        <v>10</v>
      </c>
      <c r="D34" s="470">
        <v>321.27</v>
      </c>
      <c r="E34" s="991">
        <v>44428</v>
      </c>
      <c r="F34" s="470">
        <f t="shared" si="0"/>
        <v>321.27</v>
      </c>
      <c r="G34" s="458" t="s">
        <v>499</v>
      </c>
      <c r="H34" s="459">
        <v>128</v>
      </c>
      <c r="I34" s="297">
        <f t="shared" si="3"/>
        <v>5399.8600000000006</v>
      </c>
      <c r="K34" s="126"/>
      <c r="L34" s="303">
        <f t="shared" si="7"/>
        <v>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2.5699999999999932</v>
      </c>
    </row>
    <row r="35" spans="1:19" x14ac:dyDescent="0.25">
      <c r="A35" s="126"/>
      <c r="B35" s="303">
        <f t="shared" si="6"/>
        <v>150</v>
      </c>
      <c r="C35" s="15">
        <v>30</v>
      </c>
      <c r="D35" s="470">
        <v>922.3</v>
      </c>
      <c r="E35" s="991">
        <v>44429</v>
      </c>
      <c r="F35" s="470">
        <f t="shared" si="0"/>
        <v>922.3</v>
      </c>
      <c r="G35" s="458" t="s">
        <v>500</v>
      </c>
      <c r="H35" s="459">
        <v>128</v>
      </c>
      <c r="I35" s="297">
        <f t="shared" si="3"/>
        <v>4477.5600000000004</v>
      </c>
      <c r="K35" s="126"/>
      <c r="L35" s="303">
        <f t="shared" si="7"/>
        <v>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2.5699999999999932</v>
      </c>
    </row>
    <row r="36" spans="1:19" x14ac:dyDescent="0.25">
      <c r="A36" s="126"/>
      <c r="B36" s="303">
        <f t="shared" si="6"/>
        <v>120</v>
      </c>
      <c r="C36" s="15">
        <v>30</v>
      </c>
      <c r="D36" s="470">
        <v>927.33</v>
      </c>
      <c r="E36" s="991">
        <v>44429</v>
      </c>
      <c r="F36" s="470">
        <f t="shared" si="0"/>
        <v>927.33</v>
      </c>
      <c r="G36" s="458" t="s">
        <v>504</v>
      </c>
      <c r="H36" s="459">
        <v>128</v>
      </c>
      <c r="I36" s="297">
        <f t="shared" si="3"/>
        <v>3550.2300000000005</v>
      </c>
      <c r="K36" s="126"/>
      <c r="L36" s="303">
        <f t="shared" si="7"/>
        <v>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2.5699999999999932</v>
      </c>
    </row>
    <row r="37" spans="1:19" x14ac:dyDescent="0.25">
      <c r="A37" s="126" t="s">
        <v>22</v>
      </c>
      <c r="B37" s="303">
        <f t="shared" si="6"/>
        <v>90</v>
      </c>
      <c r="C37" s="15">
        <v>30</v>
      </c>
      <c r="D37" s="470">
        <v>879.81</v>
      </c>
      <c r="E37" s="991">
        <v>44434</v>
      </c>
      <c r="F37" s="470">
        <f t="shared" si="0"/>
        <v>879.81</v>
      </c>
      <c r="G37" s="458" t="s">
        <v>531</v>
      </c>
      <c r="H37" s="459">
        <v>128</v>
      </c>
      <c r="I37" s="297">
        <f t="shared" si="3"/>
        <v>2670.4200000000005</v>
      </c>
      <c r="K37" s="126" t="s">
        <v>22</v>
      </c>
      <c r="L37" s="303">
        <f t="shared" si="7"/>
        <v>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2.5699999999999932</v>
      </c>
    </row>
    <row r="38" spans="1:19" x14ac:dyDescent="0.25">
      <c r="A38" s="127"/>
      <c r="B38" s="303">
        <f t="shared" si="6"/>
        <v>88</v>
      </c>
      <c r="C38" s="15">
        <v>2</v>
      </c>
      <c r="D38" s="470">
        <v>61.83</v>
      </c>
      <c r="E38" s="991">
        <v>44435</v>
      </c>
      <c r="F38" s="470">
        <f t="shared" si="0"/>
        <v>61.83</v>
      </c>
      <c r="G38" s="458" t="s">
        <v>546</v>
      </c>
      <c r="H38" s="459">
        <v>128</v>
      </c>
      <c r="I38" s="297">
        <f t="shared" si="3"/>
        <v>2608.5900000000006</v>
      </c>
      <c r="K38" s="127"/>
      <c r="L38" s="303">
        <f t="shared" si="7"/>
        <v>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2.5699999999999932</v>
      </c>
    </row>
    <row r="39" spans="1:19" x14ac:dyDescent="0.25">
      <c r="A39" s="126"/>
      <c r="B39" s="303">
        <f t="shared" si="6"/>
        <v>58</v>
      </c>
      <c r="C39" s="15">
        <v>30</v>
      </c>
      <c r="D39" s="470">
        <v>878.64</v>
      </c>
      <c r="E39" s="991">
        <v>44436</v>
      </c>
      <c r="F39" s="470">
        <f t="shared" si="0"/>
        <v>878.64</v>
      </c>
      <c r="G39" s="458" t="s">
        <v>559</v>
      </c>
      <c r="H39" s="459">
        <v>128</v>
      </c>
      <c r="I39" s="297">
        <f t="shared" si="3"/>
        <v>1729.9500000000007</v>
      </c>
      <c r="K39" s="126"/>
      <c r="L39" s="303">
        <f t="shared" si="7"/>
        <v>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2.5699999999999932</v>
      </c>
    </row>
    <row r="40" spans="1:19" x14ac:dyDescent="0.25">
      <c r="A40" s="126"/>
      <c r="B40" s="84">
        <f t="shared" si="6"/>
        <v>48</v>
      </c>
      <c r="C40" s="15">
        <v>10</v>
      </c>
      <c r="D40" s="470">
        <v>276.87</v>
      </c>
      <c r="E40" s="991">
        <v>44438</v>
      </c>
      <c r="F40" s="470">
        <f t="shared" si="0"/>
        <v>276.87</v>
      </c>
      <c r="G40" s="458" t="s">
        <v>555</v>
      </c>
      <c r="H40" s="459">
        <v>128</v>
      </c>
      <c r="I40" s="297">
        <f t="shared" si="3"/>
        <v>1453.0800000000008</v>
      </c>
      <c r="K40" s="126"/>
      <c r="L40" s="84">
        <f t="shared" si="7"/>
        <v>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2.5699999999999932</v>
      </c>
    </row>
    <row r="41" spans="1:19" x14ac:dyDescent="0.25">
      <c r="A41" s="126"/>
      <c r="B41" s="84">
        <f t="shared" si="6"/>
        <v>18</v>
      </c>
      <c r="C41" s="15">
        <v>30</v>
      </c>
      <c r="D41" s="470">
        <v>917.86</v>
      </c>
      <c r="E41" s="991">
        <v>44440</v>
      </c>
      <c r="F41" s="470">
        <f t="shared" si="0"/>
        <v>917.86</v>
      </c>
      <c r="G41" s="458" t="s">
        <v>573</v>
      </c>
      <c r="H41" s="459">
        <v>128</v>
      </c>
      <c r="I41" s="297">
        <f t="shared" si="3"/>
        <v>535.22000000000082</v>
      </c>
      <c r="K41" s="126"/>
      <c r="L41" s="84">
        <f t="shared" si="7"/>
        <v>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2.5699999999999932</v>
      </c>
    </row>
    <row r="42" spans="1:19" x14ac:dyDescent="0.25">
      <c r="A42" s="126"/>
      <c r="B42" s="84">
        <f t="shared" si="6"/>
        <v>8</v>
      </c>
      <c r="C42" s="15">
        <v>10</v>
      </c>
      <c r="D42" s="470">
        <v>280.08999999999997</v>
      </c>
      <c r="E42" s="991">
        <v>44440</v>
      </c>
      <c r="F42" s="470">
        <f t="shared" si="0"/>
        <v>280.08999999999997</v>
      </c>
      <c r="G42" s="458" t="s">
        <v>576</v>
      </c>
      <c r="H42" s="459">
        <v>128</v>
      </c>
      <c r="I42" s="297">
        <f t="shared" si="3"/>
        <v>255.13000000000085</v>
      </c>
      <c r="K42" s="126"/>
      <c r="L42" s="84">
        <f t="shared" si="7"/>
        <v>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2.5699999999999932</v>
      </c>
    </row>
    <row r="43" spans="1:19" x14ac:dyDescent="0.25">
      <c r="A43" s="126"/>
      <c r="B43" s="84">
        <f t="shared" si="6"/>
        <v>7</v>
      </c>
      <c r="C43" s="15">
        <v>1</v>
      </c>
      <c r="D43" s="470">
        <v>32.11</v>
      </c>
      <c r="E43" s="991">
        <v>44443</v>
      </c>
      <c r="F43" s="470">
        <f t="shared" si="0"/>
        <v>32.11</v>
      </c>
      <c r="G43" s="458" t="s">
        <v>607</v>
      </c>
      <c r="H43" s="459">
        <v>128</v>
      </c>
      <c r="I43" s="297">
        <f t="shared" si="3"/>
        <v>223.02000000000083</v>
      </c>
      <c r="K43" s="126"/>
      <c r="L43" s="84">
        <f t="shared" si="7"/>
        <v>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2.5699999999999932</v>
      </c>
    </row>
    <row r="44" spans="1:19" x14ac:dyDescent="0.25">
      <c r="A44" s="126"/>
      <c r="B44" s="84">
        <f t="shared" si="6"/>
        <v>7</v>
      </c>
      <c r="C44" s="15"/>
      <c r="D44" s="895"/>
      <c r="E44" s="896"/>
      <c r="F44" s="1089">
        <f t="shared" si="0"/>
        <v>0</v>
      </c>
      <c r="G44" s="1090"/>
      <c r="H44" s="1091"/>
      <c r="I44" s="1047">
        <f t="shared" si="3"/>
        <v>223.02000000000083</v>
      </c>
      <c r="K44" s="126"/>
      <c r="L44" s="84">
        <f t="shared" si="7"/>
        <v>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2.5699999999999932</v>
      </c>
    </row>
    <row r="45" spans="1:19" x14ac:dyDescent="0.25">
      <c r="A45" s="126"/>
      <c r="B45" s="84">
        <f t="shared" si="6"/>
        <v>0</v>
      </c>
      <c r="C45" s="15">
        <v>7</v>
      </c>
      <c r="D45" s="895"/>
      <c r="E45" s="896"/>
      <c r="F45" s="1089">
        <v>223.02</v>
      </c>
      <c r="G45" s="1090"/>
      <c r="H45" s="1091"/>
      <c r="I45" s="1047">
        <f t="shared" si="3"/>
        <v>8.2422957348171622E-13</v>
      </c>
      <c r="K45" s="126"/>
      <c r="L45" s="84">
        <f t="shared" si="7"/>
        <v>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2.5699999999999932</v>
      </c>
    </row>
    <row r="46" spans="1:19" x14ac:dyDescent="0.25">
      <c r="A46" s="126"/>
      <c r="B46" s="84">
        <f t="shared" si="6"/>
        <v>0</v>
      </c>
      <c r="C46" s="15"/>
      <c r="D46" s="285"/>
      <c r="E46" s="318"/>
      <c r="F46" s="1046">
        <f t="shared" si="0"/>
        <v>0</v>
      </c>
      <c r="G46" s="1042"/>
      <c r="H46" s="1043"/>
      <c r="I46" s="1047">
        <f t="shared" si="3"/>
        <v>8.2422957348171622E-13</v>
      </c>
      <c r="K46" s="126"/>
      <c r="L46" s="84">
        <f t="shared" si="7"/>
        <v>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2.5699999999999932</v>
      </c>
    </row>
    <row r="47" spans="1:19" x14ac:dyDescent="0.25">
      <c r="A47" s="126"/>
      <c r="B47" s="84">
        <f t="shared" si="6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8.2422957348171622E-13</v>
      </c>
      <c r="K47" s="126"/>
      <c r="L47" s="84">
        <f t="shared" si="7"/>
        <v>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2.5699999999999932</v>
      </c>
    </row>
    <row r="48" spans="1:19" x14ac:dyDescent="0.25">
      <c r="A48" s="126"/>
      <c r="B48" s="84">
        <f t="shared" si="6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8.2422957348171622E-13</v>
      </c>
      <c r="K48" s="126"/>
      <c r="L48" s="84">
        <f t="shared" si="7"/>
        <v>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2.5699999999999932</v>
      </c>
    </row>
    <row r="49" spans="1:19" x14ac:dyDescent="0.25">
      <c r="A49" s="126"/>
      <c r="B49" s="84">
        <f t="shared" si="6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8.2422957348171622E-13</v>
      </c>
      <c r="K49" s="126"/>
      <c r="L49" s="84">
        <f t="shared" si="7"/>
        <v>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2.5699999999999932</v>
      </c>
    </row>
    <row r="50" spans="1:19" x14ac:dyDescent="0.25">
      <c r="A50" s="126"/>
      <c r="B50" s="84">
        <f t="shared" si="6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8.2422957348171622E-13</v>
      </c>
      <c r="K50" s="126"/>
      <c r="L50" s="84">
        <f t="shared" si="7"/>
        <v>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2.5699999999999932</v>
      </c>
    </row>
    <row r="51" spans="1:19" x14ac:dyDescent="0.25">
      <c r="A51" s="126"/>
      <c r="B51" s="84">
        <f t="shared" si="6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8.2422957348171622E-13</v>
      </c>
      <c r="K51" s="126"/>
      <c r="L51" s="84">
        <f t="shared" si="7"/>
        <v>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2.5699999999999932</v>
      </c>
    </row>
    <row r="52" spans="1:19" x14ac:dyDescent="0.25">
      <c r="A52" s="126"/>
      <c r="B52" s="84">
        <f t="shared" si="6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8.2422957348171622E-13</v>
      </c>
      <c r="K52" s="126"/>
      <c r="L52" s="84">
        <f t="shared" si="7"/>
        <v>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2.5699999999999932</v>
      </c>
    </row>
    <row r="53" spans="1:19" x14ac:dyDescent="0.25">
      <c r="A53" s="126"/>
      <c r="B53" s="84">
        <f t="shared" si="6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8.2422957348171622E-13</v>
      </c>
      <c r="K53" s="126"/>
      <c r="L53" s="84">
        <f t="shared" si="7"/>
        <v>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2.5699999999999932</v>
      </c>
    </row>
    <row r="54" spans="1:19" x14ac:dyDescent="0.25">
      <c r="A54" s="126"/>
      <c r="B54" s="84">
        <f t="shared" si="6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8.2422957348171622E-13</v>
      </c>
      <c r="K54" s="126"/>
      <c r="L54" s="84">
        <f t="shared" si="7"/>
        <v>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2.5699999999999932</v>
      </c>
    </row>
    <row r="55" spans="1:19" x14ac:dyDescent="0.25">
      <c r="A55" s="126"/>
      <c r="B55" s="84">
        <f t="shared" si="6"/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8.2422957348171622E-13</v>
      </c>
      <c r="K55" s="126"/>
      <c r="L55" s="84">
        <f t="shared" si="7"/>
        <v>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2.5699999999999932</v>
      </c>
    </row>
    <row r="56" spans="1:19" x14ac:dyDescent="0.25">
      <c r="A56" s="126"/>
      <c r="B56" s="12">
        <f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8.2422957348171622E-13</v>
      </c>
      <c r="K56" s="126"/>
      <c r="L56" s="12">
        <f>L55-M56</f>
        <v>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2.5699999999999932</v>
      </c>
    </row>
    <row r="57" spans="1:19" x14ac:dyDescent="0.25">
      <c r="A57" s="126"/>
      <c r="B57" s="12">
        <f t="shared" ref="B57:B76" si="8">B56-C57</f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8.2422957348171622E-13</v>
      </c>
      <c r="K57" s="126"/>
      <c r="L57" s="12">
        <f t="shared" ref="L57:L76" si="9">L56-M57</f>
        <v>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2.5699999999999932</v>
      </c>
    </row>
    <row r="58" spans="1:19" x14ac:dyDescent="0.25">
      <c r="A58" s="126"/>
      <c r="B58" s="12">
        <f t="shared" si="8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8.2422957348171622E-13</v>
      </c>
      <c r="K58" s="126"/>
      <c r="L58" s="12">
        <f t="shared" si="9"/>
        <v>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2.5699999999999932</v>
      </c>
    </row>
    <row r="59" spans="1:19" x14ac:dyDescent="0.25">
      <c r="A59" s="126"/>
      <c r="B59" s="12">
        <f t="shared" si="8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8.2422957348171622E-13</v>
      </c>
      <c r="K59" s="126"/>
      <c r="L59" s="12">
        <f t="shared" si="9"/>
        <v>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2.5699999999999932</v>
      </c>
    </row>
    <row r="60" spans="1:19" x14ac:dyDescent="0.25">
      <c r="A60" s="126"/>
      <c r="B60" s="12">
        <f t="shared" si="8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8.2422957348171622E-13</v>
      </c>
      <c r="K60" s="126"/>
      <c r="L60" s="12">
        <f t="shared" si="9"/>
        <v>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2.5699999999999932</v>
      </c>
    </row>
    <row r="61" spans="1:19" x14ac:dyDescent="0.25">
      <c r="A61" s="126"/>
      <c r="B61" s="12">
        <f t="shared" si="8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8.2422957348171622E-13</v>
      </c>
      <c r="K61" s="126"/>
      <c r="L61" s="12">
        <f t="shared" si="9"/>
        <v>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2.5699999999999932</v>
      </c>
    </row>
    <row r="62" spans="1:19" x14ac:dyDescent="0.25">
      <c r="A62" s="126"/>
      <c r="B62" s="12">
        <f t="shared" si="8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8.2422957348171622E-13</v>
      </c>
      <c r="K62" s="126"/>
      <c r="L62" s="12">
        <f t="shared" si="9"/>
        <v>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2.5699999999999932</v>
      </c>
    </row>
    <row r="63" spans="1:19" x14ac:dyDescent="0.25">
      <c r="A63" s="126"/>
      <c r="B63" s="12">
        <f t="shared" si="8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8.2422957348171622E-13</v>
      </c>
      <c r="K63" s="126"/>
      <c r="L63" s="12">
        <f t="shared" si="9"/>
        <v>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2.5699999999999932</v>
      </c>
    </row>
    <row r="64" spans="1:19" x14ac:dyDescent="0.25">
      <c r="A64" s="126"/>
      <c r="B64" s="12">
        <f t="shared" si="8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8.2422957348171622E-13</v>
      </c>
      <c r="K64" s="126"/>
      <c r="L64" s="12">
        <f t="shared" si="9"/>
        <v>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2.5699999999999932</v>
      </c>
    </row>
    <row r="65" spans="1:19" x14ac:dyDescent="0.25">
      <c r="A65" s="126"/>
      <c r="B65" s="12">
        <f t="shared" si="8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8.2422957348171622E-13</v>
      </c>
      <c r="K65" s="126"/>
      <c r="L65" s="12">
        <f t="shared" si="9"/>
        <v>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2.5699999999999932</v>
      </c>
    </row>
    <row r="66" spans="1:19" x14ac:dyDescent="0.25">
      <c r="A66" s="126"/>
      <c r="B66" s="12">
        <f t="shared" si="8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8.2422957348171622E-13</v>
      </c>
      <c r="K66" s="126"/>
      <c r="L66" s="12">
        <f t="shared" si="9"/>
        <v>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2.5699999999999932</v>
      </c>
    </row>
    <row r="67" spans="1:19" x14ac:dyDescent="0.25">
      <c r="A67" s="126"/>
      <c r="B67" s="12">
        <f t="shared" si="8"/>
        <v>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8.2422957348171622E-13</v>
      </c>
      <c r="K67" s="126"/>
      <c r="L67" s="12">
        <f t="shared" si="9"/>
        <v>0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2.5699999999999932</v>
      </c>
    </row>
    <row r="68" spans="1:19" x14ac:dyDescent="0.25">
      <c r="A68" s="126"/>
      <c r="B68" s="12">
        <f t="shared" si="8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8.2422957348171622E-13</v>
      </c>
      <c r="K68" s="126"/>
      <c r="L68" s="12">
        <f t="shared" si="9"/>
        <v>0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2.5699999999999932</v>
      </c>
    </row>
    <row r="69" spans="1:19" x14ac:dyDescent="0.25">
      <c r="A69" s="126"/>
      <c r="B69" s="12">
        <f t="shared" si="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8.2422957348171622E-13</v>
      </c>
      <c r="K69" s="126"/>
      <c r="L69" s="12">
        <f t="shared" si="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2.5699999999999932</v>
      </c>
    </row>
    <row r="70" spans="1:19" x14ac:dyDescent="0.25">
      <c r="A70" s="126"/>
      <c r="B70" s="12">
        <f t="shared" si="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8.2422957348171622E-13</v>
      </c>
      <c r="K70" s="126"/>
      <c r="L70" s="12">
        <f t="shared" si="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2.5699999999999932</v>
      </c>
    </row>
    <row r="71" spans="1:19" x14ac:dyDescent="0.25">
      <c r="A71" s="126"/>
      <c r="B71" s="12">
        <f t="shared" si="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8.2422957348171622E-13</v>
      </c>
      <c r="K71" s="126"/>
      <c r="L71" s="12">
        <f t="shared" si="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2.5699999999999932</v>
      </c>
    </row>
    <row r="72" spans="1:19" x14ac:dyDescent="0.25">
      <c r="A72" s="126"/>
      <c r="B72" s="12">
        <f t="shared" si="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8.2422957348171622E-13</v>
      </c>
      <c r="K72" s="126"/>
      <c r="L72" s="12">
        <f t="shared" si="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2.5699999999999932</v>
      </c>
    </row>
    <row r="73" spans="1:19" x14ac:dyDescent="0.25">
      <c r="A73" s="126"/>
      <c r="B73" s="12">
        <f t="shared" si="8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8.2422957348171622E-13</v>
      </c>
      <c r="K73" s="126"/>
      <c r="L73" s="12">
        <f t="shared" si="9"/>
        <v>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2.5699999999999932</v>
      </c>
    </row>
    <row r="74" spans="1:19" x14ac:dyDescent="0.25">
      <c r="A74" s="126"/>
      <c r="B74" s="12">
        <f t="shared" si="8"/>
        <v>0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8.2422957348171622E-13</v>
      </c>
      <c r="K74" s="126"/>
      <c r="L74" s="12">
        <f t="shared" si="9"/>
        <v>0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2.5699999999999932</v>
      </c>
    </row>
    <row r="75" spans="1:19" x14ac:dyDescent="0.25">
      <c r="A75" s="126"/>
      <c r="B75" s="12">
        <f t="shared" si="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8.2422957348171622E-13</v>
      </c>
      <c r="K75" s="126"/>
      <c r="L75" s="12">
        <f t="shared" si="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2.5699999999999932</v>
      </c>
    </row>
    <row r="76" spans="1:19" x14ac:dyDescent="0.25">
      <c r="A76" s="126"/>
      <c r="B76" s="12">
        <f t="shared" si="8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8.2422957348171622E-13</v>
      </c>
      <c r="K76" s="126"/>
      <c r="L76" s="12">
        <f t="shared" si="9"/>
        <v>0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2.5699999999999932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8.2422957348171622E-13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2.5699999999999932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624</v>
      </c>
      <c r="D79" s="6">
        <f>SUM(D10:D78)</f>
        <v>18681.91</v>
      </c>
      <c r="F79" s="6">
        <f>SUM(F10:F78)</f>
        <v>18904.93</v>
      </c>
      <c r="M79" s="53">
        <f>SUM(M10:M78)</f>
        <v>20</v>
      </c>
      <c r="N79" s="6">
        <f>SUM(N10:N78)</f>
        <v>591.28</v>
      </c>
      <c r="P79" s="6">
        <f>SUM(P10:P78)</f>
        <v>591.28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33" t="s">
        <v>11</v>
      </c>
      <c r="D84" s="1134"/>
      <c r="E84" s="58">
        <f>E5+E6-F79+E7</f>
        <v>0</v>
      </c>
      <c r="F84" s="74"/>
      <c r="M84" s="1133" t="s">
        <v>11</v>
      </c>
      <c r="N84" s="1134"/>
      <c r="O84" s="58">
        <f>O5+O6-P79+O7</f>
        <v>2.57000000000005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23"/>
      <c r="B5" s="1124"/>
      <c r="C5" s="292"/>
      <c r="D5" s="268"/>
      <c r="E5" s="280"/>
      <c r="F5" s="274"/>
      <c r="G5" s="281"/>
    </row>
    <row r="6" spans="1:9" x14ac:dyDescent="0.25">
      <c r="A6" s="1123"/>
      <c r="B6" s="1124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23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3" t="s">
        <v>11</v>
      </c>
      <c r="D83" s="1134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24"/>
      <c r="B5" s="1142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24"/>
      <c r="B6" s="1142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33" t="s">
        <v>11</v>
      </c>
      <c r="D40" s="1134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J4" sqref="J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6"/>
  </cols>
  <sheetData>
    <row r="1" spans="1:20" ht="40.5" customHeight="1" x14ac:dyDescent="0.55000000000000004">
      <c r="A1" s="1138" t="s">
        <v>276</v>
      </c>
      <c r="B1" s="1138"/>
      <c r="C1" s="1138"/>
      <c r="D1" s="1138"/>
      <c r="E1" s="1138"/>
      <c r="F1" s="1138"/>
      <c r="G1" s="1138"/>
      <c r="H1" s="11">
        <v>1</v>
      </c>
      <c r="K1" s="1131" t="s">
        <v>577</v>
      </c>
      <c r="L1" s="1131"/>
      <c r="M1" s="1131"/>
      <c r="N1" s="1131"/>
      <c r="O1" s="1131"/>
      <c r="P1" s="1131"/>
      <c r="Q1" s="1131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32"/>
      <c r="D4" s="160"/>
      <c r="E4" s="87"/>
      <c r="F4" s="74"/>
      <c r="G4" s="38"/>
      <c r="M4" s="132"/>
      <c r="N4" s="160"/>
      <c r="O4" s="87"/>
      <c r="P4" s="74"/>
      <c r="Q4" s="38"/>
    </row>
    <row r="5" spans="1:20" x14ac:dyDescent="0.25">
      <c r="A5" s="687" t="s">
        <v>137</v>
      </c>
      <c r="B5" s="908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1836.09</v>
      </c>
      <c r="H5" s="7">
        <f>E5-G5+E4+E6</f>
        <v>0</v>
      </c>
      <c r="K5" s="1073" t="s">
        <v>137</v>
      </c>
      <c r="L5" s="908" t="s">
        <v>134</v>
      </c>
      <c r="M5" s="167">
        <v>55</v>
      </c>
      <c r="N5" s="160">
        <v>44441</v>
      </c>
      <c r="O5" s="136">
        <v>562.34</v>
      </c>
      <c r="P5" s="74">
        <v>30</v>
      </c>
      <c r="Q5" s="298">
        <f>P36</f>
        <v>562.34</v>
      </c>
      <c r="R5" s="7">
        <f>O5-Q5+O4+O6</f>
        <v>0</v>
      </c>
    </row>
    <row r="6" spans="1:20" ht="15.75" customHeight="1" thickBot="1" x14ac:dyDescent="0.3">
      <c r="A6" s="263"/>
      <c r="B6" s="909"/>
      <c r="C6" s="167"/>
      <c r="D6" s="160"/>
      <c r="E6" s="136"/>
      <c r="F6" s="74"/>
      <c r="K6" s="263"/>
      <c r="L6" s="909"/>
      <c r="M6" s="167"/>
      <c r="N6" s="160"/>
      <c r="O6" s="136"/>
      <c r="P6" s="74"/>
    </row>
    <row r="7" spans="1:2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63"/>
      <c r="L7" s="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980"/>
      <c r="B8" s="981" t="s">
        <v>271</v>
      </c>
      <c r="C8" s="53"/>
      <c r="D8" s="70">
        <v>0</v>
      </c>
      <c r="E8" s="921">
        <v>44340</v>
      </c>
      <c r="F8" s="922">
        <f t="shared" ref="F8:F35" si="0">D8</f>
        <v>0</v>
      </c>
      <c r="G8" s="923" t="s">
        <v>151</v>
      </c>
      <c r="H8" s="924">
        <v>66</v>
      </c>
      <c r="I8" s="246">
        <f>E5-F8+E4+E6</f>
        <v>1836.09</v>
      </c>
      <c r="K8" s="1077"/>
      <c r="L8" s="1078"/>
      <c r="M8" s="53">
        <v>30</v>
      </c>
      <c r="N8" s="70">
        <v>562.34</v>
      </c>
      <c r="O8" s="357">
        <v>44441</v>
      </c>
      <c r="P8" s="297">
        <f t="shared" ref="P8:P35" si="1">N8</f>
        <v>562.34</v>
      </c>
      <c r="Q8" s="286" t="s">
        <v>590</v>
      </c>
      <c r="R8" s="287">
        <v>60</v>
      </c>
      <c r="S8" s="246">
        <f>O5-P8+O4+O6</f>
        <v>0</v>
      </c>
    </row>
    <row r="9" spans="1:20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  <c r="L9" s="307"/>
      <c r="M9" s="53"/>
      <c r="N9" s="70"/>
      <c r="O9" s="352"/>
      <c r="P9" s="1047">
        <f t="shared" si="1"/>
        <v>0</v>
      </c>
      <c r="Q9" s="1042"/>
      <c r="R9" s="1043"/>
      <c r="S9" s="1092">
        <f>S8-P9</f>
        <v>0</v>
      </c>
      <c r="T9" s="1093"/>
    </row>
    <row r="10" spans="1:20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  <c r="L10" s="307"/>
      <c r="M10" s="15"/>
      <c r="N10" s="70"/>
      <c r="O10" s="352"/>
      <c r="P10" s="1047">
        <f t="shared" si="1"/>
        <v>0</v>
      </c>
      <c r="Q10" s="1042"/>
      <c r="R10" s="1043"/>
      <c r="S10" s="1092">
        <f>S9-P10</f>
        <v>0</v>
      </c>
      <c r="T10" s="1093"/>
    </row>
    <row r="11" spans="1:20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2">I10-F11</f>
        <v>1594.0700000000002</v>
      </c>
      <c r="K11" s="56" t="s">
        <v>33</v>
      </c>
      <c r="L11" s="307"/>
      <c r="M11" s="15"/>
      <c r="N11" s="70"/>
      <c r="O11" s="352"/>
      <c r="P11" s="1047">
        <f t="shared" si="1"/>
        <v>0</v>
      </c>
      <c r="Q11" s="1042"/>
      <c r="R11" s="1043"/>
      <c r="S11" s="1092">
        <f t="shared" ref="S11:S34" si="3">S10-P11</f>
        <v>0</v>
      </c>
      <c r="T11" s="1093"/>
    </row>
    <row r="12" spans="1:20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2"/>
        <v>1520.94</v>
      </c>
      <c r="K12" s="19"/>
      <c r="L12" s="307"/>
      <c r="M12" s="53"/>
      <c r="N12" s="70"/>
      <c r="O12" s="352"/>
      <c r="P12" s="297">
        <f t="shared" si="1"/>
        <v>0</v>
      </c>
      <c r="Q12" s="286"/>
      <c r="R12" s="287"/>
      <c r="S12" s="290">
        <f t="shared" si="3"/>
        <v>0</v>
      </c>
    </row>
    <row r="13" spans="1:20" ht="15" customHeight="1" x14ac:dyDescent="0.25">
      <c r="B13" s="307"/>
      <c r="C13" s="53">
        <v>1</v>
      </c>
      <c r="D13" s="764">
        <v>19.03</v>
      </c>
      <c r="E13" s="897">
        <v>44358</v>
      </c>
      <c r="F13" s="898">
        <f t="shared" si="0"/>
        <v>19.03</v>
      </c>
      <c r="G13" s="745" t="s">
        <v>163</v>
      </c>
      <c r="H13" s="746">
        <v>60</v>
      </c>
      <c r="I13" s="290">
        <f t="shared" si="2"/>
        <v>1501.91</v>
      </c>
      <c r="L13" s="307"/>
      <c r="M13" s="53"/>
      <c r="N13" s="70"/>
      <c r="O13" s="352"/>
      <c r="P13" s="297">
        <f t="shared" si="1"/>
        <v>0</v>
      </c>
      <c r="Q13" s="286"/>
      <c r="R13" s="287"/>
      <c r="S13" s="290">
        <f t="shared" si="3"/>
        <v>0</v>
      </c>
    </row>
    <row r="14" spans="1:20" ht="15" customHeight="1" x14ac:dyDescent="0.25">
      <c r="B14" s="307"/>
      <c r="C14" s="15">
        <v>10</v>
      </c>
      <c r="D14" s="764">
        <v>188.13</v>
      </c>
      <c r="E14" s="897">
        <v>44362</v>
      </c>
      <c r="F14" s="898">
        <f t="shared" si="0"/>
        <v>188.13</v>
      </c>
      <c r="G14" s="745" t="s">
        <v>165</v>
      </c>
      <c r="H14" s="746">
        <v>60</v>
      </c>
      <c r="I14" s="290">
        <f t="shared" si="2"/>
        <v>1313.7800000000002</v>
      </c>
      <c r="L14" s="307"/>
      <c r="M14" s="15"/>
      <c r="N14" s="70"/>
      <c r="O14" s="352"/>
      <c r="P14" s="297">
        <f t="shared" si="1"/>
        <v>0</v>
      </c>
      <c r="Q14" s="286"/>
      <c r="R14" s="287"/>
      <c r="S14" s="290">
        <f t="shared" si="3"/>
        <v>0</v>
      </c>
    </row>
    <row r="15" spans="1:20" ht="15" customHeight="1" x14ac:dyDescent="0.25">
      <c r="B15" s="307"/>
      <c r="C15" s="15">
        <v>2</v>
      </c>
      <c r="D15" s="764">
        <v>37.03</v>
      </c>
      <c r="E15" s="897">
        <v>44363</v>
      </c>
      <c r="F15" s="898">
        <f t="shared" si="0"/>
        <v>37.03</v>
      </c>
      <c r="G15" s="745" t="s">
        <v>166</v>
      </c>
      <c r="H15" s="746">
        <v>60</v>
      </c>
      <c r="I15" s="290">
        <f t="shared" si="2"/>
        <v>1276.7500000000002</v>
      </c>
      <c r="L15" s="307"/>
      <c r="M15" s="15"/>
      <c r="N15" s="70"/>
      <c r="O15" s="352"/>
      <c r="P15" s="297">
        <f t="shared" si="1"/>
        <v>0</v>
      </c>
      <c r="Q15" s="286"/>
      <c r="R15" s="287"/>
      <c r="S15" s="290">
        <f t="shared" si="3"/>
        <v>0</v>
      </c>
    </row>
    <row r="16" spans="1:20" ht="15" customHeight="1" x14ac:dyDescent="0.25">
      <c r="B16" s="307"/>
      <c r="C16" s="15">
        <v>10</v>
      </c>
      <c r="D16" s="764">
        <v>186.63</v>
      </c>
      <c r="E16" s="897">
        <v>44369</v>
      </c>
      <c r="F16" s="898">
        <f t="shared" si="0"/>
        <v>186.63</v>
      </c>
      <c r="G16" s="745" t="s">
        <v>169</v>
      </c>
      <c r="H16" s="746">
        <v>60</v>
      </c>
      <c r="I16" s="290">
        <f t="shared" si="2"/>
        <v>1090.1200000000003</v>
      </c>
      <c r="L16" s="307"/>
      <c r="M16" s="15"/>
      <c r="N16" s="70"/>
      <c r="O16" s="352"/>
      <c r="P16" s="297">
        <f t="shared" si="1"/>
        <v>0</v>
      </c>
      <c r="Q16" s="286"/>
      <c r="R16" s="287"/>
      <c r="S16" s="290">
        <f t="shared" si="3"/>
        <v>0</v>
      </c>
    </row>
    <row r="17" spans="1:19" ht="15" customHeight="1" x14ac:dyDescent="0.25">
      <c r="B17" s="307"/>
      <c r="C17" s="15">
        <v>2</v>
      </c>
      <c r="D17" s="764">
        <v>37.25</v>
      </c>
      <c r="E17" s="897">
        <v>44373</v>
      </c>
      <c r="F17" s="898">
        <f t="shared" si="0"/>
        <v>37.25</v>
      </c>
      <c r="G17" s="745" t="s">
        <v>172</v>
      </c>
      <c r="H17" s="746">
        <v>60</v>
      </c>
      <c r="I17" s="290">
        <f t="shared" si="2"/>
        <v>1052.8700000000003</v>
      </c>
      <c r="L17" s="307"/>
      <c r="M17" s="15"/>
      <c r="N17" s="70"/>
      <c r="O17" s="352"/>
      <c r="P17" s="297">
        <f t="shared" si="1"/>
        <v>0</v>
      </c>
      <c r="Q17" s="286"/>
      <c r="R17" s="287"/>
      <c r="S17" s="290">
        <f t="shared" si="3"/>
        <v>0</v>
      </c>
    </row>
    <row r="18" spans="1:19" ht="15" customHeight="1" x14ac:dyDescent="0.25">
      <c r="B18" s="307"/>
      <c r="C18" s="15">
        <v>8</v>
      </c>
      <c r="D18" s="540">
        <v>144.41999999999999</v>
      </c>
      <c r="E18" s="931">
        <v>44382</v>
      </c>
      <c r="F18" s="968">
        <f t="shared" si="0"/>
        <v>144.41999999999999</v>
      </c>
      <c r="G18" s="541" t="s">
        <v>183</v>
      </c>
      <c r="H18" s="629">
        <v>60</v>
      </c>
      <c r="I18" s="290">
        <f t="shared" si="2"/>
        <v>908.45000000000039</v>
      </c>
      <c r="L18" s="307"/>
      <c r="M18" s="15"/>
      <c r="N18" s="70"/>
      <c r="O18" s="352"/>
      <c r="P18" s="297">
        <f t="shared" si="1"/>
        <v>0</v>
      </c>
      <c r="Q18" s="286"/>
      <c r="R18" s="287"/>
      <c r="S18" s="290">
        <f t="shared" si="3"/>
        <v>0</v>
      </c>
    </row>
    <row r="19" spans="1:19" ht="15" customHeight="1" x14ac:dyDescent="0.25">
      <c r="B19" s="307"/>
      <c r="C19" s="15">
        <v>2</v>
      </c>
      <c r="D19" s="540">
        <v>34.340000000000003</v>
      </c>
      <c r="E19" s="931">
        <v>44385</v>
      </c>
      <c r="F19" s="968">
        <f t="shared" si="0"/>
        <v>34.340000000000003</v>
      </c>
      <c r="G19" s="541" t="s">
        <v>202</v>
      </c>
      <c r="H19" s="629">
        <v>60</v>
      </c>
      <c r="I19" s="290">
        <f t="shared" si="2"/>
        <v>874.11000000000035</v>
      </c>
      <c r="L19" s="307"/>
      <c r="M19" s="15"/>
      <c r="N19" s="70"/>
      <c r="O19" s="352"/>
      <c r="P19" s="297">
        <f t="shared" si="1"/>
        <v>0</v>
      </c>
      <c r="Q19" s="286"/>
      <c r="R19" s="287"/>
      <c r="S19" s="290">
        <f t="shared" si="3"/>
        <v>0</v>
      </c>
    </row>
    <row r="20" spans="1:19" ht="15" customHeight="1" x14ac:dyDescent="0.25">
      <c r="B20" s="307"/>
      <c r="C20" s="15">
        <v>10</v>
      </c>
      <c r="D20" s="540">
        <v>177.64</v>
      </c>
      <c r="E20" s="931">
        <v>44393</v>
      </c>
      <c r="F20" s="968">
        <f t="shared" si="0"/>
        <v>177.64</v>
      </c>
      <c r="G20" s="541" t="s">
        <v>228</v>
      </c>
      <c r="H20" s="629">
        <v>60</v>
      </c>
      <c r="I20" s="290">
        <f t="shared" si="2"/>
        <v>696.47000000000037</v>
      </c>
      <c r="L20" s="307"/>
      <c r="M20" s="15"/>
      <c r="N20" s="70"/>
      <c r="O20" s="352"/>
      <c r="P20" s="297">
        <f t="shared" si="1"/>
        <v>0</v>
      </c>
      <c r="Q20" s="286"/>
      <c r="R20" s="287"/>
      <c r="S20" s="290">
        <f t="shared" si="3"/>
        <v>0</v>
      </c>
    </row>
    <row r="21" spans="1:19" ht="15" customHeight="1" x14ac:dyDescent="0.25">
      <c r="B21" s="307"/>
      <c r="C21" s="15">
        <v>1</v>
      </c>
      <c r="D21" s="540">
        <v>18.86</v>
      </c>
      <c r="E21" s="931">
        <v>44394</v>
      </c>
      <c r="F21" s="968">
        <f t="shared" si="0"/>
        <v>18.86</v>
      </c>
      <c r="G21" s="541" t="s">
        <v>230</v>
      </c>
      <c r="H21" s="629">
        <v>60</v>
      </c>
      <c r="I21" s="290">
        <f t="shared" si="2"/>
        <v>677.61000000000035</v>
      </c>
      <c r="L21" s="307"/>
      <c r="M21" s="15"/>
      <c r="N21" s="70"/>
      <c r="O21" s="352"/>
      <c r="P21" s="297">
        <f t="shared" si="1"/>
        <v>0</v>
      </c>
      <c r="Q21" s="286"/>
      <c r="R21" s="287"/>
      <c r="S21" s="290">
        <f t="shared" si="3"/>
        <v>0</v>
      </c>
    </row>
    <row r="22" spans="1:19" ht="15" customHeight="1" x14ac:dyDescent="0.25">
      <c r="B22" s="307"/>
      <c r="C22" s="15">
        <v>10</v>
      </c>
      <c r="D22" s="540">
        <v>180.47</v>
      </c>
      <c r="E22" s="931">
        <v>44397</v>
      </c>
      <c r="F22" s="968">
        <f t="shared" si="0"/>
        <v>180.47</v>
      </c>
      <c r="G22" s="630" t="s">
        <v>241</v>
      </c>
      <c r="H22" s="631">
        <v>60</v>
      </c>
      <c r="I22" s="290">
        <f t="shared" si="2"/>
        <v>497.14000000000033</v>
      </c>
      <c r="L22" s="307"/>
      <c r="M22" s="15"/>
      <c r="N22" s="70"/>
      <c r="O22" s="352"/>
      <c r="P22" s="297">
        <f t="shared" si="1"/>
        <v>0</v>
      </c>
      <c r="Q22" s="71"/>
      <c r="R22" s="72"/>
      <c r="S22" s="290">
        <f t="shared" si="3"/>
        <v>0</v>
      </c>
    </row>
    <row r="23" spans="1:19" ht="15" customHeight="1" x14ac:dyDescent="0.25">
      <c r="B23" s="307"/>
      <c r="C23" s="15">
        <v>5</v>
      </c>
      <c r="D23" s="540">
        <v>92.88</v>
      </c>
      <c r="E23" s="931">
        <v>44398</v>
      </c>
      <c r="F23" s="968">
        <f t="shared" si="0"/>
        <v>92.88</v>
      </c>
      <c r="G23" s="630" t="s">
        <v>250</v>
      </c>
      <c r="H23" s="631">
        <v>60</v>
      </c>
      <c r="I23" s="290">
        <f t="shared" si="2"/>
        <v>404.26000000000033</v>
      </c>
      <c r="L23" s="307"/>
      <c r="M23" s="15"/>
      <c r="N23" s="70"/>
      <c r="O23" s="352"/>
      <c r="P23" s="297">
        <f t="shared" si="1"/>
        <v>0</v>
      </c>
      <c r="Q23" s="71"/>
      <c r="R23" s="72"/>
      <c r="S23" s="290">
        <f t="shared" si="3"/>
        <v>0</v>
      </c>
    </row>
    <row r="24" spans="1:19" ht="15" customHeight="1" x14ac:dyDescent="0.25">
      <c r="B24" s="307"/>
      <c r="C24" s="15">
        <v>10</v>
      </c>
      <c r="D24" s="540">
        <v>181.5</v>
      </c>
      <c r="E24" s="931">
        <v>44407</v>
      </c>
      <c r="F24" s="968">
        <f t="shared" si="0"/>
        <v>181.5</v>
      </c>
      <c r="G24" s="630" t="s">
        <v>268</v>
      </c>
      <c r="H24" s="631">
        <v>60</v>
      </c>
      <c r="I24" s="290">
        <f t="shared" si="2"/>
        <v>222.76000000000033</v>
      </c>
      <c r="L24" s="307"/>
      <c r="M24" s="15"/>
      <c r="N24" s="70"/>
      <c r="O24" s="352"/>
      <c r="P24" s="297">
        <f t="shared" si="1"/>
        <v>0</v>
      </c>
      <c r="Q24" s="71"/>
      <c r="R24" s="72"/>
      <c r="S24" s="290">
        <f t="shared" si="3"/>
        <v>0</v>
      </c>
    </row>
    <row r="25" spans="1:19" ht="15" customHeight="1" x14ac:dyDescent="0.25">
      <c r="B25" s="307"/>
      <c r="C25" s="15">
        <v>5</v>
      </c>
      <c r="D25" s="244">
        <v>90.84</v>
      </c>
      <c r="E25" s="949">
        <v>44414</v>
      </c>
      <c r="F25" s="992">
        <f t="shared" si="0"/>
        <v>90.84</v>
      </c>
      <c r="G25" s="183" t="s">
        <v>429</v>
      </c>
      <c r="H25" s="121">
        <v>60</v>
      </c>
      <c r="I25" s="290">
        <f t="shared" si="2"/>
        <v>131.92000000000033</v>
      </c>
      <c r="L25" s="307"/>
      <c r="M25" s="15"/>
      <c r="N25" s="70"/>
      <c r="O25" s="352"/>
      <c r="P25" s="297">
        <f t="shared" si="1"/>
        <v>0</v>
      </c>
      <c r="Q25" s="71"/>
      <c r="R25" s="72"/>
      <c r="S25" s="290">
        <f t="shared" si="3"/>
        <v>0</v>
      </c>
    </row>
    <row r="26" spans="1:19" ht="15" customHeight="1" x14ac:dyDescent="0.25">
      <c r="B26" s="307"/>
      <c r="C26" s="15">
        <v>5</v>
      </c>
      <c r="D26" s="244">
        <v>91.95</v>
      </c>
      <c r="E26" s="949">
        <v>44417</v>
      </c>
      <c r="F26" s="992">
        <f t="shared" si="0"/>
        <v>91.95</v>
      </c>
      <c r="G26" s="183" t="s">
        <v>441</v>
      </c>
      <c r="H26" s="121">
        <v>60</v>
      </c>
      <c r="I26" s="290">
        <f t="shared" si="2"/>
        <v>39.970000000000326</v>
      </c>
      <c r="L26" s="307"/>
      <c r="M26" s="15"/>
      <c r="N26" s="70"/>
      <c r="O26" s="352"/>
      <c r="P26" s="297">
        <f t="shared" si="1"/>
        <v>0</v>
      </c>
      <c r="Q26" s="71"/>
      <c r="R26" s="72"/>
      <c r="S26" s="290">
        <f t="shared" si="3"/>
        <v>0</v>
      </c>
    </row>
    <row r="27" spans="1:19" ht="15" customHeight="1" x14ac:dyDescent="0.25">
      <c r="B27" s="307"/>
      <c r="C27" s="15">
        <v>1</v>
      </c>
      <c r="D27" s="244">
        <v>20.59</v>
      </c>
      <c r="E27" s="949">
        <v>44422</v>
      </c>
      <c r="F27" s="992">
        <f t="shared" si="0"/>
        <v>20.59</v>
      </c>
      <c r="G27" s="183" t="s">
        <v>465</v>
      </c>
      <c r="H27" s="121">
        <v>60</v>
      </c>
      <c r="I27" s="246">
        <f t="shared" si="2"/>
        <v>19.380000000000326</v>
      </c>
      <c r="L27" s="307"/>
      <c r="M27" s="15"/>
      <c r="N27" s="70"/>
      <c r="O27" s="352"/>
      <c r="P27" s="297">
        <f t="shared" si="1"/>
        <v>0</v>
      </c>
      <c r="Q27" s="71"/>
      <c r="R27" s="72"/>
      <c r="S27" s="246">
        <f t="shared" si="3"/>
        <v>0</v>
      </c>
    </row>
    <row r="28" spans="1:19" ht="15" customHeight="1" x14ac:dyDescent="0.25">
      <c r="A28" s="47"/>
      <c r="B28" s="307"/>
      <c r="C28" s="15">
        <v>1</v>
      </c>
      <c r="D28" s="244">
        <v>19.38</v>
      </c>
      <c r="E28" s="949">
        <v>44428</v>
      </c>
      <c r="F28" s="992">
        <f t="shared" si="0"/>
        <v>19.38</v>
      </c>
      <c r="G28" s="183" t="s">
        <v>495</v>
      </c>
      <c r="H28" s="121">
        <v>60</v>
      </c>
      <c r="I28" s="246">
        <f t="shared" si="2"/>
        <v>3.2684965844964609E-13</v>
      </c>
      <c r="K28" s="47"/>
      <c r="L28" s="307"/>
      <c r="M28" s="15"/>
      <c r="N28" s="70"/>
      <c r="O28" s="352"/>
      <c r="P28" s="297">
        <f t="shared" si="1"/>
        <v>0</v>
      </c>
      <c r="Q28" s="71"/>
      <c r="R28" s="72"/>
      <c r="S28" s="246">
        <f t="shared" si="3"/>
        <v>0</v>
      </c>
    </row>
    <row r="29" spans="1:19" ht="15" customHeight="1" x14ac:dyDescent="0.25">
      <c r="A29" s="47"/>
      <c r="B29" s="307"/>
      <c r="C29" s="15"/>
      <c r="D29" s="244">
        <f t="shared" ref="D29:D35" si="4">C29*B29</f>
        <v>0</v>
      </c>
      <c r="E29" s="949"/>
      <c r="F29" s="1086">
        <f t="shared" si="0"/>
        <v>0</v>
      </c>
      <c r="G29" s="1087"/>
      <c r="H29" s="1088"/>
      <c r="I29" s="1092">
        <f t="shared" si="2"/>
        <v>3.2684965844964609E-13</v>
      </c>
      <c r="K29" s="47"/>
      <c r="L29" s="307"/>
      <c r="M29" s="15"/>
      <c r="N29" s="70">
        <f t="shared" ref="N29:N35" si="5">M29*L29</f>
        <v>0</v>
      </c>
      <c r="O29" s="352"/>
      <c r="P29" s="297">
        <f t="shared" si="1"/>
        <v>0</v>
      </c>
      <c r="Q29" s="286"/>
      <c r="R29" s="287"/>
      <c r="S29" s="290">
        <f t="shared" si="3"/>
        <v>0</v>
      </c>
    </row>
    <row r="30" spans="1:19" ht="15" customHeight="1" x14ac:dyDescent="0.25">
      <c r="A30" s="47"/>
      <c r="B30" s="307"/>
      <c r="C30" s="15"/>
      <c r="D30" s="244">
        <f t="shared" si="4"/>
        <v>0</v>
      </c>
      <c r="E30" s="949"/>
      <c r="F30" s="1086">
        <f t="shared" si="0"/>
        <v>0</v>
      </c>
      <c r="G30" s="1087"/>
      <c r="H30" s="1088"/>
      <c r="I30" s="1092">
        <f t="shared" si="2"/>
        <v>3.2684965844964609E-13</v>
      </c>
      <c r="K30" s="47"/>
      <c r="L30" s="307"/>
      <c r="M30" s="15"/>
      <c r="N30" s="70">
        <f t="shared" si="5"/>
        <v>0</v>
      </c>
      <c r="O30" s="352"/>
      <c r="P30" s="297">
        <f t="shared" si="1"/>
        <v>0</v>
      </c>
      <c r="Q30" s="286"/>
      <c r="R30" s="287"/>
      <c r="S30" s="290">
        <f t="shared" si="3"/>
        <v>0</v>
      </c>
    </row>
    <row r="31" spans="1:19" ht="15" customHeight="1" x14ac:dyDescent="0.25">
      <c r="A31" s="47"/>
      <c r="B31" s="307"/>
      <c r="C31" s="15"/>
      <c r="D31" s="244">
        <f t="shared" si="4"/>
        <v>0</v>
      </c>
      <c r="E31" s="949"/>
      <c r="F31" s="1086">
        <f t="shared" si="0"/>
        <v>0</v>
      </c>
      <c r="G31" s="1087"/>
      <c r="H31" s="1088"/>
      <c r="I31" s="1092">
        <f t="shared" si="2"/>
        <v>3.2684965844964609E-13</v>
      </c>
      <c r="K31" s="47"/>
      <c r="L31" s="307"/>
      <c r="M31" s="15"/>
      <c r="N31" s="70">
        <f t="shared" si="5"/>
        <v>0</v>
      </c>
      <c r="O31" s="352"/>
      <c r="P31" s="297">
        <f t="shared" si="1"/>
        <v>0</v>
      </c>
      <c r="Q31" s="286"/>
      <c r="R31" s="287"/>
      <c r="S31" s="290">
        <f t="shared" si="3"/>
        <v>0</v>
      </c>
    </row>
    <row r="32" spans="1:19" ht="15" customHeight="1" x14ac:dyDescent="0.25">
      <c r="A32" s="47"/>
      <c r="B32" s="307"/>
      <c r="C32" s="15"/>
      <c r="D32" s="244">
        <f t="shared" si="4"/>
        <v>0</v>
      </c>
      <c r="E32" s="949"/>
      <c r="F32" s="992">
        <f t="shared" si="0"/>
        <v>0</v>
      </c>
      <c r="G32" s="458"/>
      <c r="H32" s="459"/>
      <c r="I32" s="290">
        <f t="shared" si="2"/>
        <v>3.2684965844964609E-13</v>
      </c>
      <c r="K32" s="47"/>
      <c r="L32" s="307"/>
      <c r="M32" s="15"/>
      <c r="N32" s="70">
        <f t="shared" si="5"/>
        <v>0</v>
      </c>
      <c r="O32" s="352"/>
      <c r="P32" s="297">
        <f t="shared" si="1"/>
        <v>0</v>
      </c>
      <c r="Q32" s="286"/>
      <c r="R32" s="287"/>
      <c r="S32" s="290">
        <f t="shared" si="3"/>
        <v>0</v>
      </c>
    </row>
    <row r="33" spans="1:19" ht="15" customHeight="1" x14ac:dyDescent="0.25">
      <c r="A33" s="47"/>
      <c r="B33" s="307"/>
      <c r="C33" s="15"/>
      <c r="D33" s="244">
        <f t="shared" si="4"/>
        <v>0</v>
      </c>
      <c r="E33" s="949"/>
      <c r="F33" s="992">
        <f t="shared" si="0"/>
        <v>0</v>
      </c>
      <c r="G33" s="458"/>
      <c r="H33" s="459"/>
      <c r="I33" s="290">
        <f t="shared" si="2"/>
        <v>3.2684965844964609E-13</v>
      </c>
      <c r="K33" s="47"/>
      <c r="L33" s="307"/>
      <c r="M33" s="15"/>
      <c r="N33" s="70">
        <f t="shared" si="5"/>
        <v>0</v>
      </c>
      <c r="O33" s="352"/>
      <c r="P33" s="297">
        <f t="shared" si="1"/>
        <v>0</v>
      </c>
      <c r="Q33" s="286"/>
      <c r="R33" s="287"/>
      <c r="S33" s="290">
        <f t="shared" si="3"/>
        <v>0</v>
      </c>
    </row>
    <row r="34" spans="1:19" ht="15" customHeight="1" x14ac:dyDescent="0.25">
      <c r="A34" s="47"/>
      <c r="B34" s="307"/>
      <c r="C34" s="15"/>
      <c r="D34" s="244">
        <f t="shared" si="4"/>
        <v>0</v>
      </c>
      <c r="E34" s="949"/>
      <c r="F34" s="992">
        <f t="shared" si="0"/>
        <v>0</v>
      </c>
      <c r="G34" s="458"/>
      <c r="H34" s="459"/>
      <c r="I34" s="290">
        <f t="shared" si="2"/>
        <v>3.2684965844964609E-13</v>
      </c>
      <c r="K34" s="47"/>
      <c r="L34" s="307"/>
      <c r="M34" s="15"/>
      <c r="N34" s="70">
        <f t="shared" si="5"/>
        <v>0</v>
      </c>
      <c r="O34" s="352"/>
      <c r="P34" s="297">
        <f t="shared" si="1"/>
        <v>0</v>
      </c>
      <c r="Q34" s="286"/>
      <c r="R34" s="287"/>
      <c r="S34" s="290">
        <f t="shared" si="3"/>
        <v>0</v>
      </c>
    </row>
    <row r="35" spans="1:19" ht="15.75" thickBot="1" x14ac:dyDescent="0.3">
      <c r="A35" s="125"/>
      <c r="B35" s="307"/>
      <c r="C35" s="37"/>
      <c r="D35" s="244">
        <f t="shared" si="4"/>
        <v>0</v>
      </c>
      <c r="E35" s="993"/>
      <c r="F35" s="992">
        <f t="shared" si="0"/>
        <v>0</v>
      </c>
      <c r="G35" s="994"/>
      <c r="H35" s="995"/>
      <c r="I35" s="328"/>
      <c r="K35" s="125"/>
      <c r="L35" s="307"/>
      <c r="M35" s="37"/>
      <c r="N35" s="70">
        <f t="shared" si="5"/>
        <v>0</v>
      </c>
      <c r="O35" s="233"/>
      <c r="P35" s="297">
        <f t="shared" si="1"/>
        <v>0</v>
      </c>
      <c r="Q35" s="145"/>
      <c r="R35" s="223"/>
      <c r="S35" s="328"/>
    </row>
    <row r="36" spans="1:19" ht="15.75" thickTop="1" x14ac:dyDescent="0.25">
      <c r="A36" s="47">
        <f>SUM(A28:A35)</f>
        <v>0</v>
      </c>
      <c r="C36" s="74">
        <f>SUM(C8:C35)</f>
        <v>100</v>
      </c>
      <c r="D36" s="107">
        <f>SUM(D8:D35)</f>
        <v>1836.09</v>
      </c>
      <c r="E36" s="76"/>
      <c r="F36" s="107">
        <f>SUM(F8:F35)</f>
        <v>1836.09</v>
      </c>
      <c r="K36" s="47">
        <f>SUM(K28:K35)</f>
        <v>0</v>
      </c>
      <c r="M36" s="74">
        <f>SUM(M8:M35)</f>
        <v>30</v>
      </c>
      <c r="N36" s="107">
        <f>SUM(N8:N35)</f>
        <v>562.34</v>
      </c>
      <c r="O36" s="76"/>
      <c r="P36" s="107">
        <f>SUM(P8:P35)</f>
        <v>562.34</v>
      </c>
    </row>
    <row r="37" spans="1:19" ht="15.75" thickBot="1" x14ac:dyDescent="0.3">
      <c r="A37" s="47"/>
      <c r="K37" s="47"/>
    </row>
    <row r="38" spans="1:19" x14ac:dyDescent="0.25">
      <c r="B38" s="5"/>
      <c r="D38" s="1126" t="s">
        <v>21</v>
      </c>
      <c r="E38" s="1127"/>
      <c r="F38" s="147">
        <f>E4+E5-F36+E6</f>
        <v>0</v>
      </c>
      <c r="L38" s="5"/>
      <c r="N38" s="1126" t="s">
        <v>21</v>
      </c>
      <c r="O38" s="1127"/>
      <c r="P38" s="147">
        <f>O4+O5-P36+O6</f>
        <v>0</v>
      </c>
    </row>
    <row r="39" spans="1:19" ht="15.75" thickBot="1" x14ac:dyDescent="0.3">
      <c r="A39" s="129"/>
      <c r="D39" s="906" t="s">
        <v>4</v>
      </c>
      <c r="E39" s="907"/>
      <c r="F39" s="49">
        <f>F4+F5-C36+F6</f>
        <v>0</v>
      </c>
      <c r="K39" s="129"/>
      <c r="N39" s="1071" t="s">
        <v>4</v>
      </c>
      <c r="O39" s="1072"/>
      <c r="P39" s="49">
        <f>P4+P5-M36+P6</f>
        <v>0</v>
      </c>
    </row>
    <row r="40" spans="1:19" x14ac:dyDescent="0.25">
      <c r="B40" s="5"/>
      <c r="L40" s="5"/>
    </row>
  </sheetData>
  <mergeCells count="4">
    <mergeCell ref="A1:G1"/>
    <mergeCell ref="D38:E38"/>
    <mergeCell ref="K1:Q1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31"/>
      <c r="B1" s="1131"/>
      <c r="C1" s="1131"/>
      <c r="D1" s="1131"/>
      <c r="E1" s="1131"/>
      <c r="F1" s="1131"/>
      <c r="G1" s="11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24"/>
      <c r="B5" s="1143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24"/>
      <c r="B6" s="1144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9"/>
      <c r="I8" s="926">
        <f>E4+E5+E6-F8</f>
        <v>0</v>
      </c>
      <c r="J8" s="840">
        <f>H8*F8</f>
        <v>0</v>
      </c>
    </row>
    <row r="9" spans="1:10" ht="15.75" x14ac:dyDescent="0.25">
      <c r="B9" s="206">
        <f>B8-C9</f>
        <v>0</v>
      </c>
      <c r="C9" s="841"/>
      <c r="D9" s="418">
        <v>0</v>
      </c>
      <c r="E9" s="354"/>
      <c r="F9" s="927">
        <f t="shared" si="0"/>
        <v>0</v>
      </c>
      <c r="G9" s="286"/>
      <c r="H9" s="309"/>
      <c r="I9" s="928">
        <f>I8-F9</f>
        <v>0</v>
      </c>
      <c r="J9" s="845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1"/>
      <c r="D10" s="418">
        <f t="shared" ref="D10:D18" si="3">C10*B10</f>
        <v>0</v>
      </c>
      <c r="E10" s="354"/>
      <c r="F10" s="927">
        <f t="shared" si="0"/>
        <v>0</v>
      </c>
      <c r="G10" s="286"/>
      <c r="H10" s="309"/>
      <c r="I10" s="928">
        <f t="shared" ref="I10:I38" si="4">I9-F10</f>
        <v>0</v>
      </c>
      <c r="J10" s="92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1"/>
      <c r="D11" s="418">
        <f t="shared" si="3"/>
        <v>0</v>
      </c>
      <c r="E11" s="354"/>
      <c r="F11" s="927">
        <f t="shared" si="0"/>
        <v>0</v>
      </c>
      <c r="G11" s="286"/>
      <c r="H11" s="309"/>
      <c r="I11" s="928">
        <f t="shared" si="4"/>
        <v>0</v>
      </c>
      <c r="J11" s="925">
        <f t="shared" si="1"/>
        <v>0</v>
      </c>
    </row>
    <row r="12" spans="1:10" ht="15.75" x14ac:dyDescent="0.25">
      <c r="B12" s="206">
        <f t="shared" si="2"/>
        <v>0</v>
      </c>
      <c r="C12" s="841"/>
      <c r="D12" s="418">
        <f t="shared" si="3"/>
        <v>0</v>
      </c>
      <c r="E12" s="354"/>
      <c r="F12" s="927">
        <f t="shared" si="0"/>
        <v>0</v>
      </c>
      <c r="G12" s="286"/>
      <c r="H12" s="309"/>
      <c r="I12" s="928">
        <f t="shared" si="4"/>
        <v>0</v>
      </c>
      <c r="J12" s="925">
        <f t="shared" si="1"/>
        <v>0</v>
      </c>
    </row>
    <row r="13" spans="1:10" ht="15.75" x14ac:dyDescent="0.25">
      <c r="A13" s="19"/>
      <c r="B13" s="206">
        <f t="shared" si="2"/>
        <v>0</v>
      </c>
      <c r="C13" s="842"/>
      <c r="D13" s="418">
        <f t="shared" si="3"/>
        <v>0</v>
      </c>
      <c r="E13" s="354"/>
      <c r="F13" s="927">
        <f t="shared" si="0"/>
        <v>0</v>
      </c>
      <c r="G13" s="286"/>
      <c r="H13" s="309"/>
      <c r="I13" s="928">
        <f t="shared" si="4"/>
        <v>0</v>
      </c>
      <c r="J13" s="925">
        <f t="shared" si="1"/>
        <v>0</v>
      </c>
    </row>
    <row r="14" spans="1:10" ht="15.75" x14ac:dyDescent="0.25">
      <c r="B14" s="206">
        <f t="shared" si="2"/>
        <v>0</v>
      </c>
      <c r="C14" s="841"/>
      <c r="D14" s="418">
        <f t="shared" si="3"/>
        <v>0</v>
      </c>
      <c r="E14" s="354"/>
      <c r="F14" s="843">
        <f t="shared" si="0"/>
        <v>0</v>
      </c>
      <c r="G14" s="286"/>
      <c r="H14" s="309"/>
      <c r="I14" s="928">
        <f t="shared" si="4"/>
        <v>0</v>
      </c>
      <c r="J14" s="845">
        <f t="shared" si="1"/>
        <v>0</v>
      </c>
    </row>
    <row r="15" spans="1:10" ht="15.75" x14ac:dyDescent="0.25">
      <c r="B15" s="206">
        <f t="shared" si="2"/>
        <v>0</v>
      </c>
      <c r="C15" s="841"/>
      <c r="D15" s="418">
        <f t="shared" si="3"/>
        <v>0</v>
      </c>
      <c r="E15" s="354"/>
      <c r="F15" s="843">
        <f t="shared" si="0"/>
        <v>0</v>
      </c>
      <c r="G15" s="71"/>
      <c r="H15" s="717"/>
      <c r="I15" s="929">
        <f t="shared" si="4"/>
        <v>0</v>
      </c>
      <c r="J15" s="845">
        <f t="shared" si="1"/>
        <v>0</v>
      </c>
    </row>
    <row r="16" spans="1:10" ht="15.75" x14ac:dyDescent="0.25">
      <c r="B16" s="206">
        <f t="shared" si="2"/>
        <v>0</v>
      </c>
      <c r="C16" s="841"/>
      <c r="D16" s="418">
        <f t="shared" si="3"/>
        <v>0</v>
      </c>
      <c r="E16" s="354"/>
      <c r="F16" s="843">
        <f>D16</f>
        <v>0</v>
      </c>
      <c r="G16" s="71"/>
      <c r="H16" s="717"/>
      <c r="I16" s="929">
        <f t="shared" si="4"/>
        <v>0</v>
      </c>
      <c r="J16" s="845">
        <f t="shared" si="1"/>
        <v>0</v>
      </c>
    </row>
    <row r="17" spans="1:10" ht="15.75" x14ac:dyDescent="0.25">
      <c r="B17" s="206">
        <f t="shared" si="2"/>
        <v>0</v>
      </c>
      <c r="C17" s="841"/>
      <c r="D17" s="418">
        <f t="shared" si="3"/>
        <v>0</v>
      </c>
      <c r="E17" s="354"/>
      <c r="F17" s="843">
        <f>D17</f>
        <v>0</v>
      </c>
      <c r="G17" s="71"/>
      <c r="H17" s="717"/>
      <c r="I17" s="929">
        <f t="shared" si="4"/>
        <v>0</v>
      </c>
      <c r="J17" s="845">
        <f t="shared" si="1"/>
        <v>0</v>
      </c>
    </row>
    <row r="18" spans="1:10" ht="15.75" x14ac:dyDescent="0.25">
      <c r="B18" s="206">
        <f t="shared" si="2"/>
        <v>0</v>
      </c>
      <c r="C18" s="841"/>
      <c r="D18" s="418">
        <f t="shared" si="3"/>
        <v>0</v>
      </c>
      <c r="E18" s="354"/>
      <c r="F18" s="843">
        <f t="shared" ref="F18:F39" si="5">D18</f>
        <v>0</v>
      </c>
      <c r="G18" s="71"/>
      <c r="H18" s="717"/>
      <c r="I18" s="929">
        <f t="shared" si="4"/>
        <v>0</v>
      </c>
      <c r="J18" s="845">
        <f t="shared" si="1"/>
        <v>0</v>
      </c>
    </row>
    <row r="19" spans="1:10" ht="15.75" x14ac:dyDescent="0.25">
      <c r="B19" s="206">
        <f t="shared" si="2"/>
        <v>0</v>
      </c>
      <c r="C19" s="841"/>
      <c r="D19" s="418">
        <f t="shared" ref="D19:D39" si="6">C19*B19</f>
        <v>0</v>
      </c>
      <c r="E19" s="354"/>
      <c r="F19" s="843">
        <f t="shared" si="5"/>
        <v>0</v>
      </c>
      <c r="G19" s="286"/>
      <c r="H19" s="309"/>
      <c r="I19" s="928">
        <f t="shared" si="4"/>
        <v>0</v>
      </c>
      <c r="J19" s="845">
        <f t="shared" si="1"/>
        <v>0</v>
      </c>
    </row>
    <row r="20" spans="1:10" ht="15.75" x14ac:dyDescent="0.25">
      <c r="B20" s="206">
        <f t="shared" si="2"/>
        <v>0</v>
      </c>
      <c r="C20" s="841"/>
      <c r="D20" s="418">
        <f t="shared" si="6"/>
        <v>0</v>
      </c>
      <c r="E20" s="354"/>
      <c r="F20" s="843">
        <f t="shared" si="5"/>
        <v>0</v>
      </c>
      <c r="G20" s="286"/>
      <c r="H20" s="309"/>
      <c r="I20" s="928">
        <f t="shared" si="4"/>
        <v>0</v>
      </c>
      <c r="J20" s="845">
        <f t="shared" si="1"/>
        <v>0</v>
      </c>
    </row>
    <row r="21" spans="1:10" ht="15.75" x14ac:dyDescent="0.25">
      <c r="B21" s="206">
        <f t="shared" si="2"/>
        <v>0</v>
      </c>
      <c r="C21" s="841"/>
      <c r="D21" s="418">
        <f t="shared" si="6"/>
        <v>0</v>
      </c>
      <c r="E21" s="354"/>
      <c r="F21" s="843">
        <f t="shared" si="5"/>
        <v>0</v>
      </c>
      <c r="G21" s="286"/>
      <c r="H21" s="309"/>
      <c r="I21" s="928">
        <f t="shared" si="4"/>
        <v>0</v>
      </c>
      <c r="J21" s="845">
        <f t="shared" si="1"/>
        <v>0</v>
      </c>
    </row>
    <row r="22" spans="1:10" ht="15.75" x14ac:dyDescent="0.25">
      <c r="B22" s="206">
        <f t="shared" si="2"/>
        <v>0</v>
      </c>
      <c r="C22" s="841"/>
      <c r="D22" s="418">
        <f t="shared" si="6"/>
        <v>0</v>
      </c>
      <c r="E22" s="354"/>
      <c r="F22" s="843">
        <f t="shared" si="5"/>
        <v>0</v>
      </c>
      <c r="G22" s="286"/>
      <c r="H22" s="309"/>
      <c r="I22" s="928">
        <f t="shared" si="4"/>
        <v>0</v>
      </c>
      <c r="J22" s="845">
        <f t="shared" si="1"/>
        <v>0</v>
      </c>
    </row>
    <row r="23" spans="1:10" ht="15.75" x14ac:dyDescent="0.25">
      <c r="B23" s="206">
        <f t="shared" si="2"/>
        <v>0</v>
      </c>
      <c r="C23" s="841"/>
      <c r="D23" s="418">
        <f t="shared" si="6"/>
        <v>0</v>
      </c>
      <c r="E23" s="354"/>
      <c r="F23" s="843">
        <f t="shared" si="5"/>
        <v>0</v>
      </c>
      <c r="G23" s="286"/>
      <c r="H23" s="309"/>
      <c r="I23" s="928">
        <f t="shared" si="4"/>
        <v>0</v>
      </c>
      <c r="J23" s="845">
        <f t="shared" si="1"/>
        <v>0</v>
      </c>
    </row>
    <row r="24" spans="1:10" ht="15.75" x14ac:dyDescent="0.25">
      <c r="B24" s="206">
        <f t="shared" si="2"/>
        <v>0</v>
      </c>
      <c r="C24" s="841"/>
      <c r="D24" s="418">
        <f t="shared" si="6"/>
        <v>0</v>
      </c>
      <c r="E24" s="354"/>
      <c r="F24" s="843">
        <f t="shared" si="5"/>
        <v>0</v>
      </c>
      <c r="G24" s="286"/>
      <c r="H24" s="309"/>
      <c r="I24" s="928">
        <f t="shared" si="4"/>
        <v>0</v>
      </c>
      <c r="J24" s="845">
        <f t="shared" si="1"/>
        <v>0</v>
      </c>
    </row>
    <row r="25" spans="1:10" ht="15.75" x14ac:dyDescent="0.25">
      <c r="B25" s="206">
        <f t="shared" si="2"/>
        <v>0</v>
      </c>
      <c r="C25" s="841"/>
      <c r="D25" s="418">
        <f t="shared" si="6"/>
        <v>0</v>
      </c>
      <c r="E25" s="354"/>
      <c r="F25" s="843">
        <f t="shared" si="5"/>
        <v>0</v>
      </c>
      <c r="G25" s="286"/>
      <c r="H25" s="309"/>
      <c r="I25" s="928">
        <f t="shared" si="4"/>
        <v>0</v>
      </c>
      <c r="J25" s="845">
        <f t="shared" si="1"/>
        <v>0</v>
      </c>
    </row>
    <row r="26" spans="1:10" ht="15.75" x14ac:dyDescent="0.25">
      <c r="B26" s="206">
        <f t="shared" si="2"/>
        <v>0</v>
      </c>
      <c r="C26" s="841"/>
      <c r="D26" s="418">
        <f t="shared" si="6"/>
        <v>0</v>
      </c>
      <c r="E26" s="354"/>
      <c r="F26" s="843">
        <f t="shared" si="5"/>
        <v>0</v>
      </c>
      <c r="G26" s="71"/>
      <c r="H26" s="717"/>
      <c r="I26" s="929">
        <f t="shared" si="4"/>
        <v>0</v>
      </c>
      <c r="J26" s="845">
        <f t="shared" si="1"/>
        <v>0</v>
      </c>
    </row>
    <row r="27" spans="1:10" ht="15.75" x14ac:dyDescent="0.25">
      <c r="B27" s="206">
        <f t="shared" si="2"/>
        <v>0</v>
      </c>
      <c r="C27" s="841"/>
      <c r="D27" s="418">
        <f t="shared" si="6"/>
        <v>0</v>
      </c>
      <c r="E27" s="354"/>
      <c r="F27" s="843">
        <f t="shared" si="5"/>
        <v>0</v>
      </c>
      <c r="G27" s="71"/>
      <c r="H27" s="717"/>
      <c r="I27" s="929">
        <f t="shared" si="4"/>
        <v>0</v>
      </c>
      <c r="J27" s="845">
        <f t="shared" si="1"/>
        <v>0</v>
      </c>
    </row>
    <row r="28" spans="1:10" ht="15.75" x14ac:dyDescent="0.25">
      <c r="B28" s="206">
        <f t="shared" si="2"/>
        <v>0</v>
      </c>
      <c r="C28" s="841"/>
      <c r="D28" s="418">
        <f t="shared" si="6"/>
        <v>0</v>
      </c>
      <c r="E28" s="354"/>
      <c r="F28" s="843">
        <f t="shared" si="5"/>
        <v>0</v>
      </c>
      <c r="G28" s="71"/>
      <c r="H28" s="717"/>
      <c r="I28" s="929">
        <f t="shared" si="4"/>
        <v>0</v>
      </c>
      <c r="J28" s="845">
        <f t="shared" si="1"/>
        <v>0</v>
      </c>
    </row>
    <row r="29" spans="1:10" ht="15.75" x14ac:dyDescent="0.25">
      <c r="A29" s="47"/>
      <c r="B29" s="206">
        <f t="shared" si="2"/>
        <v>0</v>
      </c>
      <c r="C29" s="841"/>
      <c r="D29" s="418">
        <f t="shared" si="6"/>
        <v>0</v>
      </c>
      <c r="E29" s="354"/>
      <c r="F29" s="843">
        <f t="shared" si="5"/>
        <v>0</v>
      </c>
      <c r="G29" s="71"/>
      <c r="H29" s="717"/>
      <c r="I29" s="929">
        <f t="shared" si="4"/>
        <v>0</v>
      </c>
      <c r="J29" s="845">
        <f t="shared" si="1"/>
        <v>0</v>
      </c>
    </row>
    <row r="30" spans="1:10" ht="15.75" x14ac:dyDescent="0.25">
      <c r="A30" s="47"/>
      <c r="B30" s="206">
        <f t="shared" si="2"/>
        <v>0</v>
      </c>
      <c r="C30" s="841"/>
      <c r="D30" s="418">
        <f t="shared" si="6"/>
        <v>0</v>
      </c>
      <c r="E30" s="354"/>
      <c r="F30" s="843">
        <f t="shared" si="5"/>
        <v>0</v>
      </c>
      <c r="G30" s="71"/>
      <c r="H30" s="717"/>
      <c r="I30" s="929">
        <f t="shared" si="4"/>
        <v>0</v>
      </c>
      <c r="J30" s="845">
        <f t="shared" si="1"/>
        <v>0</v>
      </c>
    </row>
    <row r="31" spans="1:10" ht="15.75" x14ac:dyDescent="0.25">
      <c r="A31" s="47"/>
      <c r="B31" s="206">
        <f t="shared" si="2"/>
        <v>0</v>
      </c>
      <c r="C31" s="841"/>
      <c r="D31" s="418">
        <f t="shared" si="6"/>
        <v>0</v>
      </c>
      <c r="E31" s="354"/>
      <c r="F31" s="843">
        <f t="shared" si="5"/>
        <v>0</v>
      </c>
      <c r="G31" s="71"/>
      <c r="H31" s="717"/>
      <c r="I31" s="929">
        <f t="shared" si="4"/>
        <v>0</v>
      </c>
      <c r="J31" s="845">
        <f t="shared" si="1"/>
        <v>0</v>
      </c>
    </row>
    <row r="32" spans="1:10" ht="15.75" x14ac:dyDescent="0.25">
      <c r="A32" s="47"/>
      <c r="B32" s="206">
        <f t="shared" si="2"/>
        <v>0</v>
      </c>
      <c r="C32" s="841"/>
      <c r="D32" s="418">
        <f t="shared" si="6"/>
        <v>0</v>
      </c>
      <c r="E32" s="354"/>
      <c r="F32" s="843">
        <f t="shared" si="5"/>
        <v>0</v>
      </c>
      <c r="G32" s="71"/>
      <c r="H32" s="717"/>
      <c r="I32" s="929">
        <f t="shared" si="4"/>
        <v>0</v>
      </c>
      <c r="J32" s="845">
        <f t="shared" si="1"/>
        <v>0</v>
      </c>
    </row>
    <row r="33" spans="1:10" ht="15.75" x14ac:dyDescent="0.25">
      <c r="A33" s="47"/>
      <c r="B33" s="206">
        <f t="shared" si="2"/>
        <v>0</v>
      </c>
      <c r="C33" s="841"/>
      <c r="D33" s="418">
        <f t="shared" si="6"/>
        <v>0</v>
      </c>
      <c r="E33" s="354"/>
      <c r="F33" s="843">
        <f t="shared" si="5"/>
        <v>0</v>
      </c>
      <c r="G33" s="71"/>
      <c r="H33" s="717"/>
      <c r="I33" s="929">
        <f t="shared" si="4"/>
        <v>0</v>
      </c>
      <c r="J33" s="845">
        <f t="shared" si="1"/>
        <v>0</v>
      </c>
    </row>
    <row r="34" spans="1:10" ht="15.75" x14ac:dyDescent="0.25">
      <c r="A34" s="47"/>
      <c r="B34" s="206">
        <f t="shared" si="2"/>
        <v>0</v>
      </c>
      <c r="C34" s="841"/>
      <c r="D34" s="418">
        <f t="shared" si="6"/>
        <v>0</v>
      </c>
      <c r="E34" s="354"/>
      <c r="F34" s="843">
        <f t="shared" si="5"/>
        <v>0</v>
      </c>
      <c r="G34" s="71"/>
      <c r="H34" s="717"/>
      <c r="I34" s="929">
        <f t="shared" si="4"/>
        <v>0</v>
      </c>
      <c r="J34" s="845">
        <f t="shared" si="1"/>
        <v>0</v>
      </c>
    </row>
    <row r="35" spans="1:10" ht="15.75" x14ac:dyDescent="0.25">
      <c r="A35" s="47"/>
      <c r="B35" s="206">
        <f t="shared" si="2"/>
        <v>0</v>
      </c>
      <c r="C35" s="841"/>
      <c r="D35" s="418">
        <f t="shared" si="6"/>
        <v>0</v>
      </c>
      <c r="E35" s="354"/>
      <c r="F35" s="843">
        <f t="shared" si="5"/>
        <v>0</v>
      </c>
      <c r="G35" s="71"/>
      <c r="H35" s="717"/>
      <c r="I35" s="844">
        <f t="shared" si="4"/>
        <v>0</v>
      </c>
      <c r="J35" s="845">
        <f t="shared" si="1"/>
        <v>0</v>
      </c>
    </row>
    <row r="36" spans="1:10" ht="15.75" x14ac:dyDescent="0.25">
      <c r="A36" s="47"/>
      <c r="B36" s="206">
        <f t="shared" si="2"/>
        <v>0</v>
      </c>
      <c r="C36" s="841"/>
      <c r="D36" s="418">
        <f t="shared" si="6"/>
        <v>0</v>
      </c>
      <c r="E36" s="354"/>
      <c r="F36" s="843">
        <f t="shared" si="5"/>
        <v>0</v>
      </c>
      <c r="G36" s="71"/>
      <c r="H36" s="717"/>
      <c r="I36" s="844">
        <f t="shared" si="4"/>
        <v>0</v>
      </c>
      <c r="J36" s="845">
        <f t="shared" si="1"/>
        <v>0</v>
      </c>
    </row>
    <row r="37" spans="1:10" ht="15.75" x14ac:dyDescent="0.25">
      <c r="A37" s="47"/>
      <c r="B37" s="206">
        <f t="shared" si="2"/>
        <v>0</v>
      </c>
      <c r="C37" s="841"/>
      <c r="D37" s="418">
        <f t="shared" si="6"/>
        <v>0</v>
      </c>
      <c r="E37" s="354"/>
      <c r="F37" s="843">
        <f t="shared" si="5"/>
        <v>0</v>
      </c>
      <c r="G37" s="71"/>
      <c r="H37" s="717"/>
      <c r="I37" s="844">
        <f t="shared" si="4"/>
        <v>0</v>
      </c>
      <c r="J37" s="845">
        <f t="shared" si="1"/>
        <v>0</v>
      </c>
    </row>
    <row r="38" spans="1:10" ht="15.75" x14ac:dyDescent="0.25">
      <c r="A38" s="47"/>
      <c r="B38" s="206">
        <f t="shared" si="2"/>
        <v>0</v>
      </c>
      <c r="C38" s="841"/>
      <c r="D38" s="418">
        <f t="shared" si="6"/>
        <v>0</v>
      </c>
      <c r="E38" s="354"/>
      <c r="F38" s="843">
        <f t="shared" si="5"/>
        <v>0</v>
      </c>
      <c r="G38" s="71"/>
      <c r="H38" s="717"/>
      <c r="I38" s="844">
        <f t="shared" si="4"/>
        <v>0</v>
      </c>
      <c r="J38" s="845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7"/>
      <c r="J39" s="838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6" t="s">
        <v>21</v>
      </c>
      <c r="E42" s="1127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2021-09-23T14:41:17Z</dcterms:modified>
</cp:coreProperties>
</file>