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5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2" l="1"/>
  <c r="M31" i="22" l="1"/>
  <c r="M28" i="22" l="1"/>
  <c r="F99" i="21" l="1"/>
  <c r="M14" i="22" l="1"/>
  <c r="M9" i="22" l="1"/>
  <c r="M6" i="22" l="1"/>
  <c r="E41" i="9" l="1"/>
  <c r="M36" i="19" l="1"/>
  <c r="M37" i="19"/>
  <c r="M67" i="19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45" i="22"/>
  <c r="K63" i="22"/>
  <c r="F64" i="22" s="1"/>
  <c r="F67" i="22" s="1"/>
  <c r="K65" i="22" s="1"/>
  <c r="K69" i="22" s="1"/>
  <c r="F67" i="19"/>
  <c r="P5" i="22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<sst xmlns="http://schemas.openxmlformats.org/spreadsheetml/2006/main" count="1762" uniqueCount="957">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</sst>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164" fontId="3" fillId="6" borderId="25" xfId="0" applyNumberFormat="1" applyFont="1" applyFill="1" applyBorder="1"/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FFCCFF"/>
      <color rgb="FFCCFF66"/>
      <color rgb="FFFF00FF"/>
      <color rgb="FF990033"/>
      <color rgb="FFCC3399"/>
      <color rgb="FF99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70"/>
      <c r="C1" s="672" t="s">
        <v>25</v>
      </c>
      <c r="D1" s="673"/>
      <c r="E1" s="673"/>
      <c r="F1" s="673"/>
      <c r="G1" s="673"/>
      <c r="H1" s="673"/>
      <c r="I1" s="673"/>
      <c r="J1" s="673"/>
      <c r="K1" s="673"/>
      <c r="L1" s="673"/>
      <c r="M1" s="673"/>
    </row>
    <row r="2" spans="1:19" ht="16.5" thickBot="1" x14ac:dyDescent="0.3">
      <c r="B2" s="671"/>
      <c r="C2" s="3"/>
      <c r="H2" s="5"/>
      <c r="I2" s="6"/>
      <c r="J2" s="7"/>
      <c r="L2" s="8"/>
      <c r="M2" s="6"/>
      <c r="N2" s="9"/>
    </row>
    <row r="3" spans="1:19" ht="21.75" thickBot="1" x14ac:dyDescent="0.35">
      <c r="B3" s="674" t="s">
        <v>0</v>
      </c>
      <c r="C3" s="675"/>
      <c r="D3" s="10"/>
      <c r="E3" s="11"/>
      <c r="F3" s="11"/>
      <c r="H3" s="676" t="s">
        <v>26</v>
      </c>
      <c r="I3" s="67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77" t="s">
        <v>2</v>
      </c>
      <c r="F4" s="678"/>
      <c r="H4" s="679" t="s">
        <v>3</v>
      </c>
      <c r="I4" s="680"/>
      <c r="J4" s="19"/>
      <c r="K4" s="166"/>
      <c r="L4" s="20"/>
      <c r="M4" s="21" t="s">
        <v>4</v>
      </c>
      <c r="N4" s="22" t="s">
        <v>5</v>
      </c>
      <c r="P4" s="686" t="s">
        <v>6</v>
      </c>
      <c r="Q4" s="68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88">
        <f>SUM(M5:M38)</f>
        <v>247061</v>
      </c>
      <c r="N39" s="69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89"/>
      <c r="N40" s="69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92" t="s">
        <v>11</v>
      </c>
      <c r="I52" s="693"/>
      <c r="J52" s="100"/>
      <c r="K52" s="694">
        <f>I50+L50</f>
        <v>53873.49</v>
      </c>
      <c r="L52" s="695"/>
      <c r="M52" s="696">
        <f>N39+M39</f>
        <v>419924</v>
      </c>
      <c r="N52" s="697"/>
      <c r="P52" s="34"/>
      <c r="Q52" s="9"/>
    </row>
    <row r="53" spans="1:17" ht="15.75" x14ac:dyDescent="0.25">
      <c r="D53" s="698" t="s">
        <v>12</v>
      </c>
      <c r="E53" s="69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98" t="s">
        <v>95</v>
      </c>
      <c r="E54" s="698"/>
      <c r="F54" s="96">
        <v>-549976.4</v>
      </c>
      <c r="I54" s="699" t="s">
        <v>13</v>
      </c>
      <c r="J54" s="700"/>
      <c r="K54" s="701">
        <f>F56+F57+F58</f>
        <v>-24577.400000000023</v>
      </c>
      <c r="L54" s="70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03">
        <f>-C4</f>
        <v>0</v>
      </c>
      <c r="L56" s="70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81" t="s">
        <v>18</v>
      </c>
      <c r="E58" s="682"/>
      <c r="F58" s="113">
        <v>567389.35</v>
      </c>
      <c r="I58" s="683" t="s">
        <v>97</v>
      </c>
      <c r="J58" s="684"/>
      <c r="K58" s="685">
        <f>K54+K56</f>
        <v>-24577.400000000023</v>
      </c>
      <c r="L58" s="68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66" t="s">
        <v>597</v>
      </c>
      <c r="J76" s="76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68"/>
      <c r="J77" s="76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3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33"/>
      <c r="K81" s="1"/>
      <c r="L81" s="97"/>
      <c r="M81" s="3"/>
      <c r="N81" s="1"/>
    </row>
    <row r="82" spans="1:14" ht="18.75" x14ac:dyDescent="0.3">
      <c r="A82" s="435"/>
      <c r="B82" s="765" t="s">
        <v>595</v>
      </c>
      <c r="C82" s="76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0"/>
      <c r="C1" s="736" t="s">
        <v>451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5" ht="16.5" thickBot="1" x14ac:dyDescent="0.3">
      <c r="B2" s="6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4" t="s">
        <v>0</v>
      </c>
      <c r="C3" s="675"/>
      <c r="D3" s="10"/>
      <c r="E3" s="11"/>
      <c r="F3" s="11"/>
      <c r="H3" s="676" t="s">
        <v>26</v>
      </c>
      <c r="I3" s="676"/>
      <c r="K3" s="165"/>
      <c r="L3" s="13"/>
      <c r="M3" s="14"/>
      <c r="P3" s="713" t="s">
        <v>6</v>
      </c>
      <c r="R3" s="73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77" t="s">
        <v>2</v>
      </c>
      <c r="F4" s="678"/>
      <c r="H4" s="679" t="s">
        <v>3</v>
      </c>
      <c r="I4" s="680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35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23"/>
      <c r="X5" s="723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28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31"/>
      <c r="X26" s="731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24"/>
      <c r="X27" s="725"/>
      <c r="Y27" s="726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25"/>
      <c r="X28" s="725"/>
      <c r="Y28" s="726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15">
        <f>SUM(M5:M35)</f>
        <v>2220612.02</v>
      </c>
      <c r="N36" s="717">
        <f>SUM(N5:N35)</f>
        <v>833865</v>
      </c>
      <c r="O36" s="276"/>
      <c r="P36" s="277">
        <v>0</v>
      </c>
      <c r="Q36" s="76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16"/>
      <c r="N37" s="718"/>
      <c r="O37" s="276"/>
      <c r="P37" s="277">
        <v>0</v>
      </c>
      <c r="Q37" s="762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63">
        <f>M36+N36</f>
        <v>3054477.02</v>
      </c>
      <c r="N39" s="76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92" t="s">
        <v>11</v>
      </c>
      <c r="I68" s="693"/>
      <c r="J68" s="100"/>
      <c r="K68" s="694">
        <f>I66+L66</f>
        <v>314868.39999999997</v>
      </c>
      <c r="L68" s="721"/>
      <c r="M68" s="272"/>
      <c r="N68" s="272"/>
      <c r="P68" s="34"/>
      <c r="Q68" s="13"/>
    </row>
    <row r="69" spans="1:17" x14ac:dyDescent="0.25">
      <c r="D69" s="698" t="s">
        <v>12</v>
      </c>
      <c r="E69" s="698"/>
      <c r="F69" s="312">
        <f>F66-K68-C66</f>
        <v>1594593.8500000003</v>
      </c>
      <c r="I69" s="102"/>
      <c r="J69" s="103"/>
    </row>
    <row r="70" spans="1:17" ht="18.75" x14ac:dyDescent="0.3">
      <c r="D70" s="722" t="s">
        <v>95</v>
      </c>
      <c r="E70" s="722"/>
      <c r="F70" s="111">
        <v>-1360260.32</v>
      </c>
      <c r="I70" s="699" t="s">
        <v>13</v>
      </c>
      <c r="J70" s="700"/>
      <c r="K70" s="701">
        <f>F72+F73+F74</f>
        <v>1938640.11</v>
      </c>
      <c r="L70" s="70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03">
        <f>-C4</f>
        <v>-1266568.45</v>
      </c>
      <c r="L72" s="70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81" t="s">
        <v>18</v>
      </c>
      <c r="E74" s="682"/>
      <c r="F74" s="113">
        <v>1792817.68</v>
      </c>
      <c r="I74" s="683" t="s">
        <v>198</v>
      </c>
      <c r="J74" s="684"/>
      <c r="K74" s="685">
        <f>K70+K72</f>
        <v>672071.66000000015</v>
      </c>
      <c r="L74" s="68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3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3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70" t="s">
        <v>594</v>
      </c>
      <c r="J83" s="771"/>
    </row>
    <row r="84" spans="1:14" ht="19.5" thickBot="1" x14ac:dyDescent="0.35">
      <c r="A84" s="514" t="s">
        <v>598</v>
      </c>
      <c r="B84" s="515"/>
      <c r="C84" s="516"/>
      <c r="D84" s="491"/>
      <c r="I84" s="772"/>
      <c r="J84" s="77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J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0"/>
      <c r="C1" s="736" t="s">
        <v>620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5" ht="16.5" thickBot="1" x14ac:dyDescent="0.3">
      <c r="B2" s="6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4" t="s">
        <v>0</v>
      </c>
      <c r="C3" s="675"/>
      <c r="D3" s="10"/>
      <c r="E3" s="11"/>
      <c r="F3" s="11"/>
      <c r="H3" s="676" t="s">
        <v>26</v>
      </c>
      <c r="I3" s="676"/>
      <c r="K3" s="165"/>
      <c r="L3" s="13"/>
      <c r="M3" s="14"/>
      <c r="P3" s="713" t="s">
        <v>6</v>
      </c>
      <c r="R3" s="73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77" t="s">
        <v>2</v>
      </c>
      <c r="F4" s="678"/>
      <c r="H4" s="679" t="s">
        <v>3</v>
      </c>
      <c r="I4" s="680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35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23"/>
      <c r="X5" s="723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28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31"/>
      <c r="X26" s="731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24"/>
      <c r="X27" s="725"/>
      <c r="Y27" s="726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25"/>
      <c r="X28" s="725"/>
      <c r="Y28" s="726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15">
        <f>SUM(M5:M40)</f>
        <v>2479367.6100000003</v>
      </c>
      <c r="N41" s="715">
        <f>SUM(N5:N40)</f>
        <v>1195667</v>
      </c>
      <c r="P41" s="506">
        <f>SUM(P5:P40)</f>
        <v>4355326.74</v>
      </c>
      <c r="Q41" s="774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16"/>
      <c r="N42" s="716"/>
      <c r="P42" s="34"/>
      <c r="Q42" s="775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76">
        <f>M41+N41</f>
        <v>3675034.6100000003</v>
      </c>
      <c r="N45" s="777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92" t="s">
        <v>11</v>
      </c>
      <c r="I70" s="693"/>
      <c r="J70" s="100"/>
      <c r="K70" s="694">
        <f>I68+L68</f>
        <v>428155.54000000004</v>
      </c>
      <c r="L70" s="721"/>
      <c r="M70" s="272"/>
      <c r="N70" s="272"/>
      <c r="P70" s="34"/>
      <c r="Q70" s="13"/>
    </row>
    <row r="71" spans="1:17" x14ac:dyDescent="0.25">
      <c r="D71" s="698" t="s">
        <v>12</v>
      </c>
      <c r="E71" s="698"/>
      <c r="F71" s="312">
        <f>F68-K70-C68</f>
        <v>1631087.67</v>
      </c>
      <c r="I71" s="102"/>
      <c r="J71" s="103"/>
      <c r="P71" s="34"/>
    </row>
    <row r="72" spans="1:17" ht="18.75" x14ac:dyDescent="0.3">
      <c r="D72" s="722" t="s">
        <v>95</v>
      </c>
      <c r="E72" s="722"/>
      <c r="F72" s="111">
        <v>-1884975.46</v>
      </c>
      <c r="I72" s="699" t="s">
        <v>13</v>
      </c>
      <c r="J72" s="700"/>
      <c r="K72" s="701">
        <f>F74+F75+F76</f>
        <v>1777829.89</v>
      </c>
      <c r="L72" s="70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03">
        <f>-C4</f>
        <v>-1792817.68</v>
      </c>
      <c r="L74" s="70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81" t="s">
        <v>18</v>
      </c>
      <c r="E76" s="682"/>
      <c r="F76" s="113">
        <v>2112071.92</v>
      </c>
      <c r="I76" s="683" t="s">
        <v>854</v>
      </c>
      <c r="J76" s="684"/>
      <c r="K76" s="685">
        <f>K72+K74</f>
        <v>-14987.790000000037</v>
      </c>
      <c r="L76" s="68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1" t="s">
        <v>919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2">
        <v>44722</v>
      </c>
      <c r="E42" s="65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2">
        <v>44722</v>
      </c>
      <c r="E43" s="65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2">
        <v>44722</v>
      </c>
      <c r="E44" s="65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2">
        <v>44722</v>
      </c>
      <c r="E45" s="65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2">
        <v>44722</v>
      </c>
      <c r="E46" s="65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2">
        <v>44722</v>
      </c>
      <c r="E47" s="65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2">
        <v>44722</v>
      </c>
      <c r="E48" s="65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2">
        <v>44722</v>
      </c>
      <c r="E49" s="65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32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33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70" t="s">
        <v>594</v>
      </c>
      <c r="J93" s="771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72"/>
      <c r="J94" s="77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78">
        <f>SUM(D106:D129)</f>
        <v>759581.99999999988</v>
      </c>
      <c r="D130" s="779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84" t="s">
        <v>752</v>
      </c>
      <c r="G2" s="785"/>
      <c r="H2" s="786"/>
    </row>
    <row r="3" spans="2:8" ht="27.75" customHeight="1" thickBot="1" x14ac:dyDescent="0.3">
      <c r="B3" s="781" t="s">
        <v>748</v>
      </c>
      <c r="C3" s="782"/>
      <c r="D3" s="783"/>
      <c r="F3" s="787"/>
      <c r="G3" s="788"/>
      <c r="H3" s="789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90">
        <f>SUM(H5:H10)</f>
        <v>334337</v>
      </c>
      <c r="H11" s="791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94" t="s">
        <v>750</v>
      </c>
      <c r="D15" s="792">
        <f>D11-D13</f>
        <v>-69877</v>
      </c>
    </row>
    <row r="16" spans="2:8" ht="18.75" customHeight="1" thickBot="1" x14ac:dyDescent="0.3">
      <c r="C16" s="795"/>
      <c r="D16" s="793"/>
    </row>
    <row r="17" spans="3:4" ht="18.75" x14ac:dyDescent="0.3">
      <c r="C17" s="780" t="s">
        <v>753</v>
      </c>
      <c r="D17" s="780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0"/>
      <c r="C1" s="736" t="s">
        <v>754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5" ht="16.5" thickBot="1" x14ac:dyDescent="0.3">
      <c r="B2" s="6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4" t="s">
        <v>0</v>
      </c>
      <c r="C3" s="675"/>
      <c r="D3" s="10"/>
      <c r="E3" s="556"/>
      <c r="F3" s="11"/>
      <c r="H3" s="676" t="s">
        <v>26</v>
      </c>
      <c r="I3" s="676"/>
      <c r="K3" s="165"/>
      <c r="L3" s="13"/>
      <c r="M3" s="14"/>
      <c r="P3" s="713" t="s">
        <v>6</v>
      </c>
      <c r="R3" s="73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77" t="s">
        <v>2</v>
      </c>
      <c r="F4" s="678"/>
      <c r="H4" s="679" t="s">
        <v>3</v>
      </c>
      <c r="I4" s="680"/>
      <c r="J4" s="559"/>
      <c r="K4" s="565"/>
      <c r="L4" s="566"/>
      <c r="M4" s="21" t="s">
        <v>4</v>
      </c>
      <c r="N4" s="22" t="s">
        <v>5</v>
      </c>
      <c r="P4" s="714"/>
      <c r="Q4" s="322" t="s">
        <v>217</v>
      </c>
      <c r="R4" s="735"/>
      <c r="U4" s="34"/>
      <c r="V4" s="128"/>
      <c r="W4" s="796"/>
      <c r="X4" s="796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96"/>
      <c r="X5" s="796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97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97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29"/>
      <c r="X21" s="729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30"/>
      <c r="X23" s="730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30"/>
      <c r="X24" s="730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31"/>
      <c r="X25" s="731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31"/>
      <c r="X26" s="731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24"/>
      <c r="X27" s="725"/>
      <c r="Y27" s="726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25"/>
      <c r="X28" s="725"/>
      <c r="Y28" s="726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15">
        <f>SUM(M5:M40)</f>
        <v>1509924.1</v>
      </c>
      <c r="N41" s="715">
        <f>SUM(N5:N40)</f>
        <v>1012291</v>
      </c>
      <c r="P41" s="506">
        <f>SUM(P5:P40)</f>
        <v>4043205.8900000006</v>
      </c>
      <c r="Q41" s="774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16"/>
      <c r="N42" s="716"/>
      <c r="P42" s="34"/>
      <c r="Q42" s="775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76">
        <f>M41+N41</f>
        <v>2522215.1</v>
      </c>
      <c r="N45" s="777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92" t="s">
        <v>11</v>
      </c>
      <c r="I63" s="693"/>
      <c r="J63" s="562"/>
      <c r="K63" s="799">
        <f>I61+L61</f>
        <v>340912.75</v>
      </c>
      <c r="L63" s="800"/>
      <c r="M63" s="272"/>
      <c r="N63" s="272"/>
      <c r="P63" s="34"/>
      <c r="Q63" s="13"/>
    </row>
    <row r="64" spans="1:17" x14ac:dyDescent="0.25">
      <c r="D64" s="698" t="s">
        <v>12</v>
      </c>
      <c r="E64" s="698"/>
      <c r="F64" s="312">
        <f>F61-K63-C61</f>
        <v>1458827.53</v>
      </c>
      <c r="I64" s="102"/>
      <c r="J64" s="563"/>
    </row>
    <row r="65" spans="2:17" ht="18.75" x14ac:dyDescent="0.3">
      <c r="D65" s="722" t="s">
        <v>95</v>
      </c>
      <c r="E65" s="722"/>
      <c r="F65" s="111">
        <v>-1572197.3</v>
      </c>
      <c r="I65" s="699" t="s">
        <v>13</v>
      </c>
      <c r="J65" s="700"/>
      <c r="K65" s="701">
        <f>F67+F68+F69</f>
        <v>2392765.5300000003</v>
      </c>
      <c r="L65" s="701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798">
        <f>-C4</f>
        <v>-2112071.92</v>
      </c>
      <c r="L67" s="70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81" t="s">
        <v>18</v>
      </c>
      <c r="E69" s="682"/>
      <c r="F69" s="113">
        <v>2546982.16</v>
      </c>
      <c r="I69" s="683" t="s">
        <v>198</v>
      </c>
      <c r="J69" s="684"/>
      <c r="K69" s="685">
        <f>K65+K67</f>
        <v>280693.61000000034</v>
      </c>
      <c r="L69" s="685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3" workbookViewId="0">
      <selection activeCell="F36" sqref="F3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7">
        <v>44722</v>
      </c>
      <c r="E3" s="65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7">
        <v>44722</v>
      </c>
      <c r="E4" s="65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7">
        <v>44722</v>
      </c>
      <c r="E5" s="65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7">
        <v>44722</v>
      </c>
      <c r="E6" s="65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7">
        <v>44722</v>
      </c>
      <c r="E7" s="65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7">
        <v>44722</v>
      </c>
      <c r="E8" s="65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7">
        <v>44722</v>
      </c>
      <c r="E9" s="65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7">
        <v>44722</v>
      </c>
      <c r="E10" s="65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7">
        <v>44722</v>
      </c>
      <c r="E11" s="65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7">
        <v>44722</v>
      </c>
      <c r="E12" s="65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7">
        <v>44722</v>
      </c>
      <c r="E13" s="65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7">
        <v>44722</v>
      </c>
      <c r="E14" s="65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7">
        <v>44722</v>
      </c>
      <c r="E15" s="65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7">
        <v>44722</v>
      </c>
      <c r="E16" s="65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32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33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70" t="s">
        <v>594</v>
      </c>
      <c r="J74" s="771"/>
    </row>
    <row r="75" spans="1:14" ht="19.5" thickBot="1" x14ac:dyDescent="0.35">
      <c r="A75" s="456"/>
      <c r="B75" s="654"/>
      <c r="C75" s="233"/>
      <c r="D75" s="655"/>
      <c r="E75" s="520"/>
      <c r="F75" s="111"/>
      <c r="I75" s="772"/>
      <c r="J75" s="773"/>
    </row>
    <row r="76" spans="1:14" ht="15.75" x14ac:dyDescent="0.25">
      <c r="A76" s="456"/>
      <c r="B76" s="511"/>
      <c r="C76" s="233"/>
      <c r="D76" s="656"/>
      <c r="F76" s="96"/>
      <c r="I76"/>
      <c r="J76" s="194"/>
      <c r="N76"/>
    </row>
    <row r="77" spans="1:14" ht="15.75" x14ac:dyDescent="0.25">
      <c r="A77" s="456"/>
      <c r="B77" s="511"/>
      <c r="C77" s="233"/>
      <c r="D77" s="656"/>
      <c r="F77" s="96"/>
      <c r="I77"/>
      <c r="J77" s="194"/>
      <c r="N77"/>
    </row>
    <row r="78" spans="1:14" ht="15.75" x14ac:dyDescent="0.25">
      <c r="A78" s="510"/>
      <c r="B78" s="511"/>
      <c r="C78" s="233"/>
      <c r="D78" s="656"/>
      <c r="F78" s="96"/>
      <c r="I78"/>
      <c r="J78" s="194"/>
      <c r="N78"/>
    </row>
    <row r="79" spans="1:14" ht="15.75" x14ac:dyDescent="0.25">
      <c r="A79" s="510"/>
      <c r="B79" s="511"/>
      <c r="C79" s="233"/>
      <c r="D79" s="656"/>
      <c r="F79" s="96"/>
      <c r="I79"/>
      <c r="J79" s="194"/>
      <c r="N79"/>
    </row>
    <row r="80" spans="1:14" ht="15.75" x14ac:dyDescent="0.25">
      <c r="A80" s="512"/>
      <c r="B80" s="513"/>
      <c r="C80" s="233"/>
      <c r="D80" s="656"/>
      <c r="F80" s="96"/>
      <c r="I80"/>
      <c r="J80" s="194"/>
      <c r="N80"/>
    </row>
    <row r="81" spans="1:14" ht="15.75" x14ac:dyDescent="0.25">
      <c r="A81" s="512"/>
      <c r="B81" s="513"/>
      <c r="C81" s="233"/>
      <c r="D81" s="656"/>
      <c r="F81" s="96"/>
      <c r="I81"/>
      <c r="J81" s="194"/>
      <c r="N81"/>
    </row>
    <row r="82" spans="1:14" ht="15.75" x14ac:dyDescent="0.25">
      <c r="A82" s="512"/>
      <c r="B82" s="513"/>
      <c r="C82" s="233"/>
      <c r="D82" s="656"/>
      <c r="F82" s="96"/>
      <c r="I82"/>
      <c r="J82" s="194"/>
      <c r="N82"/>
    </row>
    <row r="83" spans="1:14" ht="15.75" x14ac:dyDescent="0.25">
      <c r="A83" s="512"/>
      <c r="B83" s="513"/>
      <c r="C83" s="233"/>
      <c r="D83" s="656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03" t="s">
        <v>806</v>
      </c>
      <c r="B89" s="804"/>
      <c r="C89" s="804"/>
      <c r="E89"/>
      <c r="F89" s="111"/>
      <c r="I89"/>
      <c r="J89" s="194"/>
      <c r="M89"/>
      <c r="N89"/>
    </row>
    <row r="90" spans="1:14" ht="18.75" x14ac:dyDescent="0.3">
      <c r="A90" s="454"/>
      <c r="B90" s="805" t="s">
        <v>807</v>
      </c>
      <c r="C90" s="806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3"/>
      <c r="C97" s="801">
        <f>SUM(C91:C96)</f>
        <v>625124.87</v>
      </c>
      <c r="E97"/>
      <c r="F97" s="111"/>
      <c r="J97" s="194"/>
      <c r="M97"/>
    </row>
    <row r="98" spans="1:13" ht="15.75" x14ac:dyDescent="0.25">
      <c r="A98"/>
      <c r="B98" s="664" t="s">
        <v>885</v>
      </c>
      <c r="C98" s="802"/>
      <c r="E98"/>
      <c r="F98" s="127">
        <v>0</v>
      </c>
      <c r="J98" s="194"/>
      <c r="M98"/>
    </row>
    <row r="99" spans="1:13" ht="15.75" x14ac:dyDescent="0.25">
      <c r="A99"/>
      <c r="B99" s="664" t="s">
        <v>918</v>
      </c>
      <c r="C99" s="663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Z91"/>
  <sheetViews>
    <sheetView tabSelected="1" topLeftCell="A28" workbookViewId="0">
      <selection activeCell="M39" sqref="M39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0"/>
      <c r="C1" s="736" t="s">
        <v>886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5" ht="16.5" thickBot="1" x14ac:dyDescent="0.3">
      <c r="B2" s="6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4" t="s">
        <v>0</v>
      </c>
      <c r="C3" s="675"/>
      <c r="D3" s="10"/>
      <c r="E3" s="556"/>
      <c r="F3" s="11"/>
      <c r="H3" s="676" t="s">
        <v>26</v>
      </c>
      <c r="I3" s="676"/>
      <c r="K3" s="165"/>
      <c r="L3" s="13"/>
      <c r="M3" s="14"/>
      <c r="P3" s="713" t="s">
        <v>6</v>
      </c>
      <c r="R3" s="73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77" t="s">
        <v>2</v>
      </c>
      <c r="F4" s="678"/>
      <c r="H4" s="679" t="s">
        <v>3</v>
      </c>
      <c r="I4" s="680"/>
      <c r="J4" s="559"/>
      <c r="K4" s="565"/>
      <c r="L4" s="566"/>
      <c r="M4" s="21" t="s">
        <v>4</v>
      </c>
      <c r="N4" s="22" t="s">
        <v>5</v>
      </c>
      <c r="P4" s="714"/>
      <c r="Q4" s="322" t="s">
        <v>217</v>
      </c>
      <c r="R4" s="735"/>
      <c r="U4" s="34"/>
      <c r="V4" s="128"/>
      <c r="W4" s="796"/>
      <c r="X4" s="796"/>
      <c r="Y4" s="227"/>
    </row>
    <row r="5" spans="1:25" ht="18" thickBot="1" x14ac:dyDescent="0.35">
      <c r="A5" s="23" t="s">
        <v>7</v>
      </c>
      <c r="B5" s="24">
        <v>44711</v>
      </c>
      <c r="C5" s="25">
        <v>17042</v>
      </c>
      <c r="D5" s="26" t="s">
        <v>903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60" t="s">
        <v>904</v>
      </c>
      <c r="P5" s="34">
        <f>N5+M5+L5+I5+C5</f>
        <v>110439</v>
      </c>
      <c r="Q5" s="325">
        <f>P5-F5</f>
        <v>0</v>
      </c>
      <c r="R5" s="379">
        <v>0</v>
      </c>
      <c r="S5" s="324"/>
      <c r="U5" s="34"/>
      <c r="V5" s="128"/>
      <c r="W5" s="796"/>
      <c r="X5" s="796"/>
      <c r="Y5" s="233"/>
    </row>
    <row r="6" spans="1:25" ht="18" thickBot="1" x14ac:dyDescent="0.35">
      <c r="A6" s="23"/>
      <c r="B6" s="24">
        <v>44712</v>
      </c>
      <c r="C6" s="25">
        <v>15711</v>
      </c>
      <c r="D6" s="35" t="s">
        <v>906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60" t="s">
        <v>904</v>
      </c>
      <c r="P6" s="39">
        <f>N6+M6+L6+I6+C6</f>
        <v>96326</v>
      </c>
      <c r="Q6" s="325">
        <f t="shared" ref="Q6:Q38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>
        <v>15653</v>
      </c>
      <c r="D7" s="40" t="s">
        <v>905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60" t="s">
        <v>904</v>
      </c>
      <c r="P7" s="39">
        <f>N7+M7+L7+I7+C7</f>
        <v>110590</v>
      </c>
      <c r="Q7" s="325">
        <v>0</v>
      </c>
      <c r="R7" s="388">
        <v>1412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>
        <v>22345.5</v>
      </c>
      <c r="D8" s="42" t="s">
        <v>907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60" t="s">
        <v>904</v>
      </c>
      <c r="P8" s="39">
        <f t="shared" ref="P8:P40" si="1">N8+M8+L8+I8+C8</f>
        <v>115935</v>
      </c>
      <c r="Q8" s="325">
        <v>0</v>
      </c>
      <c r="R8" s="388">
        <v>27353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>
        <v>8782</v>
      </c>
      <c r="D9" s="42" t="s">
        <v>908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60" t="s">
        <v>904</v>
      </c>
      <c r="P9" s="39">
        <f t="shared" si="1"/>
        <v>128259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>
        <v>8510</v>
      </c>
      <c r="D10" s="40" t="s">
        <v>909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910</v>
      </c>
      <c r="L10" s="45">
        <v>17900.55</v>
      </c>
      <c r="M10" s="32">
        <v>43736</v>
      </c>
      <c r="N10" s="33">
        <v>42627</v>
      </c>
      <c r="O10" s="660" t="s">
        <v>904</v>
      </c>
      <c r="P10" s="39">
        <f>N10+M10+L10+I10+C10</f>
        <v>117677.55</v>
      </c>
      <c r="Q10" s="325">
        <f t="shared" si="0"/>
        <v>-0.44999999999708962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>
        <v>17196</v>
      </c>
      <c r="D11" s="35" t="s">
        <v>912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60" t="s">
        <v>904</v>
      </c>
      <c r="P11" s="39">
        <f t="shared" si="1"/>
        <v>85270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>
        <v>19447</v>
      </c>
      <c r="D12" s="35" t="s">
        <v>913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60" t="s">
        <v>904</v>
      </c>
      <c r="P12" s="39">
        <f t="shared" si="1"/>
        <v>114299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>
        <v>11837</v>
      </c>
      <c r="D13" s="42" t="s">
        <v>914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60" t="s">
        <v>904</v>
      </c>
      <c r="P13" s="39">
        <f t="shared" si="1"/>
        <v>112515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1" t="s">
        <v>915</v>
      </c>
      <c r="P14" s="39">
        <f t="shared" si="1"/>
        <v>83273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>
        <v>19937</v>
      </c>
      <c r="D15" s="40" t="s">
        <v>916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2" t="s">
        <v>917</v>
      </c>
      <c r="P15" s="39">
        <f t="shared" si="1"/>
        <v>100188</v>
      </c>
      <c r="Q15" s="325">
        <f t="shared" si="0"/>
        <v>4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>
        <v>6058</v>
      </c>
      <c r="D16" s="35" t="s">
        <v>927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2" t="s">
        <v>917</v>
      </c>
      <c r="P16" s="39">
        <f t="shared" si="1"/>
        <v>93108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>
        <v>20251.5</v>
      </c>
      <c r="D17" s="42" t="s">
        <v>928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929</v>
      </c>
      <c r="L17" s="45">
        <v>17644</v>
      </c>
      <c r="M17" s="32">
        <v>16613.5</v>
      </c>
      <c r="N17" s="33">
        <v>41982</v>
      </c>
      <c r="O17" s="662" t="s">
        <v>917</v>
      </c>
      <c r="P17" s="39">
        <f t="shared" si="1"/>
        <v>107603</v>
      </c>
      <c r="Q17" s="325">
        <f t="shared" si="0"/>
        <v>20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>
        <v>39213</v>
      </c>
      <c r="D18" s="35" t="s">
        <v>931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2" t="s">
        <v>917</v>
      </c>
      <c r="P18" s="39">
        <f t="shared" si="1"/>
        <v>101692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>
        <v>15568</v>
      </c>
      <c r="D19" s="35" t="s">
        <v>932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2" t="s">
        <v>917</v>
      </c>
      <c r="P19" s="39">
        <f t="shared" si="1"/>
        <v>103801</v>
      </c>
      <c r="Q19" s="325">
        <f t="shared" si="0"/>
        <v>2</v>
      </c>
      <c r="R19" s="319">
        <v>0</v>
      </c>
      <c r="S19" s="147"/>
      <c r="U19" s="34"/>
      <c r="V19" s="128"/>
      <c r="W19" s="797"/>
      <c r="X19" s="544"/>
      <c r="Y19" s="233"/>
    </row>
    <row r="20" spans="1:26" ht="18" thickBot="1" x14ac:dyDescent="0.35">
      <c r="A20" s="23"/>
      <c r="B20" s="24">
        <v>44726</v>
      </c>
      <c r="C20" s="25">
        <v>14890</v>
      </c>
      <c r="D20" s="35" t="s">
        <v>933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2" t="s">
        <v>917</v>
      </c>
      <c r="P20" s="39">
        <f t="shared" si="1"/>
        <v>85339</v>
      </c>
      <c r="Q20" s="325">
        <f t="shared" si="0"/>
        <v>0</v>
      </c>
      <c r="R20" s="319">
        <v>0</v>
      </c>
      <c r="S20" s="147"/>
      <c r="U20" s="34"/>
      <c r="V20" s="128"/>
      <c r="W20" s="797"/>
      <c r="X20" s="34"/>
      <c r="Y20" s="233"/>
    </row>
    <row r="21" spans="1:26" ht="18" thickBot="1" x14ac:dyDescent="0.35">
      <c r="A21" s="23"/>
      <c r="B21" s="24">
        <v>44727</v>
      </c>
      <c r="C21" s="25">
        <v>20445</v>
      </c>
      <c r="D21" s="35" t="s">
        <v>934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2" t="s">
        <v>917</v>
      </c>
      <c r="P21" s="39">
        <f t="shared" si="1"/>
        <v>104472</v>
      </c>
      <c r="Q21" s="325">
        <f t="shared" si="0"/>
        <v>0</v>
      </c>
      <c r="R21" s="319">
        <v>0</v>
      </c>
      <c r="S21" s="147"/>
      <c r="U21" s="34"/>
      <c r="V21" s="128"/>
      <c r="W21" s="729"/>
      <c r="X21" s="729"/>
      <c r="Y21" s="233"/>
      <c r="Z21" s="128"/>
    </row>
    <row r="22" spans="1:26" ht="18" thickBot="1" x14ac:dyDescent="0.35">
      <c r="A22" s="23"/>
      <c r="B22" s="24">
        <v>44728</v>
      </c>
      <c r="C22" s="25">
        <v>15995</v>
      </c>
      <c r="D22" s="35" t="s">
        <v>935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2" t="s">
        <v>917</v>
      </c>
      <c r="P22" s="39">
        <f t="shared" si="1"/>
        <v>120324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>
        <v>22532</v>
      </c>
      <c r="D23" s="35" t="s">
        <v>936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2" t="s">
        <v>917</v>
      </c>
      <c r="P23" s="39">
        <f t="shared" si="1"/>
        <v>114878</v>
      </c>
      <c r="Q23" s="325">
        <f t="shared" si="0"/>
        <v>0</v>
      </c>
      <c r="R23" s="319">
        <v>0</v>
      </c>
      <c r="S23" s="147"/>
      <c r="U23" s="34"/>
      <c r="V23" s="128"/>
      <c r="W23" s="730"/>
      <c r="X23" s="730"/>
      <c r="Y23" s="233"/>
      <c r="Z23" s="128"/>
    </row>
    <row r="24" spans="1:26" ht="18" thickBot="1" x14ac:dyDescent="0.35">
      <c r="A24" s="23"/>
      <c r="B24" s="24">
        <v>44730</v>
      </c>
      <c r="C24" s="25">
        <v>10538</v>
      </c>
      <c r="D24" s="42" t="s">
        <v>937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938</v>
      </c>
      <c r="L24" s="52">
        <v>17514</v>
      </c>
      <c r="M24" s="32">
        <v>66300</v>
      </c>
      <c r="N24" s="33">
        <v>71337</v>
      </c>
      <c r="O24" s="662" t="s">
        <v>917</v>
      </c>
      <c r="P24" s="39">
        <f>N24+M24+L24+I24+C24</f>
        <v>170133</v>
      </c>
      <c r="Q24" s="325">
        <f t="shared" si="0"/>
        <v>5</v>
      </c>
      <c r="R24" s="319">
        <v>0</v>
      </c>
      <c r="S24" s="147"/>
      <c r="U24" s="34"/>
      <c r="V24" s="128"/>
      <c r="W24" s="730"/>
      <c r="X24" s="730"/>
      <c r="Y24" s="233"/>
      <c r="Z24" s="128"/>
    </row>
    <row r="25" spans="1:26" ht="19.5" thickBot="1" x14ac:dyDescent="0.35">
      <c r="A25" s="23"/>
      <c r="B25" s="24">
        <v>44731</v>
      </c>
      <c r="C25" s="25">
        <v>1035</v>
      </c>
      <c r="D25" s="35" t="s">
        <v>939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2" t="s">
        <v>917</v>
      </c>
      <c r="P25" s="283">
        <f t="shared" si="1"/>
        <v>122175</v>
      </c>
      <c r="Q25" s="325">
        <f t="shared" si="0"/>
        <v>0</v>
      </c>
      <c r="R25" s="319">
        <v>0</v>
      </c>
      <c r="U25" s="34"/>
      <c r="V25" s="128"/>
      <c r="W25" s="731"/>
      <c r="X25" s="731"/>
      <c r="Y25" s="233"/>
      <c r="Z25" s="128"/>
    </row>
    <row r="26" spans="1:26" ht="19.5" thickBot="1" x14ac:dyDescent="0.35">
      <c r="A26" s="23"/>
      <c r="B26" s="24">
        <v>44732</v>
      </c>
      <c r="C26" s="25">
        <v>26174</v>
      </c>
      <c r="D26" s="35" t="s">
        <v>940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6" t="s">
        <v>941</v>
      </c>
      <c r="P26" s="284">
        <f t="shared" si="1"/>
        <v>117280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31"/>
      <c r="X26" s="731"/>
      <c r="Y26" s="233"/>
      <c r="Z26" s="128"/>
    </row>
    <row r="27" spans="1:26" ht="18" thickBot="1" x14ac:dyDescent="0.35">
      <c r="A27" s="23"/>
      <c r="B27" s="24">
        <v>44733</v>
      </c>
      <c r="C27" s="25">
        <v>19843</v>
      </c>
      <c r="D27" s="42" t="s">
        <v>942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6" t="s">
        <v>941</v>
      </c>
      <c r="P27" s="39">
        <f t="shared" si="1"/>
        <v>100329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724"/>
      <c r="X27" s="725"/>
      <c r="Y27" s="726"/>
      <c r="Z27" s="128"/>
    </row>
    <row r="28" spans="1:26" ht="18" thickBot="1" x14ac:dyDescent="0.35">
      <c r="A28" s="23"/>
      <c r="B28" s="24">
        <v>44734</v>
      </c>
      <c r="C28" s="25">
        <v>24052</v>
      </c>
      <c r="D28" s="42" t="s">
        <v>943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6" t="s">
        <v>941</v>
      </c>
      <c r="P28" s="34">
        <f t="shared" si="1"/>
        <v>101243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725"/>
      <c r="X28" s="725"/>
      <c r="Y28" s="726"/>
      <c r="Z28" s="128"/>
    </row>
    <row r="29" spans="1:26" ht="18" thickBot="1" x14ac:dyDescent="0.35">
      <c r="A29" s="23"/>
      <c r="B29" s="24">
        <v>44735</v>
      </c>
      <c r="C29" s="25">
        <v>8833.5</v>
      </c>
      <c r="D29" s="58" t="s">
        <v>944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6" t="s">
        <v>941</v>
      </c>
      <c r="P29" s="34">
        <f t="shared" si="1"/>
        <v>172152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>
        <v>2181</v>
      </c>
      <c r="D30" s="58" t="s">
        <v>945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6" t="s">
        <v>941</v>
      </c>
      <c r="P30" s="34">
        <f t="shared" si="1"/>
        <v>102159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>
        <v>13634</v>
      </c>
      <c r="D31" s="67" t="s">
        <v>946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947</v>
      </c>
      <c r="L31" s="54">
        <v>17222</v>
      </c>
      <c r="M31" s="32">
        <f>840+24888</f>
        <v>25728</v>
      </c>
      <c r="N31" s="33">
        <v>44739</v>
      </c>
      <c r="O31" s="666" t="s">
        <v>941</v>
      </c>
      <c r="P31" s="34">
        <f t="shared" si="1"/>
        <v>108067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>
        <v>52506</v>
      </c>
      <c r="D32" s="64" t="s">
        <v>948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6" t="s">
        <v>941</v>
      </c>
      <c r="P32" s="34">
        <f t="shared" si="1"/>
        <v>78446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>
        <v>22194.5</v>
      </c>
      <c r="D33" s="65" t="s">
        <v>949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6" t="s">
        <v>941</v>
      </c>
      <c r="P33" s="34">
        <f t="shared" si="1"/>
        <v>114527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>
        <v>18614</v>
      </c>
      <c r="D34" s="64" t="s">
        <v>950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6" t="s">
        <v>941</v>
      </c>
      <c r="P34" s="34">
        <f t="shared" si="1"/>
        <v>117654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>
        <v>22015</v>
      </c>
      <c r="D35" s="67" t="s">
        <v>951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6" t="s">
        <v>941</v>
      </c>
      <c r="P35" s="34">
        <f t="shared" si="1"/>
        <v>89000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>
        <v>540</v>
      </c>
      <c r="D36" s="64" t="s">
        <v>952</v>
      </c>
      <c r="E36" s="27">
        <v>44742</v>
      </c>
      <c r="F36" s="28">
        <v>86153</v>
      </c>
      <c r="G36" s="668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6" t="s">
        <v>941</v>
      </c>
      <c r="P36" s="34">
        <f t="shared" si="1"/>
        <v>86153</v>
      </c>
      <c r="Q36" s="325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>
        <v>15245</v>
      </c>
      <c r="D37" s="507" t="s">
        <v>953</v>
      </c>
      <c r="E37" s="27">
        <v>44743</v>
      </c>
      <c r="F37" s="28">
        <v>108790</v>
      </c>
      <c r="G37" s="668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6" t="s">
        <v>941</v>
      </c>
      <c r="P37" s="34">
        <f t="shared" si="1"/>
        <v>108790</v>
      </c>
      <c r="Q37" s="325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>
        <v>10283.5</v>
      </c>
      <c r="D38" s="65" t="s">
        <v>954</v>
      </c>
      <c r="E38" s="27">
        <v>44744</v>
      </c>
      <c r="F38" s="28">
        <v>129052</v>
      </c>
      <c r="G38" s="668"/>
      <c r="H38" s="29">
        <v>44744</v>
      </c>
      <c r="I38" s="30">
        <v>4915</v>
      </c>
      <c r="J38" s="56">
        <v>44744</v>
      </c>
      <c r="K38" s="669" t="s">
        <v>955</v>
      </c>
      <c r="L38" s="39">
        <v>15579</v>
      </c>
      <c r="M38" s="32">
        <v>39379.5</v>
      </c>
      <c r="N38" s="33">
        <v>58895</v>
      </c>
      <c r="O38" s="666" t="s">
        <v>941</v>
      </c>
      <c r="P38" s="34">
        <f>N38+M38+L38+I38+C38</f>
        <v>129052</v>
      </c>
      <c r="Q38" s="325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>
        <v>10129</v>
      </c>
      <c r="D39" s="64" t="s">
        <v>956</v>
      </c>
      <c r="E39" s="27">
        <v>44745</v>
      </c>
      <c r="F39" s="509">
        <v>87809</v>
      </c>
      <c r="G39" s="668"/>
      <c r="H39" s="29">
        <v>44745</v>
      </c>
      <c r="I39" s="71">
        <v>243</v>
      </c>
      <c r="J39" s="56"/>
      <c r="K39" s="669"/>
      <c r="L39" s="39"/>
      <c r="M39" s="32">
        <v>48212</v>
      </c>
      <c r="N39" s="33">
        <v>29225</v>
      </c>
      <c r="O39" s="666" t="s">
        <v>941</v>
      </c>
      <c r="P39" s="34">
        <f t="shared" si="1"/>
        <v>87809</v>
      </c>
      <c r="Q39" s="111">
        <f t="shared" ref="Q39:Q40" si="2">P39-F39</f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911</v>
      </c>
      <c r="L41" s="39">
        <v>18992.37</v>
      </c>
      <c r="M41" s="715">
        <f>SUM(M5:M40)</f>
        <v>1737024</v>
      </c>
      <c r="N41" s="715">
        <f>SUM(N5:N40)</f>
        <v>1314313</v>
      </c>
      <c r="P41" s="506">
        <f>SUM(P5:P40)</f>
        <v>3810957.55</v>
      </c>
      <c r="Q41" s="774">
        <f>SUM(Q5:Q40)</f>
        <v>30.55000000000291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44723</v>
      </c>
      <c r="K42" s="173" t="s">
        <v>930</v>
      </c>
      <c r="L42" s="52">
        <v>17035.3</v>
      </c>
      <c r="M42" s="716"/>
      <c r="N42" s="716"/>
      <c r="P42" s="34"/>
      <c r="Q42" s="775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44730</v>
      </c>
      <c r="K43" s="38" t="s">
        <v>938</v>
      </c>
      <c r="L43" s="54">
        <v>18951.07</v>
      </c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44737</v>
      </c>
      <c r="K44" s="667" t="s">
        <v>947</v>
      </c>
      <c r="L44" s="39">
        <v>18451</v>
      </c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44744</v>
      </c>
      <c r="K45" s="38" t="s">
        <v>955</v>
      </c>
      <c r="L45" s="39">
        <v>20521</v>
      </c>
      <c r="M45" s="776">
        <f>M41+N41</f>
        <v>3051337</v>
      </c>
      <c r="N45" s="777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/>
      <c r="K47" s="38"/>
      <c r="L47" s="39"/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/>
      <c r="K48" s="38"/>
      <c r="L48" s="39"/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/>
      <c r="K49" s="415"/>
      <c r="L49" s="34"/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/>
      <c r="K50" s="415"/>
      <c r="L50" s="34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415"/>
      <c r="L51" s="34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415"/>
      <c r="L52" s="34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415"/>
      <c r="L53" s="34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415"/>
      <c r="L54" s="34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415"/>
      <c r="L55" s="34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415"/>
      <c r="L56" s="34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571978.5</v>
      </c>
      <c r="D61" s="88"/>
      <c r="E61" s="91" t="s">
        <v>8</v>
      </c>
      <c r="F61" s="90">
        <f>SUM(F5:F60)</f>
        <v>3782162</v>
      </c>
      <c r="G61" s="576"/>
      <c r="H61" s="91" t="s">
        <v>9</v>
      </c>
      <c r="I61" s="92">
        <f>SUM(I5:I60)</f>
        <v>101782.5</v>
      </c>
      <c r="J61" s="93"/>
      <c r="K61" s="94" t="s">
        <v>10</v>
      </c>
      <c r="L61" s="95">
        <f>SUM(L5:L60)</f>
        <v>179810.29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92" t="s">
        <v>11</v>
      </c>
      <c r="I63" s="693"/>
      <c r="J63" s="562"/>
      <c r="K63" s="799">
        <f>I61+L61</f>
        <v>281592.79000000004</v>
      </c>
      <c r="L63" s="800"/>
      <c r="M63" s="272"/>
      <c r="N63" s="272"/>
      <c r="P63" s="34"/>
      <c r="Q63" s="13"/>
    </row>
    <row r="64" spans="1:17" x14ac:dyDescent="0.25">
      <c r="D64" s="698" t="s">
        <v>12</v>
      </c>
      <c r="E64" s="698"/>
      <c r="F64" s="312">
        <f>F61-K63-C61</f>
        <v>2928590.71</v>
      </c>
      <c r="I64" s="102"/>
      <c r="J64" s="563"/>
    </row>
    <row r="65" spans="2:17" ht="18.75" x14ac:dyDescent="0.3">
      <c r="D65" s="722" t="s">
        <v>95</v>
      </c>
      <c r="E65" s="722"/>
      <c r="F65" s="111">
        <v>0</v>
      </c>
      <c r="I65" s="699" t="s">
        <v>13</v>
      </c>
      <c r="J65" s="700"/>
      <c r="K65" s="701">
        <f>F67+F68+F69</f>
        <v>5284017.25</v>
      </c>
      <c r="L65" s="701"/>
      <c r="M65" s="404"/>
      <c r="N65" s="404"/>
      <c r="O65" s="659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65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2928590.71</v>
      </c>
      <c r="H67" s="558"/>
      <c r="I67" s="108" t="s">
        <v>15</v>
      </c>
      <c r="J67" s="109"/>
      <c r="K67" s="798">
        <f>-C4</f>
        <v>-2546982.16</v>
      </c>
      <c r="L67" s="701"/>
    </row>
    <row r="68" spans="2:17" ht="16.5" thickBot="1" x14ac:dyDescent="0.3">
      <c r="D68" s="110" t="s">
        <v>16</v>
      </c>
      <c r="E68" s="98" t="s">
        <v>17</v>
      </c>
      <c r="F68" s="111">
        <v>0</v>
      </c>
    </row>
    <row r="69" spans="2:17" ht="20.25" thickTop="1" thickBot="1" x14ac:dyDescent="0.35">
      <c r="C69" s="112">
        <v>44745</v>
      </c>
      <c r="D69" s="681" t="s">
        <v>18</v>
      </c>
      <c r="E69" s="682"/>
      <c r="F69" s="113">
        <v>2355426.54</v>
      </c>
      <c r="I69" s="683" t="s">
        <v>198</v>
      </c>
      <c r="J69" s="684"/>
      <c r="K69" s="685">
        <f>K65+K67</f>
        <v>2737035.09</v>
      </c>
      <c r="L69" s="685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W21:X21"/>
    <mergeCell ref="W23:X24"/>
    <mergeCell ref="W25:X25"/>
    <mergeCell ref="W26:X26"/>
    <mergeCell ref="W27:X28"/>
    <mergeCell ref="R3:R4"/>
    <mergeCell ref="E4:F4"/>
    <mergeCell ref="H4:I4"/>
    <mergeCell ref="W4:X5"/>
    <mergeCell ref="W19:W20"/>
    <mergeCell ref="B1:B2"/>
    <mergeCell ref="C1:M1"/>
    <mergeCell ref="B3:C3"/>
    <mergeCell ref="H3:I3"/>
    <mergeCell ref="P3:P4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J21" sqref="J21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>
        <v>44723</v>
      </c>
      <c r="B19" s="246" t="s">
        <v>920</v>
      </c>
      <c r="C19" s="111">
        <v>75251.399999999994</v>
      </c>
      <c r="D19" s="412"/>
      <c r="E19" s="111"/>
      <c r="F19" s="547">
        <f t="shared" si="0"/>
        <v>75251.399999999994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>
        <v>44725</v>
      </c>
      <c r="B20" s="246" t="s">
        <v>921</v>
      </c>
      <c r="C20" s="111">
        <v>59986.66</v>
      </c>
      <c r="D20" s="412"/>
      <c r="E20" s="111"/>
      <c r="F20" s="547">
        <f t="shared" si="0"/>
        <v>59986.66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>
        <v>44726</v>
      </c>
      <c r="B21" s="246" t="s">
        <v>922</v>
      </c>
      <c r="C21" s="111">
        <v>28057.52</v>
      </c>
      <c r="D21" s="412"/>
      <c r="E21" s="111"/>
      <c r="F21" s="547">
        <f t="shared" si="0"/>
        <v>28057.52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>
        <v>44726</v>
      </c>
      <c r="B22" s="246" t="s">
        <v>923</v>
      </c>
      <c r="C22" s="111">
        <v>4554</v>
      </c>
      <c r="D22" s="412"/>
      <c r="E22" s="111"/>
      <c r="F22" s="547">
        <f t="shared" si="0"/>
        <v>4554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>
        <v>44727</v>
      </c>
      <c r="B23" s="246" t="s">
        <v>924</v>
      </c>
      <c r="C23" s="111">
        <v>20506.8</v>
      </c>
      <c r="D23" s="412"/>
      <c r="E23" s="111"/>
      <c r="F23" s="547">
        <f t="shared" si="0"/>
        <v>20506.8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>
        <v>44728</v>
      </c>
      <c r="B24" s="246" t="s">
        <v>925</v>
      </c>
      <c r="C24" s="111">
        <v>70754.91</v>
      </c>
      <c r="D24" s="412"/>
      <c r="E24" s="111"/>
      <c r="F24" s="547">
        <f t="shared" si="0"/>
        <v>70754.91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665">
        <v>44729</v>
      </c>
      <c r="B25" s="260" t="s">
        <v>926</v>
      </c>
      <c r="C25" s="261">
        <v>102195.9</v>
      </c>
      <c r="D25" s="412"/>
      <c r="E25" s="111"/>
      <c r="F25" s="547">
        <f t="shared" si="0"/>
        <v>102195.9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/>
      <c r="B26" s="583"/>
      <c r="C26" s="111"/>
      <c r="D26" s="412"/>
      <c r="E26" s="111"/>
      <c r="F26" s="547">
        <f t="shared" si="0"/>
        <v>0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7">
        <f t="shared" si="0"/>
        <v>0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7">
        <f t="shared" si="0"/>
        <v>0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7">
        <f t="shared" si="0"/>
        <v>0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7">
        <f t="shared" si="0"/>
        <v>0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7">
        <f t="shared" si="0"/>
        <v>0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7">
        <f t="shared" si="0"/>
        <v>0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7">
        <f t="shared" si="0"/>
        <v>0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7">
        <f t="shared" si="0"/>
        <v>0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/>
      <c r="B35" s="246"/>
      <c r="C35" s="111"/>
      <c r="D35" s="412"/>
      <c r="E35" s="111"/>
      <c r="F35" s="547">
        <f t="shared" si="0"/>
        <v>0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/>
      <c r="B36" s="246"/>
      <c r="C36" s="111"/>
      <c r="D36" s="412"/>
      <c r="E36" s="111"/>
      <c r="F36" s="547">
        <f t="shared" si="0"/>
        <v>0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7">
        <f t="shared" si="0"/>
        <v>0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7">
        <f t="shared" si="0"/>
        <v>0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hidden="1" x14ac:dyDescent="0.25">
      <c r="A39" s="134"/>
      <c r="B39" s="139"/>
      <c r="C39" s="69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 t="e">
        <f>#REF!+J39-L39</f>
        <v>#REF!</v>
      </c>
    </row>
    <row r="40" spans="1:13" ht="15.75" hidden="1" x14ac:dyDescent="0.25">
      <c r="A40" s="134"/>
      <c r="B40" s="139"/>
      <c r="C40" s="69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 t="e">
        <f t="shared" si="1"/>
        <v>#REF!</v>
      </c>
    </row>
    <row r="41" spans="1:13" ht="15.75" hidden="1" x14ac:dyDescent="0.25">
      <c r="A41" s="134"/>
      <c r="B41" s="139"/>
      <c r="C41" s="69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 t="e">
        <f t="shared" si="1"/>
        <v>#REF!</v>
      </c>
    </row>
    <row r="42" spans="1:13" ht="15.75" hidden="1" x14ac:dyDescent="0.25">
      <c r="A42" s="134"/>
      <c r="B42" s="139"/>
      <c r="C42" s="69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 t="e">
        <f t="shared" si="1"/>
        <v>#REF!</v>
      </c>
    </row>
    <row r="43" spans="1:13" ht="15.75" hidden="1" x14ac:dyDescent="0.25">
      <c r="A43" s="134"/>
      <c r="B43" s="139"/>
      <c r="C43" s="69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 t="e">
        <f t="shared" si="1"/>
        <v>#REF!</v>
      </c>
    </row>
    <row r="44" spans="1:13" ht="15.75" hidden="1" x14ac:dyDescent="0.25">
      <c r="A44" s="134"/>
      <c r="B44" s="139"/>
      <c r="C44" s="69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 t="e">
        <f t="shared" si="1"/>
        <v>#REF!</v>
      </c>
    </row>
    <row r="45" spans="1:13" ht="15.75" hidden="1" x14ac:dyDescent="0.25">
      <c r="A45" s="134"/>
      <c r="B45" s="139"/>
      <c r="C45" s="69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 t="e">
        <f t="shared" si="1"/>
        <v>#REF!</v>
      </c>
    </row>
    <row r="46" spans="1:13" ht="15.75" hidden="1" x14ac:dyDescent="0.25">
      <c r="A46" s="134"/>
      <c r="B46" s="13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 t="e">
        <f t="shared" si="1"/>
        <v>#REF!</v>
      </c>
    </row>
    <row r="47" spans="1:13" ht="15.75" hidden="1" x14ac:dyDescent="0.25">
      <c r="A47" s="134"/>
      <c r="B47" s="13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 t="e">
        <f t="shared" si="1"/>
        <v>#REF!</v>
      </c>
    </row>
    <row r="48" spans="1:13" ht="15.75" hidden="1" x14ac:dyDescent="0.25">
      <c r="A48" s="134"/>
      <c r="B48" s="13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 t="e">
        <f t="shared" si="1"/>
        <v>#REF!</v>
      </c>
    </row>
    <row r="49" spans="1:13" ht="15.75" hidden="1" x14ac:dyDescent="0.25">
      <c r="A49" s="134"/>
      <c r="B49" s="13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 t="e">
        <f t="shared" si="1"/>
        <v>#REF!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 t="e">
        <f t="shared" si="1"/>
        <v>#REF!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 t="e">
        <f t="shared" si="1"/>
        <v>#REF!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 t="e">
        <f t="shared" si="1"/>
        <v>#REF!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 t="e">
        <f t="shared" si="1"/>
        <v>#REF!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 t="e">
        <f t="shared" si="1"/>
        <v>#REF!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 t="e">
        <f t="shared" si="1"/>
        <v>#REF!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 t="e">
        <f t="shared" si="1"/>
        <v>#REF!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 t="e">
        <f t="shared" si="1"/>
        <v>#REF!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 t="e">
        <f t="shared" si="1"/>
        <v>#REF!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 t="e">
        <f t="shared" si="1"/>
        <v>#REF!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 t="e">
        <f t="shared" si="1"/>
        <v>#REF!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 t="e">
        <f t="shared" si="1"/>
        <v>#REF!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 t="e">
        <f t="shared" si="1"/>
        <v>#REF!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 t="e">
        <f t="shared" si="1"/>
        <v>#REF!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 t="e">
        <f t="shared" si="1"/>
        <v>#REF!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 t="e">
        <f t="shared" si="1"/>
        <v>#REF!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1179801.69</v>
      </c>
      <c r="D67" s="407"/>
      <c r="E67" s="395">
        <f>SUM(E3:E66)</f>
        <v>0</v>
      </c>
      <c r="F67" s="153">
        <f>SUM(F3:F66)</f>
        <v>1179801.69</v>
      </c>
      <c r="H67" s="770" t="s">
        <v>594</v>
      </c>
      <c r="I67" s="771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32" t="s">
        <v>207</v>
      </c>
      <c r="H68" s="772"/>
      <c r="I68" s="773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33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0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0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70"/>
      <c r="C1" s="672" t="s">
        <v>208</v>
      </c>
      <c r="D1" s="673"/>
      <c r="E1" s="673"/>
      <c r="F1" s="673"/>
      <c r="G1" s="673"/>
      <c r="H1" s="673"/>
      <c r="I1" s="673"/>
      <c r="J1" s="673"/>
      <c r="K1" s="673"/>
      <c r="L1" s="673"/>
      <c r="M1" s="673"/>
    </row>
    <row r="2" spans="1:25" ht="16.5" thickBot="1" x14ac:dyDescent="0.3">
      <c r="B2" s="6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4" t="s">
        <v>0</v>
      </c>
      <c r="C3" s="675"/>
      <c r="D3" s="10"/>
      <c r="E3" s="11"/>
      <c r="F3" s="11"/>
      <c r="H3" s="676" t="s">
        <v>26</v>
      </c>
      <c r="I3" s="676"/>
      <c r="K3" s="165"/>
      <c r="L3" s="13"/>
      <c r="M3" s="14"/>
      <c r="P3" s="71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77" t="s">
        <v>2</v>
      </c>
      <c r="F4" s="678"/>
      <c r="H4" s="679" t="s">
        <v>3</v>
      </c>
      <c r="I4" s="680"/>
      <c r="J4" s="19"/>
      <c r="K4" s="166"/>
      <c r="L4" s="20"/>
      <c r="M4" s="21" t="s">
        <v>4</v>
      </c>
      <c r="N4" s="22" t="s">
        <v>5</v>
      </c>
      <c r="P4" s="714"/>
      <c r="Q4" s="286" t="s">
        <v>209</v>
      </c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23"/>
      <c r="X5" s="72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2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2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31"/>
      <c r="X25" s="73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31"/>
      <c r="X26" s="73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24"/>
      <c r="X27" s="725"/>
      <c r="Y27" s="72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25"/>
      <c r="X28" s="725"/>
      <c r="Y28" s="72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15">
        <f>SUM(M5:M35)</f>
        <v>321168.83</v>
      </c>
      <c r="N36" s="717">
        <f>SUM(N5:N35)</f>
        <v>467016</v>
      </c>
      <c r="O36" s="276"/>
      <c r="P36" s="277">
        <v>0</v>
      </c>
      <c r="Q36" s="71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16"/>
      <c r="N37" s="718"/>
      <c r="O37" s="276"/>
      <c r="P37" s="277">
        <v>0</v>
      </c>
      <c r="Q37" s="72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2" t="s">
        <v>11</v>
      </c>
      <c r="I52" s="693"/>
      <c r="J52" s="100"/>
      <c r="K52" s="694">
        <f>I50+L50</f>
        <v>71911.59</v>
      </c>
      <c r="L52" s="721"/>
      <c r="M52" s="272"/>
      <c r="N52" s="272"/>
      <c r="P52" s="34"/>
      <c r="Q52" s="13"/>
    </row>
    <row r="53" spans="1:17" ht="16.5" thickBot="1" x14ac:dyDescent="0.3">
      <c r="D53" s="698" t="s">
        <v>12</v>
      </c>
      <c r="E53" s="698"/>
      <c r="F53" s="312">
        <f>F50-K52-C50</f>
        <v>-25952.549999999814</v>
      </c>
      <c r="I53" s="102"/>
      <c r="J53" s="103"/>
    </row>
    <row r="54" spans="1:17" ht="18.75" x14ac:dyDescent="0.3">
      <c r="D54" s="722" t="s">
        <v>95</v>
      </c>
      <c r="E54" s="722"/>
      <c r="F54" s="111">
        <v>-706888.38</v>
      </c>
      <c r="I54" s="699" t="s">
        <v>13</v>
      </c>
      <c r="J54" s="700"/>
      <c r="K54" s="701">
        <f>F56+F57+F58</f>
        <v>1308778.3500000003</v>
      </c>
      <c r="L54" s="701"/>
      <c r="M54" s="707" t="s">
        <v>211</v>
      </c>
      <c r="N54" s="708"/>
      <c r="O54" s="708"/>
      <c r="P54" s="708"/>
      <c r="Q54" s="70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10"/>
      <c r="N55" s="711"/>
      <c r="O55" s="711"/>
      <c r="P55" s="711"/>
      <c r="Q55" s="71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03">
        <f>-C4</f>
        <v>-567389.35</v>
      </c>
      <c r="L56" s="70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81" t="s">
        <v>18</v>
      </c>
      <c r="E58" s="682"/>
      <c r="F58" s="113">
        <v>2142307.62</v>
      </c>
      <c r="I58" s="683" t="s">
        <v>198</v>
      </c>
      <c r="J58" s="684"/>
      <c r="K58" s="685">
        <f>K54+K56</f>
        <v>741389.00000000035</v>
      </c>
      <c r="L58" s="6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3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3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0"/>
      <c r="C1" s="672" t="s">
        <v>208</v>
      </c>
      <c r="D1" s="673"/>
      <c r="E1" s="673"/>
      <c r="F1" s="673"/>
      <c r="G1" s="673"/>
      <c r="H1" s="673"/>
      <c r="I1" s="673"/>
      <c r="J1" s="673"/>
      <c r="K1" s="673"/>
      <c r="L1" s="673"/>
      <c r="M1" s="673"/>
    </row>
    <row r="2" spans="1:25" ht="16.5" thickBot="1" x14ac:dyDescent="0.3">
      <c r="B2" s="6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4" t="s">
        <v>0</v>
      </c>
      <c r="C3" s="675"/>
      <c r="D3" s="10"/>
      <c r="E3" s="11"/>
      <c r="F3" s="11"/>
      <c r="H3" s="676" t="s">
        <v>26</v>
      </c>
      <c r="I3" s="676"/>
      <c r="K3" s="165"/>
      <c r="L3" s="13"/>
      <c r="M3" s="14"/>
      <c r="P3" s="713" t="s">
        <v>6</v>
      </c>
      <c r="R3" s="73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77" t="s">
        <v>2</v>
      </c>
      <c r="F4" s="678"/>
      <c r="H4" s="679" t="s">
        <v>3</v>
      </c>
      <c r="I4" s="680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35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23"/>
      <c r="X5" s="72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2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31"/>
      <c r="X26" s="73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24"/>
      <c r="X27" s="725"/>
      <c r="Y27" s="72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25"/>
      <c r="X28" s="725"/>
      <c r="Y28" s="72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15">
        <f>SUM(M5:M35)</f>
        <v>1077791.3</v>
      </c>
      <c r="N36" s="717">
        <f>SUM(N5:N35)</f>
        <v>936398</v>
      </c>
      <c r="O36" s="276"/>
      <c r="P36" s="277">
        <v>0</v>
      </c>
      <c r="Q36" s="71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16"/>
      <c r="N37" s="718"/>
      <c r="O37" s="276"/>
      <c r="P37" s="277">
        <v>0</v>
      </c>
      <c r="Q37" s="72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2" t="s">
        <v>11</v>
      </c>
      <c r="I52" s="693"/>
      <c r="J52" s="100"/>
      <c r="K52" s="694">
        <f>I50+L50</f>
        <v>90750.75</v>
      </c>
      <c r="L52" s="721"/>
      <c r="M52" s="272"/>
      <c r="N52" s="272"/>
      <c r="P52" s="34"/>
      <c r="Q52" s="13"/>
    </row>
    <row r="53" spans="1:17" ht="16.5" thickBot="1" x14ac:dyDescent="0.3">
      <c r="D53" s="698" t="s">
        <v>12</v>
      </c>
      <c r="E53" s="698"/>
      <c r="F53" s="312">
        <f>F50-K52-C50</f>
        <v>1739855.03</v>
      </c>
      <c r="I53" s="102"/>
      <c r="J53" s="103"/>
    </row>
    <row r="54" spans="1:17" ht="18.75" x14ac:dyDescent="0.3">
      <c r="D54" s="722" t="s">
        <v>95</v>
      </c>
      <c r="E54" s="722"/>
      <c r="F54" s="111">
        <v>-1567070.66</v>
      </c>
      <c r="I54" s="699" t="s">
        <v>13</v>
      </c>
      <c r="J54" s="700"/>
      <c r="K54" s="701">
        <f>F56+F57+F58</f>
        <v>703192.8600000001</v>
      </c>
      <c r="L54" s="701"/>
      <c r="M54" s="707" t="s">
        <v>211</v>
      </c>
      <c r="N54" s="708"/>
      <c r="O54" s="708"/>
      <c r="P54" s="708"/>
      <c r="Q54" s="70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10"/>
      <c r="N55" s="711"/>
      <c r="O55" s="711"/>
      <c r="P55" s="711"/>
      <c r="Q55" s="71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03">
        <f>-C4</f>
        <v>-567389.35</v>
      </c>
      <c r="L56" s="70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81" t="s">
        <v>18</v>
      </c>
      <c r="E58" s="682"/>
      <c r="F58" s="113">
        <v>754143.23</v>
      </c>
      <c r="I58" s="683" t="s">
        <v>198</v>
      </c>
      <c r="J58" s="684"/>
      <c r="K58" s="685">
        <f>K54+K56</f>
        <v>135803.51000000013</v>
      </c>
      <c r="L58" s="6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3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3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0"/>
      <c r="C1" s="736" t="s">
        <v>316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5" ht="16.5" thickBot="1" x14ac:dyDescent="0.3">
      <c r="B2" s="6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4" t="s">
        <v>0</v>
      </c>
      <c r="C3" s="675"/>
      <c r="D3" s="10"/>
      <c r="E3" s="11"/>
      <c r="F3" s="11"/>
      <c r="H3" s="676" t="s">
        <v>26</v>
      </c>
      <c r="I3" s="676"/>
      <c r="K3" s="165"/>
      <c r="L3" s="13"/>
      <c r="M3" s="14"/>
      <c r="P3" s="713" t="s">
        <v>6</v>
      </c>
      <c r="R3" s="73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77" t="s">
        <v>2</v>
      </c>
      <c r="F4" s="678"/>
      <c r="H4" s="679" t="s">
        <v>3</v>
      </c>
      <c r="I4" s="680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35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23"/>
      <c r="X5" s="72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2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31"/>
      <c r="X26" s="73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24"/>
      <c r="X27" s="725"/>
      <c r="Y27" s="72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25"/>
      <c r="X28" s="725"/>
      <c r="Y28" s="72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15">
        <f>SUM(M5:M35)</f>
        <v>1818445.73</v>
      </c>
      <c r="N36" s="717">
        <f>SUM(N5:N35)</f>
        <v>739014</v>
      </c>
      <c r="O36" s="276"/>
      <c r="P36" s="277">
        <v>0</v>
      </c>
      <c r="Q36" s="71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16"/>
      <c r="N37" s="718"/>
      <c r="O37" s="276"/>
      <c r="P37" s="277">
        <v>0</v>
      </c>
      <c r="Q37" s="72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2" t="s">
        <v>11</v>
      </c>
      <c r="I52" s="693"/>
      <c r="J52" s="100"/>
      <c r="K52" s="694">
        <f>I50+L50</f>
        <v>158798.12</v>
      </c>
      <c r="L52" s="721"/>
      <c r="M52" s="272"/>
      <c r="N52" s="272"/>
      <c r="P52" s="34"/>
      <c r="Q52" s="13"/>
    </row>
    <row r="53" spans="1:17" x14ac:dyDescent="0.25">
      <c r="D53" s="698" t="s">
        <v>12</v>
      </c>
      <c r="E53" s="698"/>
      <c r="F53" s="312">
        <f>F50-K52-C50</f>
        <v>2078470.75</v>
      </c>
      <c r="I53" s="102"/>
      <c r="J53" s="103"/>
    </row>
    <row r="54" spans="1:17" ht="18.75" x14ac:dyDescent="0.3">
      <c r="D54" s="722" t="s">
        <v>95</v>
      </c>
      <c r="E54" s="722"/>
      <c r="F54" s="111">
        <v>-1448401.2</v>
      </c>
      <c r="I54" s="699" t="s">
        <v>13</v>
      </c>
      <c r="J54" s="700"/>
      <c r="K54" s="701">
        <f>F56+F57+F58</f>
        <v>1025960.7</v>
      </c>
      <c r="L54" s="70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03">
        <f>-C4</f>
        <v>-754143.23</v>
      </c>
      <c r="L56" s="70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81" t="s">
        <v>18</v>
      </c>
      <c r="E58" s="682"/>
      <c r="F58" s="113">
        <v>1149740.4099999999</v>
      </c>
      <c r="I58" s="683" t="s">
        <v>198</v>
      </c>
      <c r="J58" s="684"/>
      <c r="K58" s="685">
        <f>K54+K56</f>
        <v>271817.46999999997</v>
      </c>
      <c r="L58" s="6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38" t="s">
        <v>413</v>
      </c>
      <c r="C43" s="739"/>
      <c r="D43" s="739"/>
      <c r="E43" s="74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41"/>
      <c r="C44" s="742"/>
      <c r="D44" s="742"/>
      <c r="E44" s="74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44"/>
      <c r="C45" s="745"/>
      <c r="D45" s="745"/>
      <c r="E45" s="74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53" t="s">
        <v>593</v>
      </c>
      <c r="C47" s="75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55"/>
      <c r="C48" s="756"/>
      <c r="D48" s="253"/>
      <c r="E48" s="69"/>
      <c r="F48" s="137">
        <f t="shared" si="2"/>
        <v>0</v>
      </c>
      <c r="I48" s="348"/>
      <c r="J48" s="747" t="s">
        <v>414</v>
      </c>
      <c r="K48" s="748"/>
      <c r="L48" s="74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50"/>
      <c r="K49" s="751"/>
      <c r="L49" s="75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57" t="s">
        <v>594</v>
      </c>
      <c r="J50" s="75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57"/>
      <c r="J51" s="75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57"/>
      <c r="J52" s="75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57"/>
      <c r="J53" s="75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57"/>
      <c r="J54" s="75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57"/>
      <c r="J55" s="75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57"/>
      <c r="J56" s="75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57"/>
      <c r="J57" s="75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57"/>
      <c r="J58" s="75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57"/>
      <c r="J59" s="75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57"/>
      <c r="J60" s="75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57"/>
      <c r="J61" s="75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57"/>
      <c r="J62" s="75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57"/>
      <c r="J63" s="75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57"/>
      <c r="J64" s="75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57"/>
      <c r="J65" s="75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57"/>
      <c r="J66" s="75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57"/>
      <c r="J67" s="75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57"/>
      <c r="J68" s="75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57"/>
      <c r="J69" s="75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57"/>
      <c r="J70" s="75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57"/>
      <c r="J71" s="75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57"/>
      <c r="J72" s="75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57"/>
      <c r="J73" s="75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57"/>
      <c r="J74" s="75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57"/>
      <c r="J75" s="75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57"/>
      <c r="J76" s="75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57"/>
      <c r="J77" s="75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59"/>
      <c r="J78" s="76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3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3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0"/>
      <c r="C1" s="736" t="s">
        <v>646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5" ht="16.5" thickBot="1" x14ac:dyDescent="0.3">
      <c r="B2" s="671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4" t="s">
        <v>0</v>
      </c>
      <c r="C3" s="675"/>
      <c r="D3" s="10"/>
      <c r="E3" s="11"/>
      <c r="F3" s="11"/>
      <c r="H3" s="676" t="s">
        <v>26</v>
      </c>
      <c r="I3" s="676"/>
      <c r="K3" s="165"/>
      <c r="L3" s="13"/>
      <c r="M3" s="14"/>
      <c r="P3" s="713" t="s">
        <v>6</v>
      </c>
      <c r="R3" s="73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77" t="s">
        <v>2</v>
      </c>
      <c r="F4" s="678"/>
      <c r="H4" s="679" t="s">
        <v>3</v>
      </c>
      <c r="I4" s="680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35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23"/>
      <c r="X5" s="72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2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31"/>
      <c r="X26" s="73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24"/>
      <c r="X27" s="725"/>
      <c r="Y27" s="72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25"/>
      <c r="X28" s="725"/>
      <c r="Y28" s="72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15">
        <f>SUM(M5:M35)</f>
        <v>2143864.4900000002</v>
      </c>
      <c r="N36" s="717">
        <f>SUM(N5:N35)</f>
        <v>791108</v>
      </c>
      <c r="O36" s="276"/>
      <c r="P36" s="277">
        <v>0</v>
      </c>
      <c r="Q36" s="76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16"/>
      <c r="N37" s="718"/>
      <c r="O37" s="276"/>
      <c r="P37" s="277">
        <v>0</v>
      </c>
      <c r="Q37" s="76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63">
        <f>M36+N36</f>
        <v>2934972.49</v>
      </c>
      <c r="N39" s="76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2" t="s">
        <v>11</v>
      </c>
      <c r="I52" s="693"/>
      <c r="J52" s="100"/>
      <c r="K52" s="694">
        <f>I50+L50</f>
        <v>197471.8</v>
      </c>
      <c r="L52" s="721"/>
      <c r="M52" s="272"/>
      <c r="N52" s="272"/>
      <c r="P52" s="34"/>
      <c r="Q52" s="13"/>
    </row>
    <row r="53" spans="1:17" x14ac:dyDescent="0.25">
      <c r="D53" s="698" t="s">
        <v>12</v>
      </c>
      <c r="E53" s="698"/>
      <c r="F53" s="312">
        <f>F50-K52-C50</f>
        <v>2057786.11</v>
      </c>
      <c r="I53" s="102"/>
      <c r="J53" s="103"/>
    </row>
    <row r="54" spans="1:17" ht="18.75" x14ac:dyDescent="0.3">
      <c r="D54" s="722" t="s">
        <v>95</v>
      </c>
      <c r="E54" s="722"/>
      <c r="F54" s="111">
        <v>-1702928.14</v>
      </c>
      <c r="I54" s="699" t="s">
        <v>13</v>
      </c>
      <c r="J54" s="700"/>
      <c r="K54" s="701">
        <f>F56+F57+F58</f>
        <v>1147965.3400000003</v>
      </c>
      <c r="L54" s="70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03">
        <f>-C4</f>
        <v>-1149740.4099999999</v>
      </c>
      <c r="L56" s="70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81" t="s">
        <v>18</v>
      </c>
      <c r="E58" s="682"/>
      <c r="F58" s="113">
        <v>1266568.45</v>
      </c>
      <c r="I58" s="683" t="s">
        <v>97</v>
      </c>
      <c r="J58" s="684"/>
      <c r="K58" s="685">
        <f>K54+K56</f>
        <v>-1775.0699999995995</v>
      </c>
      <c r="L58" s="6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2022-07-06T15:14:16Z</dcterms:modified>
</cp:coreProperties>
</file>