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PERNIL CON GRASA      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7" i="38" l="1"/>
  <c r="Q31" i="38" l="1"/>
  <c r="Q26" i="38"/>
  <c r="P10" i="54" l="1"/>
  <c r="D31" i="117" l="1"/>
  <c r="U10" i="190"/>
  <c r="T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D22" i="177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P11" i="40"/>
  <c r="R11" i="40" s="1"/>
  <c r="P10" i="40"/>
  <c r="R10" i="40" s="1"/>
  <c r="P9" i="40"/>
  <c r="R9" i="40" s="1"/>
  <c r="Z16" i="210"/>
  <c r="X16" i="210"/>
  <c r="G5" i="223" l="1"/>
  <c r="H5" i="223" s="1"/>
  <c r="Q9" i="210"/>
  <c r="AB11" i="129"/>
  <c r="AB10" i="129"/>
  <c r="D20" i="177" l="1"/>
  <c r="P9" i="157"/>
  <c r="P8" i="157"/>
  <c r="D23" i="212" l="1"/>
  <c r="P10" i="65" l="1"/>
  <c r="R10" i="65" s="1"/>
  <c r="B29" i="139" l="1"/>
  <c r="B30" i="139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Q18" i="38" l="1"/>
  <c r="Q19" i="38"/>
  <c r="Q23" i="38" l="1"/>
  <c r="Q22" i="38"/>
  <c r="Q21" i="38"/>
  <c r="Q20" i="38"/>
  <c r="Q120" i="38" l="1"/>
  <c r="S125" i="38"/>
  <c r="T125" i="38"/>
  <c r="S126" i="38"/>
  <c r="T126" i="38" s="1"/>
  <c r="S127" i="38"/>
  <c r="T127" i="38"/>
  <c r="S128" i="38"/>
  <c r="T128" i="38" s="1"/>
  <c r="S129" i="38"/>
  <c r="T129" i="38" s="1"/>
  <c r="Q29" i="38" l="1"/>
  <c r="Q28" i="38" l="1"/>
  <c r="Q30" i="38"/>
  <c r="Q25" i="38"/>
  <c r="S24" i="38" l="1"/>
  <c r="H120" i="38" l="1"/>
  <c r="F120" i="38"/>
  <c r="H122" i="38"/>
  <c r="G122" i="38"/>
  <c r="F122" i="38"/>
  <c r="H121" i="38"/>
  <c r="G121" i="38"/>
  <c r="F121" i="38"/>
  <c r="U11" i="190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Q10" i="190"/>
  <c r="T11" i="190" s="1"/>
  <c r="T12" i="190" s="1"/>
  <c r="T13" i="190" s="1"/>
  <c r="T14" i="190" s="1"/>
  <c r="Q12" i="210"/>
  <c r="U12" i="210" s="1"/>
  <c r="Q13" i="210"/>
  <c r="Q14" i="210"/>
  <c r="Q15" i="210"/>
  <c r="U15" i="210" s="1"/>
  <c r="Q16" i="210"/>
  <c r="Q17" i="210"/>
  <c r="U17" i="210" s="1"/>
  <c r="Q18" i="210"/>
  <c r="Q19" i="210"/>
  <c r="Q20" i="210"/>
  <c r="Q21" i="210"/>
  <c r="U21" i="210" s="1"/>
  <c r="Q22" i="210"/>
  <c r="Q23" i="210"/>
  <c r="U23" i="210" s="1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2" i="210"/>
  <c r="U20" i="210"/>
  <c r="U19" i="210"/>
  <c r="U18" i="210"/>
  <c r="U16" i="210"/>
  <c r="U14" i="210"/>
  <c r="Q11" i="210"/>
  <c r="U11" i="210" s="1"/>
  <c r="Q10" i="210"/>
  <c r="U10" i="210" s="1"/>
  <c r="U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Q39" i="210" l="1"/>
  <c r="Q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 s="1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S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Q8" i="212"/>
  <c r="T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F11" i="129"/>
  <c r="AF10" i="129"/>
  <c r="AE10" i="129"/>
  <c r="AE11" i="129" s="1"/>
  <c r="AE12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T9" i="212" l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AE13" i="129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T9" i="189"/>
  <c r="T10" i="189" s="1"/>
  <c r="T11" i="189" s="1"/>
  <c r="Q30" i="189"/>
  <c r="P33" i="189" s="1"/>
  <c r="Q12" i="189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B79" i="129"/>
  <c r="P68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P49" i="212" l="1"/>
  <c r="P38" i="157"/>
  <c r="O53" i="57"/>
  <c r="O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T11" i="217" l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43" i="217"/>
  <c r="R5" i="217" s="1"/>
  <c r="S5" i="217" s="1"/>
  <c r="P39" i="203"/>
  <c r="P41" i="203" s="1"/>
  <c r="Q103" i="38"/>
  <c r="S103" i="38" s="1"/>
  <c r="T103" i="38" s="1"/>
  <c r="Q12" i="38"/>
  <c r="P46" i="217" l="1"/>
  <c r="Q6" i="203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1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0" i="212"/>
  <c r="F21" i="212"/>
  <c r="F22" i="212"/>
  <c r="F23" i="212"/>
  <c r="F24" i="212"/>
  <c r="F25" i="212"/>
  <c r="F26" i="212"/>
  <c r="F27" i="212"/>
  <c r="F29" i="212"/>
  <c r="F30" i="212"/>
  <c r="F31" i="212"/>
  <c r="F32" i="212"/>
  <c r="F33" i="212"/>
  <c r="F34" i="212"/>
  <c r="F35" i="212"/>
  <c r="K1" i="188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F21" i="203"/>
  <c r="I21" i="203" s="1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J33" i="129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l="1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L45" i="139" s="1"/>
  <c r="N45" i="139" s="1"/>
  <c r="N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46" i="139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l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O49" i="139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I132" i="38" l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C115" i="40" l="1"/>
  <c r="E118" i="40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7" i="38"/>
  <c r="T147" i="38"/>
  <c r="S146" i="38"/>
  <c r="T146" i="38" s="1"/>
  <c r="S145" i="38"/>
  <c r="T145" i="38" s="1"/>
  <c r="S144" i="38"/>
  <c r="T144" i="38"/>
  <c r="I131" i="38"/>
  <c r="I133" i="38"/>
  <c r="I134" i="38"/>
  <c r="I135" i="38"/>
  <c r="I136" i="38"/>
  <c r="I137" i="38"/>
  <c r="I138" i="38"/>
  <c r="I139" i="38"/>
  <c r="I140" i="38"/>
  <c r="I141" i="38"/>
  <c r="I142" i="38"/>
  <c r="I143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7" i="38"/>
  <c r="I146" i="38"/>
  <c r="I144" i="38"/>
  <c r="I145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67" i="54" l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8" i="38" l="1"/>
  <c r="T148" i="38" s="1"/>
  <c r="I148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3" i="38" l="1"/>
  <c r="T153" i="38" s="1"/>
  <c r="I153" i="38"/>
  <c r="S151" i="38" l="1"/>
  <c r="T151" i="38" s="1"/>
  <c r="I151" i="38"/>
  <c r="S149" i="38" l="1"/>
  <c r="T149" i="38" s="1"/>
  <c r="S150" i="38"/>
  <c r="T150" i="38" s="1"/>
  <c r="S152" i="38"/>
  <c r="T152" i="38" s="1"/>
  <c r="S154" i="38"/>
  <c r="T154" i="38" s="1"/>
  <c r="S155" i="38"/>
  <c r="T155" i="38" s="1"/>
  <c r="S156" i="38"/>
  <c r="T156" i="38" s="1"/>
  <c r="I149" i="38"/>
  <c r="I15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2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J13" i="210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6" i="38" l="1"/>
  <c r="I158" i="38" l="1"/>
  <c r="I157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59" i="38" l="1"/>
  <c r="I160" i="38"/>
  <c r="I161" i="38"/>
  <c r="I162" i="38"/>
  <c r="I163" i="38"/>
  <c r="I164" i="38"/>
  <c r="I165" i="38"/>
  <c r="I166" i="38"/>
  <c r="I167" i="38"/>
  <c r="I168" i="38"/>
  <c r="I169" i="38"/>
  <c r="I5" i="1" l="1"/>
  <c r="I93" i="38" l="1"/>
  <c r="I94" i="38"/>
  <c r="I95" i="38"/>
  <c r="I170" i="38" l="1"/>
  <c r="I171" i="38"/>
  <c r="I172" i="38"/>
  <c r="I173" i="38"/>
  <c r="I174" i="38"/>
  <c r="I175" i="38"/>
  <c r="I176" i="38"/>
  <c r="I177" i="38"/>
  <c r="I178" i="38"/>
  <c r="I179" i="38"/>
  <c r="I180" i="38"/>
  <c r="I181" i="38"/>
  <c r="CT5" i="1" l="1"/>
  <c r="SC32" i="1" l="1"/>
  <c r="SC33" i="1" s="1"/>
  <c r="SA32" i="1"/>
  <c r="RS32" i="1"/>
  <c r="RS33" i="1" s="1"/>
  <c r="RQ32" i="1"/>
  <c r="SE5" i="1"/>
  <c r="RU5" i="1"/>
  <c r="I154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2" i="38"/>
  <c r="M182" i="38"/>
  <c r="K182" i="38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2" i="38"/>
  <c r="I182" i="38"/>
  <c r="H18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<sst xmlns="http://schemas.openxmlformats.org/spreadsheetml/2006/main" count="4391" uniqueCount="729">
  <si>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</si>
  <si>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</si>
  <si>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</si>
  <si>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</si>
  <si>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</si>
  <si>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</si>
  <si>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</si>
  <si>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</si>
  <si>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</si>
  <si>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</si>
  <si>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</si>
  <si>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</si>
  <si>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</si>
  <si>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</si>
  <si>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</si>
  <si>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</si>
  <si>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</si>
  <si>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</si>
  <si>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</si>
  <si>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</si>
  <si>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</si>
  <si>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</si>
  <si>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</si>
  <si>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</si>
  <si>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</si>
  <si>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</si>
  <si>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</si>
  <si>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</si>
  <si>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</si>
  <si>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</si>
  <si>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</si>
  <si>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</si>
  <si>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</si>
  <si>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</si>
  <si>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</si>
  <si>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</si>
  <si>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</si>
  <si>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</si>
  <si>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</si>
  <si>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</si>
  <si>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</si>
  <si>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</si>
  <si>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</si>
  <si>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</si>
  <si>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</si>
  <si>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</si>
  <si>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</si>
  <si>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</si>
  <si>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</si>
  <si>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</si>
  <si>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</si>
  <si>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</si>
  <si>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</si>
  <si>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</si>
  <si>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</si>
  <si>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</si>
  <si>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</si>
  <si>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</si>
  <si>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</si>
  <si>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</si>
  <si>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</si>
  <si>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</si>
  <si>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</si>
  <si>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</si>
  <si>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</si>
  <si>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</si>
  <si>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</si>
  <si>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</si>
  <si>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</si>
  <si>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</si>
  <si>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</si>
  <si>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</si>
  <si>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</si>
  <si>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</si>
  <si>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</si>
  <si>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</si>
  <si>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</si>
  <si>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</si>
  <si>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</si>
  <si>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</si>
  <si>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</si>
  <si>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</si>
  <si>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</si>
  <si>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</si>
  <si>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</si>
  <si>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</si>
  <si>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</si>
  <si>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</si>
  <si>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</si>
  <si>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</si>
  <si>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</si>
  <si>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</si>
  <si>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</si>
  <si>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</si>
  <si>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</si>
  <si>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</si>
  <si>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</si>
  <si>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</si>
  <si>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</si>
  <si>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</si>
  <si>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</si>
  <si>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</si>
  <si>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</si>
  <si>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</si>
  <si>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</si>
  <si>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</si>
  <si>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</si>
  <si>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</si>
  <si>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</si>
  <si>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</si>
  <si>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</si>
  <si>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</si>
  <si>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</si>
  <si>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</si>
  <si>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</si>
  <si>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</si>
  <si>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</si>
  <si>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</si>
  <si>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</si>
  <si>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</si>
  <si>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</si>
  <si>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</si>
  <si>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</si>
  <si>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</si>
  <si>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</si>
  <si>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</si>
  <si>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</si>
  <si>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</si>
  <si>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</si>
  <si>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</si>
  <si>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</si>
  <si>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</si>
  <si>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</si>
  <si>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</si>
  <si>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</si>
  <si>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</si>
  <si>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</si>
  <si>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</si>
  <si>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</si>
  <si>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</si>
  <si>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</si>
  <si>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</si>
  <si>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</si>
  <si>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</si>
  <si>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</si>
  <si>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</si>
  <si>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</si>
  <si>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</si>
  <si>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</si>
  <si>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</si>
  <si>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</si>
  <si>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</si>
  <si>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</si>
  <si>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</si>
  <si>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</si>
  <si>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</si>
  <si>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</si>
  <si>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</si>
  <si>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</si>
  <si>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</si>
  <si>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</si>
  <si>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</si>
  <si>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</si>
  <si>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</si>
  <si>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</si>
  <si>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</si>
  <si>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</si>
  <si>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</si>
  <si>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</si>
  <si>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</si>
  <si>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</si>
  <si>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</si>
  <si>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</si>
  <si>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</si>
  <si>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</si>
  <si>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</si>
  <si>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</si>
  <si>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</si>
  <si>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</si>
  <si>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</si>
  <si>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</si>
  <si>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</si>
  <si>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</si>
  <si>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</si>
  <si>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</si>
  <si>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</si>
  <si>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</si>
  <si>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</si>
  <si>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</si>
  <si>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</si>
  <si>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</si>
  <si>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</si>
  <si>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</si>
  <si>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</si>
  <si>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</si>
  <si>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</si>
  <si>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</si>
  <si>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</si>
  <si>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</si>
  <si>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</si>
  <si>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</si>
  <si>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</si>
  <si>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</si>
  <si>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</si>
  <si>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</si>
  <si>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</si>
  <si>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</si>
  <si>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</si>
  <si>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</si>
  <si>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</si>
  <si>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</si>
  <si>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</si>
  <si>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</si>
  <si>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</si>
  <si>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</si>
  <si>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</si>
  <si>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</si>
  <si>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</si>
  <si>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</si>
  <si>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</si>
  <si>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</si>
  <si>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</si>
  <si>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</si>
  <si>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</si>
  <si>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</si>
  <si>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</si>
  <si>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</si>
  <si>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</si>
  <si>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</si>
  <si>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</si>
  <si>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</si>
  <si>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</si>
  <si>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</si>
  <si>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</si>
  <si>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</si>
  <si>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</si>
  <si>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</si>
  <si>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</si>
  <si>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</si>
  <si>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</si>
  <si>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</si>
  <si>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</si>
  <si>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</si>
  <si>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</si>
  <si>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</si>
  <si>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</si>
  <si>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</si>
  <si>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</si>
  <si>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</si>
  <si>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</si>
  <si>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</si>
  <si>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</si>
  <si>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</si>
  <si>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</si>
  <si>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</si>
  <si>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</si>
  <si>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</si>
  <si>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</si>
  <si>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</si>
  <si>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</si>
  <si>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</si>
  <si>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</si>
  <si>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</si>
  <si>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</si>
  <si>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</si>
  <si>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</si>
  <si>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</si>
  <si>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</si>
  <si>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</si>
  <si>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</si>
  <si>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</si>
  <si>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</si>
  <si>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</si>
  <si>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</si>
  <si>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</si>
  <si>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</si>
  <si>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</si>
  <si>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</si>
  <si>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</si>
  <si>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</si>
  <si>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</si>
  <si>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</si>
  <si>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</si>
  <si>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</si>
  <si>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</si>
  <si>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</si>
  <si>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</si>
  <si>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</si>
  <si>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</si>
  <si>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</si>
  <si>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</si>
  <si>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</si>
  <si>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</si>
  <si>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</si>
  <si>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</si>
  <si>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</si>
  <si>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</si>
  <si>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</si>
  <si>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</si>
  <si>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</si>
  <si>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</si>
  <si>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</si>
  <si>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</si>
  <si>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</si>
  <si>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</si>
  <si>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</si>
  <si>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</si>
  <si>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</si>
  <si>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</si>
  <si>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</si>
  <si>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</si>
  <si>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</si>
  <si>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</si>
  <si>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</si>
  <si>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</si>
  <si>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</si>
  <si>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</si>
  <si>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</si>
  <si>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</si>
  <si>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</si>
  <si>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</si>
  <si>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</si>
  <si>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</si>
  <si>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</si>
  <si>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</si>
  <si>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</si>
  <si>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</si>
  <si>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</si>
  <si>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</si>
  <si>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</si>
  <si>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</si>
  <si>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</si>
  <si>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</si>
  <si>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</si>
  <si>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</si>
  <si>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</si>
  <si>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</si>
  <si>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</si>
  <si>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</si>
  <si>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</si>
  <si>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</si>
  <si>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</si>
  <si>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</si>
  <si>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</si>
  <si>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</si>
  <si>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</si>
  <si>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</si>
  <si>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</si>
  <si>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</si>
  <si>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</si>
  <si>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</si>
  <si>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</si>
  <si>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</si>
  <si>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</si>
  <si>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</si>
  <si>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</si>
  <si>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</si>
  <si>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</si>
  <si>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</si>
  <si>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</si>
  <si>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</si>
  <si>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</si>
  <si>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</si>
  <si>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</si>
  <si>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</si>
  <si>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</si>
  <si>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</si>
  <si>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</si>
  <si>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</si>
  <si>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</si>
  <si>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</si>
  <si>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</si>
  <si>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</si>
  <si>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</si>
  <si>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</si>
  <si>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</si>
  <si>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</si>
  <si>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</si>
  <si>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</si>
  <si>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</si>
  <si>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</si>
  <si>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</si>
  <si>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</si>
  <si>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</si>
  <si>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</si>
  <si>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</si>
  <si>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</si>
  <si>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</si>
  <si>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</si>
  <si>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</si>
  <si>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</si>
  <si>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</si>
  <si>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</si>
  <si>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</si>
  <si>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</si>
  <si>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</si>
  <si>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</si>
  <si>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</si>
  <si>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</si>
  <si>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</si>
  <si>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</si>
  <si>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</si>
  <si>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</si>
  <si>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</si>
  <si>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</si>
  <si>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</si>
  <si>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</si>
  <si>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</si>
  <si>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</si>
  <si>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</si>
  <si>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</si>
  <si>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</si>
  <si>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</si>
  <si>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</si>
  <si>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</si>
  <si>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</si>
  <si>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</si>
  <si>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</si>
  <si>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</si>
  <si>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</si>
  <si>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</si>
  <si>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</si>
  <si>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</si>
  <si>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</si>
  <si>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</si>
  <si>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</si>
  <si>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</si>
  <si>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</si>
  <si>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</si>
  <si>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</si>
  <si>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</si>
  <si>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</si>
  <si>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</si>
  <si>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</si>
  <si>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</si>
  <si>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</si>
  <si>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</si>
  <si>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</si>
  <si>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</si>
  <si>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</si>
  <si>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</si>
  <si>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</si>
  <si>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</si>
  <si>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</si>
  <si>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</si>
  <si>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</si>
  <si>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</si>
  <si>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</si>
  <si>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</si>
  <si>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</si>
  <si>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</si>
  <si>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</si>
  <si>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</si>
  <si>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</si>
  <si>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</si>
  <si>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</si>
  <si>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</si>
  <si>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</si>
  <si>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</si>
  <si>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</si>
  <si>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</si>
  <si>
    <t>Transfer S 20-Jun-23</t>
  </si>
  <si>
    <t>Transfer S 21-Jun-23</t>
  </si>
  <si>
    <t>Transfer S 22-Jun-23</t>
  </si>
  <si>
    <t>Transfer S 28-Jun-23</t>
  </si>
  <si>
    <t>HC-13739</t>
  </si>
  <si>
    <t>A12-76582</t>
  </si>
  <si>
    <t>HC-13790</t>
  </si>
  <si>
    <t>SAM FARMS LLC</t>
  </si>
  <si>
    <t>Transfer B 27-Jun-23</t>
  </si>
  <si>
    <t>Transfer B 26-Jun-23  y   27-Jun-23</t>
  </si>
  <si>
    <t>Transfer B 28-Jun-23</t>
  </si>
  <si>
    <t>Transfer B 29-Jun-23</t>
  </si>
  <si>
    <t>Transfer S 15-Jun-23</t>
  </si>
  <si>
    <t>Transfer B 19-Jun-23</t>
  </si>
  <si>
    <t>Transfer B 20-Jun-23</t>
  </si>
  <si>
    <t>Transfer B 22-Jun-23</t>
  </si>
  <si>
    <t>Transfer Bnte 21-Jun-23</t>
  </si>
  <si>
    <t>0055 D1</t>
  </si>
  <si>
    <t>0056 D1</t>
  </si>
  <si>
    <t>0057 D1</t>
  </si>
  <si>
    <t>0058 D1</t>
  </si>
  <si>
    <t>0059 D1</t>
  </si>
  <si>
    <t>0060 D1</t>
  </si>
  <si>
    <t>0061 D1</t>
  </si>
  <si>
    <t>0064 D1</t>
  </si>
  <si>
    <t>0065 D1</t>
  </si>
  <si>
    <t>0066 D1</t>
  </si>
  <si>
    <t>0067 D1</t>
  </si>
  <si>
    <t>0068 D1</t>
  </si>
  <si>
    <t>0070 D1</t>
  </si>
  <si>
    <t>0071 D1</t>
  </si>
  <si>
    <t>0072 D1</t>
  </si>
  <si>
    <t>0073 D1</t>
  </si>
  <si>
    <t>0074 D1</t>
  </si>
  <si>
    <t>0075 D1</t>
  </si>
  <si>
    <t>0076 D1</t>
  </si>
  <si>
    <t>0077 D1</t>
  </si>
  <si>
    <t>0079 D1</t>
  </si>
  <si>
    <t>0080 D1</t>
  </si>
  <si>
    <t>0081 D1</t>
  </si>
  <si>
    <t>0082 D1</t>
  </si>
  <si>
    <t>0083 D1</t>
  </si>
  <si>
    <t>0084 D1</t>
  </si>
  <si>
    <t>0085 D1</t>
  </si>
  <si>
    <t>0086 D1</t>
  </si>
  <si>
    <t>0087 D1</t>
  </si>
  <si>
    <t>0088 D1</t>
  </si>
  <si>
    <t>0089 D1</t>
  </si>
  <si>
    <t>0091 D1</t>
  </si>
  <si>
    <t>0090 D1</t>
  </si>
  <si>
    <t>0093 D1</t>
  </si>
  <si>
    <t>0095 D1</t>
  </si>
  <si>
    <t>0096 D1</t>
  </si>
  <si>
    <t>0097 D1</t>
  </si>
  <si>
    <t>0099 D1</t>
  </si>
  <si>
    <t>0100 D1</t>
  </si>
  <si>
    <t>0101 D1</t>
  </si>
  <si>
    <t>0102 D1</t>
  </si>
  <si>
    <t>0103 D1</t>
  </si>
  <si>
    <t>0104 D1</t>
  </si>
  <si>
    <t>0114 D1</t>
  </si>
  <si>
    <t>0124 D1</t>
  </si>
  <si>
    <t>0134 D1</t>
  </si>
  <si>
    <t>0144 D1</t>
  </si>
  <si>
    <t>0164 D1</t>
  </si>
  <si>
    <t>0174 D1</t>
  </si>
  <si>
    <t>0184 D1</t>
  </si>
  <si>
    <t>0194 D1</t>
  </si>
  <si>
    <t>0204 D1</t>
  </si>
  <si>
    <t>0214 D1</t>
  </si>
  <si>
    <t>0105 D1</t>
  </si>
  <si>
    <t>0106 D1</t>
  </si>
  <si>
    <t>0107 D1</t>
  </si>
  <si>
    <t>0108 D1</t>
  </si>
  <si>
    <t>0109 D1</t>
  </si>
  <si>
    <t>0110 D1</t>
  </si>
  <si>
    <t>0111 D1</t>
  </si>
  <si>
    <t>0112 D1</t>
  </si>
  <si>
    <t>0114 d1</t>
  </si>
  <si>
    <t>0116 D1</t>
  </si>
  <si>
    <t>0117 D1</t>
  </si>
  <si>
    <t>0118 D1</t>
  </si>
  <si>
    <t>0119 D1</t>
  </si>
  <si>
    <t>0120 D1</t>
  </si>
  <si>
    <t>0122 D1</t>
  </si>
  <si>
    <t>0123 D1</t>
  </si>
  <si>
    <t>0125 D1</t>
  </si>
  <si>
    <t>0126 D1</t>
  </si>
  <si>
    <t>0127 D1</t>
  </si>
  <si>
    <t>0207 D1</t>
  </si>
  <si>
    <t>0129 D1</t>
  </si>
  <si>
    <t>0130 D1</t>
  </si>
  <si>
    <t>0131 D1</t>
  </si>
  <si>
    <t>0141 D1</t>
  </si>
  <si>
    <t>0151 D1</t>
  </si>
  <si>
    <t>0181 D1</t>
  </si>
  <si>
    <t>0191 D1</t>
  </si>
  <si>
    <t>0201 D1</t>
  </si>
  <si>
    <t>0211 D1</t>
  </si>
  <si>
    <t>0132 D1</t>
  </si>
  <si>
    <t>0133 D1</t>
  </si>
  <si>
    <t>0135 D1</t>
  </si>
  <si>
    <t>0136 D1</t>
  </si>
  <si>
    <t>0137 D1</t>
  </si>
  <si>
    <t>0138 D1</t>
  </si>
  <si>
    <t>0148 D1</t>
  </si>
  <si>
    <t>0168 D1</t>
  </si>
  <si>
    <t>0178 D1</t>
  </si>
  <si>
    <t>0188 D1</t>
  </si>
  <si>
    <t>0139 D1</t>
  </si>
  <si>
    <t>0149 D1</t>
  </si>
  <si>
    <t>0140 D1</t>
  </si>
  <si>
    <t>0142 D1</t>
  </si>
  <si>
    <t>0143 D1</t>
  </si>
  <si>
    <t>0145 D1</t>
  </si>
  <si>
    <t>0165 D1</t>
  </si>
  <si>
    <t>0205 D1</t>
  </si>
  <si>
    <t>0146 D1</t>
  </si>
  <si>
    <t>0147 D1</t>
  </si>
  <si>
    <t>0150 D1</t>
  </si>
  <si>
    <t>0153 D1</t>
  </si>
  <si>
    <t>0154 D1</t>
  </si>
  <si>
    <t>0155 D1</t>
  </si>
  <si>
    <t>0156 D1</t>
  </si>
  <si>
    <t>0157 D1</t>
  </si>
  <si>
    <t>0158 D1</t>
  </si>
  <si>
    <t>0159 D1</t>
  </si>
  <si>
    <t>0160 D1</t>
  </si>
  <si>
    <t>0162 D1</t>
  </si>
  <si>
    <t>0163 D1</t>
  </si>
  <si>
    <t>0166 D1</t>
  </si>
  <si>
    <t>0167 D1</t>
  </si>
  <si>
    <t>0169 D1</t>
  </si>
  <si>
    <t>0172 D1</t>
  </si>
  <si>
    <t>0173 D1</t>
  </si>
  <si>
    <t>0175 D1</t>
  </si>
  <si>
    <t>0176 D1</t>
  </si>
  <si>
    <t>0177 D1</t>
  </si>
  <si>
    <t>0180 D1</t>
  </si>
  <si>
    <t>0182 D1</t>
  </si>
  <si>
    <t>0183 D1</t>
  </si>
  <si>
    <t>0186 D1</t>
  </si>
  <si>
    <t>0187 D1</t>
  </si>
  <si>
    <t>0193 D1</t>
  </si>
  <si>
    <t>0190 D1</t>
  </si>
  <si>
    <t>0189 D1</t>
  </si>
  <si>
    <t>0192 D1</t>
  </si>
  <si>
    <t>0195 D1</t>
  </si>
  <si>
    <t>0196 D1</t>
  </si>
  <si>
    <t>0197 D1</t>
  </si>
  <si>
    <t>0199 D1</t>
  </si>
  <si>
    <t>0200 D1</t>
  </si>
  <si>
    <t>0202 D1</t>
  </si>
  <si>
    <t>0203 D1</t>
  </si>
  <si>
    <t>0206 D1</t>
  </si>
  <si>
    <t>0208 D1</t>
  </si>
  <si>
    <t>0209 D1</t>
  </si>
  <si>
    <t>0210 D1</t>
  </si>
  <si>
    <t>0212 D1</t>
  </si>
  <si>
    <t>0213 D1</t>
  </si>
  <si>
    <t>0215 D1</t>
  </si>
  <si>
    <t>0216 D1</t>
  </si>
  <si>
    <t>0217 D1</t>
  </si>
  <si>
    <t>0218 D1</t>
  </si>
  <si>
    <t>0219 D1</t>
  </si>
  <si>
    <t>0220 D1</t>
  </si>
  <si>
    <t>0221 D1</t>
  </si>
  <si>
    <t>0222 D1</t>
  </si>
  <si>
    <t>0223 D1</t>
  </si>
  <si>
    <t>0224 D1</t>
  </si>
  <si>
    <t>0225 D1</t>
  </si>
  <si>
    <t>0228 D1</t>
  </si>
  <si>
    <t>0229 D1</t>
  </si>
  <si>
    <t>0230 D1</t>
  </si>
  <si>
    <t>0231 D1</t>
  </si>
  <si>
    <t>0232 D1</t>
  </si>
  <si>
    <t>0233 D1</t>
  </si>
  <si>
    <t>0235 D1</t>
  </si>
  <si>
    <t>0236 D1</t>
  </si>
  <si>
    <t>0237 D1</t>
  </si>
  <si>
    <t>0238 D1</t>
  </si>
  <si>
    <t>0239 D1</t>
  </si>
  <si>
    <t>0240 D1</t>
  </si>
  <si>
    <t>0241 D1</t>
  </si>
  <si>
    <t>0242 D1</t>
  </si>
  <si>
    <t>0243 D1</t>
  </si>
  <si>
    <t>0244 D1</t>
  </si>
  <si>
    <t>0245 D1</t>
  </si>
  <si>
    <t>0246 D1</t>
  </si>
  <si>
    <t>0247 D1</t>
  </si>
  <si>
    <t>0248 D1</t>
  </si>
  <si>
    <t>0249 D1</t>
  </si>
  <si>
    <t>0250 D1</t>
  </si>
  <si>
    <t>0251 D1</t>
  </si>
  <si>
    <t>0252 D1</t>
  </si>
  <si>
    <t>PERNIL CON GRASA</t>
  </si>
  <si>
    <t xml:space="preserve">Pernil con grasa </t>
  </si>
  <si>
    <t>CABEZA CON PAPADA</t>
  </si>
  <si>
    <t>0253 D1</t>
  </si>
  <si>
    <t>0254 D1</t>
  </si>
  <si>
    <t>0255 D1</t>
  </si>
  <si>
    <t>0256 D1</t>
  </si>
  <si>
    <t>0257 D1</t>
  </si>
  <si>
    <t>0258 D1</t>
  </si>
  <si>
    <t>0259 D1</t>
  </si>
  <si>
    <t>0260 D1</t>
  </si>
  <si>
    <t>0261 D1</t>
  </si>
  <si>
    <t>0262 D1</t>
  </si>
  <si>
    <t>0263 D1</t>
  </si>
  <si>
    <t>0264 D1</t>
  </si>
  <si>
    <t>0265 D1</t>
  </si>
  <si>
    <t>0266 D1</t>
  </si>
  <si>
    <t>0267 D1</t>
  </si>
  <si>
    <t>0268 D1</t>
  </si>
  <si>
    <t>0269 D1</t>
  </si>
  <si>
    <t>0270 D1</t>
  </si>
  <si>
    <t>0271 D1</t>
  </si>
  <si>
    <t>0272 D1</t>
  </si>
  <si>
    <t>0274 D1</t>
  </si>
  <si>
    <t>0275 D1</t>
  </si>
  <si>
    <t>0276 D1</t>
  </si>
  <si>
    <t>0278 D1</t>
  </si>
  <si>
    <t>0279 D1</t>
  </si>
  <si>
    <t>0280 D1</t>
  </si>
  <si>
    <t>0282 D1</t>
  </si>
  <si>
    <t>0283 D1</t>
  </si>
  <si>
    <t>0284 D1</t>
  </si>
  <si>
    <t>0285 D1</t>
  </si>
  <si>
    <t>0289 D1</t>
  </si>
  <si>
    <t>0286 D1</t>
  </si>
  <si>
    <t>0287 D1</t>
  </si>
  <si>
    <t>0297 D1</t>
  </si>
  <si>
    <t>0290 D1</t>
  </si>
  <si>
    <t>0291 D1</t>
  </si>
  <si>
    <t>0292 D1</t>
  </si>
  <si>
    <t>0293 D1</t>
  </si>
  <si>
    <t>0294 D1</t>
  </si>
  <si>
    <t>0295 D1</t>
  </si>
  <si>
    <t>0296 D1</t>
  </si>
  <si>
    <t>0298 D1</t>
  </si>
  <si>
    <t>0299 D1</t>
  </si>
  <si>
    <t>0300 D1</t>
  </si>
  <si>
    <t>0301 D1</t>
  </si>
  <si>
    <t>0302 D1</t>
  </si>
  <si>
    <t>0303 D1</t>
  </si>
  <si>
    <t>0304 D1</t>
  </si>
  <si>
    <t>0305 D1</t>
  </si>
  <si>
    <t>0306 D1</t>
  </si>
  <si>
    <t>0307 D1</t>
  </si>
  <si>
    <t>0308 D1</t>
  </si>
  <si>
    <t>0309 D1</t>
  </si>
  <si>
    <t>0310 D1</t>
  </si>
  <si>
    <t>0311 D1</t>
  </si>
  <si>
    <t>0312 D1</t>
  </si>
  <si>
    <t>0313 D1</t>
  </si>
  <si>
    <t>0314 D1</t>
  </si>
  <si>
    <t>0315 D1</t>
  </si>
  <si>
    <t>0317 D1</t>
  </si>
  <si>
    <t>0318 D1</t>
  </si>
  <si>
    <t>0319 D1</t>
  </si>
  <si>
    <t>0062 D1</t>
  </si>
  <si>
    <t>0316 D1</t>
  </si>
  <si>
    <t>Documento tiene 10 CAJAS</t>
  </si>
  <si>
    <t>Transfer S 29-Jun-23</t>
  </si>
  <si>
    <t>Transfer S 5-Jul-23</t>
  </si>
  <si>
    <t>Transfer S 14-Jul-23</t>
  </si>
  <si>
    <t>Transfer B  7-Jul-23</t>
  </si>
  <si>
    <t>Transfer B 17-Jul-23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</si>
</sst>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b/>
      <sz val="11"/>
      <color rgb="FF3333FF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66CC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0" fontId="51" fillId="0" borderId="33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0" fillId="0" borderId="87" xfId="0" applyNumberFormat="1" applyFont="1" applyFill="1" applyBorder="1" applyAlignment="1">
      <alignment horizontal="left" vertical="center" wrapText="1"/>
    </xf>
    <xf numFmtId="0" fontId="91" fillId="0" borderId="33" xfId="0" applyFont="1" applyBorder="1" applyAlignment="1">
      <alignment horizontal="center"/>
    </xf>
    <xf numFmtId="0" fontId="92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" fontId="28" fillId="0" borderId="98" xfId="0" applyNumberFormat="1" applyFont="1" applyFill="1" applyBorder="1" applyAlignment="1">
      <alignment horizontal="center" wrapText="1"/>
    </xf>
    <xf numFmtId="0" fontId="53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90" fillId="0" borderId="87" xfId="0" applyNumberFormat="1" applyFont="1" applyFill="1" applyBorder="1" applyAlignment="1">
      <alignment horizontal="center" vertical="center"/>
    </xf>
    <xf numFmtId="44" fontId="7" fillId="30" borderId="33" xfId="1" applyFont="1" applyFill="1" applyBorder="1"/>
    <xf numFmtId="44" fontId="41" fillId="0" borderId="33" xfId="1" applyFont="1" applyFill="1" applyBorder="1" applyAlignment="1">
      <alignment vertical="center"/>
    </xf>
    <xf numFmtId="0" fontId="9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53" fillId="26" borderId="33" xfId="0" applyFont="1" applyFill="1" applyBorder="1" applyAlignment="1">
      <alignment horizontal="center"/>
    </xf>
    <xf numFmtId="167" fontId="17" fillId="30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22" fillId="3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4" fontId="7" fillId="7" borderId="0" xfId="0" applyNumberFormat="1" applyFont="1" applyFill="1"/>
    <xf numFmtId="2" fontId="95" fillId="0" borderId="0" xfId="0" applyNumberFormat="1" applyFont="1" applyFill="1" applyAlignment="1">
      <alignment horizontal="right"/>
    </xf>
    <xf numFmtId="0" fontId="95" fillId="0" borderId="10" xfId="0" applyFont="1" applyFill="1" applyBorder="1" applyAlignment="1">
      <alignment horizontal="right"/>
    </xf>
    <xf numFmtId="164" fontId="95" fillId="0" borderId="0" xfId="0" applyNumberFormat="1" applyFont="1" applyFill="1"/>
    <xf numFmtId="4" fontId="96" fillId="0" borderId="5" xfId="0" applyNumberFormat="1" applyFont="1" applyFill="1" applyBorder="1" applyAlignment="1">
      <alignment horizontal="right"/>
    </xf>
    <xf numFmtId="15" fontId="96" fillId="0" borderId="0" xfId="0" applyNumberFormat="1" applyFont="1" applyFill="1"/>
    <xf numFmtId="2" fontId="96" fillId="0" borderId="0" xfId="0" applyNumberFormat="1" applyFont="1" applyFill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15" fontId="96" fillId="0" borderId="15" xfId="0" applyNumberFormat="1" applyFont="1" applyFill="1" applyBorder="1"/>
    <xf numFmtId="4" fontId="96" fillId="0" borderId="5" xfId="0" applyNumberFormat="1" applyFont="1" applyBorder="1" applyAlignment="1">
      <alignment horizontal="right"/>
    </xf>
    <xf numFmtId="15" fontId="96" fillId="0" borderId="15" xfId="0" applyNumberFormat="1" applyFont="1" applyBorder="1"/>
    <xf numFmtId="2" fontId="96" fillId="0" borderId="0" xfId="0" applyNumberFormat="1" applyFont="1" applyAlignment="1">
      <alignment horizontal="right"/>
    </xf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4" fontId="8" fillId="7" borderId="0" xfId="0" applyNumberFormat="1" applyFont="1" applyFill="1"/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7" fillId="7" borderId="0" xfId="0" applyNumberFormat="1" applyFont="1" applyFill="1"/>
    <xf numFmtId="16" fontId="27" fillId="0" borderId="10" xfId="0" applyNumberFormat="1" applyFont="1" applyBorder="1" applyAlignment="1">
      <alignment horizontal="right"/>
    </xf>
    <xf numFmtId="168" fontId="95" fillId="0" borderId="15" xfId="0" applyNumberFormat="1" applyFont="1" applyFill="1" applyBorder="1"/>
    <xf numFmtId="2" fontId="95" fillId="0" borderId="0" xfId="0" applyNumberFormat="1" applyFont="1" applyAlignment="1">
      <alignment horizontal="right"/>
    </xf>
    <xf numFmtId="168" fontId="95" fillId="0" borderId="15" xfId="0" applyNumberFormat="1" applyFont="1" applyBorder="1"/>
    <xf numFmtId="0" fontId="95" fillId="0" borderId="10" xfId="0" applyFont="1" applyBorder="1" applyAlignment="1">
      <alignment horizontal="right"/>
    </xf>
    <xf numFmtId="164" fontId="95" fillId="0" borderId="0" xfId="0" applyNumberFormat="1" applyFont="1"/>
    <xf numFmtId="0" fontId="7" fillId="0" borderId="0" xfId="0" applyFont="1" applyAlignment="1">
      <alignment horizontal="center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4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97" fillId="10" borderId="0" xfId="0" applyNumberFormat="1" applyFont="1" applyFill="1"/>
    <xf numFmtId="2" fontId="97" fillId="0" borderId="0" xfId="0" applyNumberFormat="1" applyFont="1" applyFill="1"/>
    <xf numFmtId="2" fontId="97" fillId="0" borderId="12" xfId="0" applyNumberFormat="1" applyFont="1" applyBorder="1"/>
    <xf numFmtId="2" fontId="55" fillId="7" borderId="0" xfId="0" applyNumberFormat="1" applyFont="1" applyFill="1" applyAlignment="1">
      <alignment horizontal="right"/>
    </xf>
    <xf numFmtId="2" fontId="55" fillId="7" borderId="0" xfId="0" applyNumberFormat="1" applyFont="1" applyFill="1"/>
    <xf numFmtId="164" fontId="0" fillId="7" borderId="0" xfId="0" applyNumberForma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4" fontId="10" fillId="4" borderId="0" xfId="0" applyNumberFormat="1" applyFont="1" applyFill="1"/>
    <xf numFmtId="164" fontId="27" fillId="4" borderId="0" xfId="0" applyNumberFormat="1" applyFont="1" applyFill="1" applyAlignment="1">
      <alignment horizontal="center"/>
    </xf>
    <xf numFmtId="15" fontId="65" fillId="0" borderId="4" xfId="0" applyNumberFormat="1" applyFont="1" applyFill="1" applyBorder="1"/>
    <xf numFmtId="164" fontId="65" fillId="0" borderId="0" xfId="0" applyNumberFormat="1" applyFont="1" applyFill="1" applyAlignment="1">
      <alignment horizontal="center"/>
    </xf>
    <xf numFmtId="15" fontId="65" fillId="0" borderId="0" xfId="0" applyNumberFormat="1" applyFont="1" applyFill="1"/>
    <xf numFmtId="15" fontId="65" fillId="0" borderId="0" xfId="0" applyNumberFormat="1" applyFont="1"/>
    <xf numFmtId="164" fontId="65" fillId="0" borderId="0" xfId="0" applyNumberFormat="1" applyFont="1" applyAlignment="1">
      <alignment horizontal="center"/>
    </xf>
    <xf numFmtId="15" fontId="65" fillId="0" borderId="4" xfId="0" applyNumberFormat="1" applyFont="1" applyBorder="1"/>
    <xf numFmtId="15" fontId="65" fillId="0" borderId="15" xfId="0" applyNumberFormat="1" applyFont="1" applyBorder="1"/>
    <xf numFmtId="2" fontId="98" fillId="0" borderId="0" xfId="0" applyNumberFormat="1" applyFont="1" applyAlignment="1">
      <alignment horizontal="right"/>
    </xf>
    <xf numFmtId="15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4" fontId="15" fillId="7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64" fontId="27" fillId="4" borderId="0" xfId="0" applyNumberFormat="1" applyFont="1" applyFill="1"/>
    <xf numFmtId="0" fontId="99" fillId="0" borderId="0" xfId="0" applyFont="1" applyFill="1" applyAlignment="1">
      <alignment horizontal="center"/>
    </xf>
    <xf numFmtId="0" fontId="99" fillId="0" borderId="0" xfId="0" applyFont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100" fillId="0" borderId="0" xfId="0" applyFont="1"/>
    <xf numFmtId="0" fontId="100" fillId="2" borderId="0" xfId="0" applyFont="1" applyFill="1"/>
    <xf numFmtId="0" fontId="100" fillId="0" borderId="12" xfId="0" applyFont="1" applyBorder="1"/>
    <xf numFmtId="2" fontId="41" fillId="0" borderId="0" xfId="0" applyNumberFormat="1" applyFont="1"/>
    <xf numFmtId="2" fontId="41" fillId="0" borderId="12" xfId="0" applyNumberFormat="1" applyFont="1" applyBorder="1"/>
    <xf numFmtId="2" fontId="96" fillId="0" borderId="37" xfId="0" applyNumberFormat="1" applyFont="1" applyBorder="1" applyAlignment="1">
      <alignment horizontal="right"/>
    </xf>
    <xf numFmtId="15" fontId="96" fillId="0" borderId="0" xfId="0" applyNumberFormat="1" applyFont="1"/>
    <xf numFmtId="2" fontId="7" fillId="7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27" fillId="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0" fontId="65" fillId="7" borderId="10" xfId="0" applyFont="1" applyFill="1" applyBorder="1" applyAlignment="1">
      <alignment horizontal="right"/>
    </xf>
    <xf numFmtId="164" fontId="65" fillId="7" borderId="0" xfId="0" applyNumberFormat="1" applyFont="1" applyFill="1" applyAlignment="1">
      <alignment horizontal="center"/>
    </xf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0" fontId="7" fillId="2" borderId="10" xfId="0" applyFont="1" applyFill="1" applyBorder="1" applyAlignment="1">
      <alignment horizontal="right"/>
    </xf>
    <xf numFmtId="15" fontId="65" fillId="2" borderId="10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0" fontId="3" fillId="22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2" fontId="7" fillId="31" borderId="0" xfId="0" applyNumberFormat="1" applyFont="1" applyFill="1" applyAlignment="1">
      <alignment horizontal="right"/>
    </xf>
    <xf numFmtId="44" fontId="7" fillId="7" borderId="0" xfId="1" applyFont="1" applyFill="1"/>
    <xf numFmtId="2" fontId="64" fillId="2" borderId="0" xfId="0" applyNumberFormat="1" applyFont="1" applyFill="1"/>
    <xf numFmtId="0" fontId="101" fillId="2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right"/>
    </xf>
    <xf numFmtId="44" fontId="73" fillId="0" borderId="33" xfId="1" applyFont="1" applyFill="1" applyBorder="1" applyAlignment="1">
      <alignment horizontal="right"/>
    </xf>
    <xf numFmtId="0" fontId="102" fillId="0" borderId="33" xfId="0" applyFont="1" applyFill="1" applyBorder="1" applyAlignment="1">
      <alignment horizontal="left" wrapText="1"/>
    </xf>
    <xf numFmtId="1" fontId="90" fillId="0" borderId="33" xfId="0" applyNumberFormat="1" applyFont="1" applyFill="1" applyBorder="1" applyAlignment="1">
      <alignment horizontal="center" vertical="center"/>
    </xf>
    <xf numFmtId="44" fontId="15" fillId="2" borderId="33" xfId="1" applyFont="1" applyFill="1" applyBorder="1" applyAlignment="1">
      <alignment horizontal="right"/>
    </xf>
    <xf numFmtId="0" fontId="15" fillId="2" borderId="33" xfId="0" applyFont="1" applyFill="1" applyBorder="1" applyAlignment="1">
      <alignment horizontal="left" wrapText="1"/>
    </xf>
    <xf numFmtId="44" fontId="7" fillId="4" borderId="33" xfId="1" applyFont="1" applyFill="1" applyBorder="1" applyAlignment="1">
      <alignment horizontal="center"/>
    </xf>
    <xf numFmtId="44" fontId="64" fillId="2" borderId="33" xfId="1" applyFont="1" applyFill="1" applyBorder="1" applyAlignment="1"/>
    <xf numFmtId="167" fontId="28" fillId="4" borderId="33" xfId="0" applyNumberFormat="1" applyFont="1" applyFill="1" applyBorder="1" applyAlignment="1">
      <alignment horizontal="center" vertical="center"/>
    </xf>
    <xf numFmtId="167" fontId="81" fillId="2" borderId="33" xfId="0" applyNumberFormat="1" applyFont="1" applyFill="1" applyBorder="1" applyAlignment="1">
      <alignment wrapText="1"/>
    </xf>
    <xf numFmtId="168" fontId="28" fillId="32" borderId="33" xfId="0" applyNumberFormat="1" applyFont="1" applyFill="1" applyBorder="1" applyAlignment="1">
      <alignment vertical="center"/>
    </xf>
    <xf numFmtId="2" fontId="53" fillId="32" borderId="79" xfId="0" applyNumberFormat="1" applyFont="1" applyFill="1" applyBorder="1"/>
    <xf numFmtId="0" fontId="53" fillId="0" borderId="98" xfId="0" applyFont="1" applyFill="1" applyBorder="1" applyAlignment="1">
      <alignment horizontal="center"/>
    </xf>
    <xf numFmtId="0" fontId="28" fillId="0" borderId="98" xfId="0" applyFont="1" applyFill="1" applyBorder="1" applyAlignment="1">
      <alignment horizontal="left"/>
    </xf>
    <xf numFmtId="0" fontId="51" fillId="0" borderId="33" xfId="0" applyFont="1" applyFill="1" applyBorder="1" applyAlignment="1">
      <alignment horizontal="center"/>
    </xf>
    <xf numFmtId="167" fontId="41" fillId="4" borderId="33" xfId="0" applyNumberFormat="1" applyFont="1" applyFill="1" applyBorder="1" applyAlignment="1">
      <alignment horizontal="center" vertical="center"/>
    </xf>
    <xf numFmtId="44" fontId="103" fillId="22" borderId="33" xfId="1" applyFont="1" applyFill="1" applyBorder="1" applyAlignment="1">
      <alignment horizontal="right"/>
    </xf>
    <xf numFmtId="44" fontId="103" fillId="22" borderId="33" xfId="1" applyFont="1" applyFill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51" fillId="4" borderId="123" xfId="0" applyNumberFormat="1" applyFont="1" applyFill="1" applyBorder="1" applyAlignment="1">
      <alignment horizontal="center" vertical="center"/>
    </xf>
    <xf numFmtId="167" fontId="51" fillId="4" borderId="124" xfId="0" applyNumberFormat="1" applyFont="1" applyFill="1" applyBorder="1" applyAlignment="1">
      <alignment horizontal="center" vertical="center"/>
    </xf>
    <xf numFmtId="0" fontId="41" fillId="0" borderId="70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32" borderId="74" xfId="0" applyNumberFormat="1" applyFont="1" applyFill="1" applyBorder="1" applyAlignment="1">
      <alignment horizontal="center" vertical="center"/>
    </xf>
    <xf numFmtId="168" fontId="28" fillId="32" borderId="68" xfId="0" applyNumberFormat="1" applyFont="1" applyFill="1" applyBorder="1" applyAlignment="1">
      <alignment horizontal="center" vertical="center"/>
    </xf>
    <xf numFmtId="0" fontId="53" fillId="0" borderId="76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1" fontId="90" fillId="0" borderId="70" xfId="0" applyNumberFormat="1" applyFont="1" applyFill="1" applyBorder="1" applyAlignment="1">
      <alignment horizontal="center" vertical="center"/>
    </xf>
    <xf numFmtId="1" fontId="90" fillId="0" borderId="71" xfId="0" applyNumberFormat="1" applyFont="1" applyFill="1" applyBorder="1" applyAlignment="1">
      <alignment horizontal="center" vertic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90" fillId="0" borderId="48" xfId="0" applyNumberFormat="1" applyFont="1" applyFill="1" applyBorder="1" applyAlignment="1">
      <alignment horizontal="center" vertical="center"/>
    </xf>
    <xf numFmtId="1" fontId="90" fillId="0" borderId="49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93" fillId="0" borderId="115" xfId="0" applyNumberFormat="1" applyFont="1" applyFill="1" applyBorder="1" applyAlignment="1">
      <alignment horizontal="center" vertical="center"/>
    </xf>
    <xf numFmtId="1" fontId="93" fillId="0" borderId="71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 vertical="center"/>
    </xf>
    <xf numFmtId="1" fontId="73" fillId="0" borderId="71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4" fontId="28" fillId="0" borderId="90" xfId="0" applyNumberFormat="1" applyFont="1" applyFill="1" applyBorder="1" applyAlignment="1">
      <alignment horizontal="center" vertical="center"/>
    </xf>
    <xf numFmtId="4" fontId="28" fillId="0" borderId="7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" fontId="90" fillId="0" borderId="120" xfId="0" applyNumberFormat="1" applyFont="1" applyFill="1" applyBorder="1" applyAlignment="1">
      <alignment horizontal="center" vertical="center" wrapText="1"/>
    </xf>
    <xf numFmtId="1" fontId="90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106" xfId="0" applyNumberFormat="1" applyFont="1" applyFill="1" applyBorder="1" applyAlignment="1">
      <alignment horizontal="center" vertical="center" wrapText="1"/>
    </xf>
    <xf numFmtId="167" fontId="22" fillId="0" borderId="86" xfId="0" applyNumberFormat="1" applyFont="1" applyFill="1" applyBorder="1" applyAlignment="1">
      <alignment horizontal="center" vertical="center" wrapText="1"/>
    </xf>
    <xf numFmtId="167" fontId="22" fillId="0" borderId="118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19" xfId="0" applyNumberFormat="1" applyFont="1" applyFill="1" applyBorder="1" applyAlignment="1">
      <alignment horizontal="center" vertical="center" wrapText="1"/>
    </xf>
    <xf numFmtId="167" fontId="81" fillId="2" borderId="74" xfId="0" applyNumberFormat="1" applyFont="1" applyFill="1" applyBorder="1" applyAlignment="1">
      <alignment horizontal="center" vertical="center" wrapText="1"/>
    </xf>
    <xf numFmtId="167" fontId="81" fillId="2" borderId="68" xfId="0" applyNumberFormat="1" applyFont="1" applyFill="1" applyBorder="1" applyAlignment="1">
      <alignment horizontal="center" vertical="center" wrapText="1"/>
    </xf>
    <xf numFmtId="167" fontId="41" fillId="4" borderId="121" xfId="0" applyNumberFormat="1" applyFont="1" applyFill="1" applyBorder="1" applyAlignment="1">
      <alignment horizontal="center" vertical="center"/>
    </xf>
    <xf numFmtId="167" fontId="41" fillId="4" borderId="122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CC"/>
      <color rgb="FF99FFCC"/>
      <color rgb="FF66FFFF"/>
      <color rgb="FFCC99FF"/>
      <color rgb="FFFF33CC"/>
      <color rgb="FFFF00FF"/>
      <color rgb="FFFF66FF"/>
      <color rgb="FF3333FF"/>
      <color rgb="FF00FF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  <c:pt idx="14" formatCode="&quot;$&quot;#,##0.00">
                  <c:v>12434</c:v>
                </c:pt>
                <c:pt idx="15" formatCode="&quot;$&quot;#,##0.00">
                  <c:v>11424</c:v>
                </c:pt>
                <c:pt idx="16" formatCode="&quot;$&quot;#,##0.00">
                  <c:v>12424</c:v>
                </c:pt>
                <c:pt idx="17" formatCode="&quot;$&quot;#,##0.00">
                  <c:v>11424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  <c:pt idx="21" formatCode="&quot;$&quot;#,##0.00">
                  <c:v>12434</c:v>
                </c:pt>
                <c:pt idx="22" formatCode="&quot;$&quot;#,##0.00">
                  <c:v>12274</c:v>
                </c:pt>
                <c:pt idx="24">
                  <c:v>12424</c:v>
                </c:pt>
                <c:pt idx="25">
                  <c:v>12434</c:v>
                </c:pt>
                <c:pt idx="26">
                  <c:v>11424</c:v>
                </c:pt>
                <c:pt idx="27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4">
                  <c:v>37120</c:v>
                </c:pt>
                <c:pt idx="15">
                  <c:v>3712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14">
                  <c:v>2187146</c:v>
                </c:pt>
                <c:pt idx="15">
                  <c:v>2187147</c:v>
                </c:pt>
                <c:pt idx="16">
                  <c:v>2187148</c:v>
                </c:pt>
                <c:pt idx="17">
                  <c:v>2187149</c:v>
                </c:pt>
                <c:pt idx="18">
                  <c:v>2188978</c:v>
                </c:pt>
                <c:pt idx="19">
                  <c:v>2188979</c:v>
                </c:pt>
                <c:pt idx="20">
                  <c:v>3306</c:v>
                </c:pt>
                <c:pt idx="21">
                  <c:v>2189773</c:v>
                </c:pt>
                <c:pt idx="22">
                  <c:v>11806</c:v>
                </c:pt>
                <c:pt idx="23">
                  <c:v>3316</c:v>
                </c:pt>
                <c:pt idx="24">
                  <c:v>2189775</c:v>
                </c:pt>
                <c:pt idx="25">
                  <c:v>203069</c:v>
                </c:pt>
                <c:pt idx="26">
                  <c:v>2189774</c:v>
                </c:pt>
                <c:pt idx="27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4263</c:v>
                </c:pt>
                <c:pt idx="1">
                  <c:v>4263</c:v>
                </c:pt>
                <c:pt idx="2">
                  <c:v>4158.6000000000004</c:v>
                </c:pt>
                <c:pt idx="3">
                  <c:v>4234</c:v>
                </c:pt>
                <c:pt idx="4">
                  <c:v>4176</c:v>
                </c:pt>
                <c:pt idx="5">
                  <c:v>4553</c:v>
                </c:pt>
                <c:pt idx="6">
                  <c:v>4234</c:v>
                </c:pt>
                <c:pt idx="7">
                  <c:v>4408</c:v>
                </c:pt>
                <c:pt idx="8">
                  <c:v>4089</c:v>
                </c:pt>
                <c:pt idx="9">
                  <c:v>3306</c:v>
                </c:pt>
                <c:pt idx="10">
                  <c:v>3770</c:v>
                </c:pt>
                <c:pt idx="11">
                  <c:v>4060</c:v>
                </c:pt>
                <c:pt idx="13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701770.61699999997</c:v>
                </c:pt>
                <c:pt idx="15">
                  <c:v>700393.79949999996</c:v>
                </c:pt>
                <c:pt idx="16">
                  <c:v>698117.01390000002</c:v>
                </c:pt>
                <c:pt idx="17">
                  <c:v>706173.58129000012</c:v>
                </c:pt>
                <c:pt idx="18">
                  <c:v>700370.48120000004</c:v>
                </c:pt>
                <c:pt idx="19">
                  <c:v>702674.86690000002</c:v>
                </c:pt>
                <c:pt idx="20">
                  <c:v>779325.18</c:v>
                </c:pt>
                <c:pt idx="21">
                  <c:v>718055.75290000008</c:v>
                </c:pt>
                <c:pt idx="22">
                  <c:v>456440.21849999996</c:v>
                </c:pt>
                <c:pt idx="23">
                  <c:v>759031.2</c:v>
                </c:pt>
                <c:pt idx="24">
                  <c:v>715419.12770000007</c:v>
                </c:pt>
                <c:pt idx="25">
                  <c:v>643989.84779999987</c:v>
                </c:pt>
                <c:pt idx="26">
                  <c:v>707680.37814975006</c:v>
                </c:pt>
                <c:pt idx="27">
                  <c:v>726804.18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732120.41485000006</c:v>
                </c:pt>
                <c:pt idx="2">
                  <c:v>91596.160000000003</c:v>
                </c:pt>
                <c:pt idx="3">
                  <c:v>723306.52030000009</c:v>
                </c:pt>
                <c:pt idx="4">
                  <c:v>714495.50770000007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757679.72849000001</c:v>
                </c:pt>
                <c:pt idx="8">
                  <c:v>699099.20529999991</c:v>
                </c:pt>
                <c:pt idx="9">
                  <c:v>564762.99199999997</c:v>
                </c:pt>
                <c:pt idx="10">
                  <c:v>660920.37570000009</c:v>
                </c:pt>
                <c:pt idx="11">
                  <c:v>715998.36010000005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751324.61699999997</c:v>
                </c:pt>
                <c:pt idx="15">
                  <c:v>715529.79949999996</c:v>
                </c:pt>
                <c:pt idx="16">
                  <c:v>747661.01390000002</c:v>
                </c:pt>
                <c:pt idx="17">
                  <c:v>754717.58129000012</c:v>
                </c:pt>
                <c:pt idx="18">
                  <c:v>749764.48120000004</c:v>
                </c:pt>
                <c:pt idx="19">
                  <c:v>752218.86690000002</c:v>
                </c:pt>
                <c:pt idx="20">
                  <c:v>779325.18</c:v>
                </c:pt>
                <c:pt idx="21">
                  <c:v>767609.75290000008</c:v>
                </c:pt>
                <c:pt idx="22">
                  <c:v>505834.21849999996</c:v>
                </c:pt>
                <c:pt idx="23">
                  <c:v>759031.2</c:v>
                </c:pt>
                <c:pt idx="24">
                  <c:v>764963.12770000007</c:v>
                </c:pt>
                <c:pt idx="25">
                  <c:v>693543.84779999987</c:v>
                </c:pt>
                <c:pt idx="26">
                  <c:v>756224.37814975006</c:v>
                </c:pt>
                <c:pt idx="27">
                  <c:v>774048.18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38.647057840034961</c:v>
                </c:pt>
                <c:pt idx="2">
                  <c:v>5.0922420793886971</c:v>
                </c:pt>
                <c:pt idx="3">
                  <c:v>39.434935084074745</c:v>
                </c:pt>
                <c:pt idx="4">
                  <c:v>39.650494741328728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40.798271928345066</c:v>
                </c:pt>
                <c:pt idx="8">
                  <c:v>38.497065172377809</c:v>
                </c:pt>
                <c:pt idx="9">
                  <c:v>31.271720186777646</c:v>
                </c:pt>
                <c:pt idx="10">
                  <c:v>40.317625821487695</c:v>
                </c:pt>
                <c:pt idx="11">
                  <c:v>40.06017145520098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39.728706900644021</c:v>
                </c:pt>
                <c:pt idx="15">
                  <c:v>37.916700993604991</c:v>
                </c:pt>
                <c:pt idx="16">
                  <c:v>39.546496950479593</c:v>
                </c:pt>
                <c:pt idx="17">
                  <c:v>40.207005212673252</c:v>
                </c:pt>
                <c:pt idx="18">
                  <c:v>40.08807880659424</c:v>
                </c:pt>
                <c:pt idx="19">
                  <c:v>40.087819325720851</c:v>
                </c:pt>
                <c:pt idx="20">
                  <c:v>41.500464089386334</c:v>
                </c:pt>
                <c:pt idx="21">
                  <c:v>40.450818092454561</c:v>
                </c:pt>
                <c:pt idx="22">
                  <c:v>41.879551251236869</c:v>
                </c:pt>
                <c:pt idx="23">
                  <c:v>40.100379434642385</c:v>
                </c:pt>
                <c:pt idx="24">
                  <c:v>40.457224961487334</c:v>
                </c:pt>
                <c:pt idx="25">
                  <c:v>37.440503825342553</c:v>
                </c:pt>
                <c:pt idx="26">
                  <c:v>40.406385715186097</c:v>
                </c:pt>
                <c:pt idx="27">
                  <c:v>40.979940342239928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3"/>
  <sheetViews>
    <sheetView tabSelected="1" zoomScaleNormal="100" workbookViewId="0">
      <pane xSplit="1" ySplit="2" topLeftCell="B130" activePane="bottomRight" state="frozen"/>
      <selection pane="topRight" activeCell="B1" sqref="B1"/>
      <selection pane="bottomLeft" activeCell="A3" sqref="A3"/>
      <selection pane="bottomRight" activeCell="C135" sqref="C13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7" customWidth="1"/>
    <col min="13" max="13" width="16.85546875" bestFit="1" customWidth="1"/>
    <col min="14" max="14" width="16" style="695" customWidth="1"/>
    <col min="15" max="15" width="16.28515625" style="1075" customWidth="1"/>
    <col min="16" max="16" width="15.5703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16" t="s">
        <v>334</v>
      </c>
      <c r="C1" s="464"/>
      <c r="D1" s="465"/>
      <c r="E1" s="466"/>
      <c r="F1" s="875"/>
      <c r="G1" s="467"/>
      <c r="H1" s="875"/>
      <c r="I1" s="468"/>
      <c r="J1" s="469"/>
      <c r="K1" s="1518" t="s">
        <v>26</v>
      </c>
      <c r="L1" s="541"/>
      <c r="M1" s="1520" t="s">
        <v>27</v>
      </c>
      <c r="N1" s="689"/>
      <c r="P1" s="789" t="s">
        <v>38</v>
      </c>
      <c r="Q1" s="1516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519"/>
      <c r="L2" s="542" t="s">
        <v>29</v>
      </c>
      <c r="M2" s="1521"/>
      <c r="N2" s="690" t="s">
        <v>29</v>
      </c>
      <c r="O2" s="1076" t="s">
        <v>30</v>
      </c>
      <c r="P2" s="790" t="s">
        <v>39</v>
      </c>
      <c r="Q2" s="1517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77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17" t="str">
        <f>PIERNA!B4</f>
        <v>SEABOARD FOODS</v>
      </c>
      <c r="C4" s="785" t="str">
        <f>PIERNA!C4</f>
        <v>Seaboard</v>
      </c>
      <c r="D4" s="1041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24">
        <v>2181586</v>
      </c>
      <c r="P4" s="1446">
        <v>4263</v>
      </c>
      <c r="Q4" s="1225">
        <f>38570.64*17.585</f>
        <v>678264.70440000005</v>
      </c>
      <c r="R4" s="1226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24">
        <v>2181587</v>
      </c>
      <c r="P5" s="1446">
        <v>4263</v>
      </c>
      <c r="Q5" s="1225">
        <f>38573.41*17.585</f>
        <v>678313.41485000006</v>
      </c>
      <c r="R5" s="1226" t="s">
        <v>359</v>
      </c>
      <c r="S5" s="920">
        <f>Q5+M5+K5+P5</f>
        <v>732120.41485000006</v>
      </c>
      <c r="T5" s="920">
        <f>S5/H5+0.1</f>
        <v>38.647057840034961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24">
        <v>2182082</v>
      </c>
      <c r="P6" s="1446">
        <v>4158.6000000000004</v>
      </c>
      <c r="Q6" s="1227">
        <f>37893.56</f>
        <v>37893.56</v>
      </c>
      <c r="R6" s="1228" t="s">
        <v>360</v>
      </c>
      <c r="S6" s="920">
        <f t="shared" si="0"/>
        <v>91596.160000000003</v>
      </c>
      <c r="T6" s="920">
        <f t="shared" ref="T6:T31" si="1">S6/H6+0.1</f>
        <v>5.0922420793886971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24">
        <v>2182511</v>
      </c>
      <c r="P7" s="1446">
        <v>4234</v>
      </c>
      <c r="Q7" s="1229">
        <f>37977.87*17.69</f>
        <v>671828.52030000009</v>
      </c>
      <c r="R7" s="1226" t="s">
        <v>360</v>
      </c>
      <c r="S7" s="920">
        <f t="shared" si="0"/>
        <v>723306.52030000009</v>
      </c>
      <c r="T7" s="920">
        <f t="shared" si="1"/>
        <v>39.434935084074745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30">
        <v>2182512</v>
      </c>
      <c r="P8" s="1446">
        <v>4176</v>
      </c>
      <c r="Q8" s="1229">
        <f>37310.87*17.71</f>
        <v>660775.50770000007</v>
      </c>
      <c r="R8" s="1231" t="s">
        <v>360</v>
      </c>
      <c r="S8" s="920">
        <f t="shared" si="0"/>
        <v>714495.50770000007</v>
      </c>
      <c r="T8" s="920">
        <f t="shared" si="1"/>
        <v>39.650494741328728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24">
        <v>2182685</v>
      </c>
      <c r="P9" s="1446">
        <v>4553</v>
      </c>
      <c r="Q9" s="1229">
        <f>41210.95*17.71</f>
        <v>729845.92449999996</v>
      </c>
      <c r="R9" s="1232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24">
        <v>2182081</v>
      </c>
      <c r="P10" s="1446">
        <v>4234</v>
      </c>
      <c r="Q10" s="1225">
        <f>37719.32*17.69</f>
        <v>667254.77080000006</v>
      </c>
      <c r="R10" s="1232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79">
        <v>2182686</v>
      </c>
      <c r="P11" s="1446">
        <v>4408</v>
      </c>
      <c r="Q11" s="476">
        <f>39828.13*17.573</f>
        <v>699899.72849000001</v>
      </c>
      <c r="R11" s="618" t="s">
        <v>365</v>
      </c>
      <c r="S11" s="920">
        <f t="shared" si="0"/>
        <v>757679.72849000001</v>
      </c>
      <c r="T11" s="920">
        <f t="shared" si="1"/>
        <v>40.798271928345066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79">
        <v>2182083</v>
      </c>
      <c r="P12" s="1446">
        <v>4089</v>
      </c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79">
        <v>203063</v>
      </c>
      <c r="P13" s="1446">
        <v>3306</v>
      </c>
      <c r="Q13" s="365">
        <f>29555.6*17.32</f>
        <v>511902.99199999997</v>
      </c>
      <c r="R13" s="618" t="s">
        <v>373</v>
      </c>
      <c r="S13" s="920">
        <f t="shared" si="0"/>
        <v>564762.99199999997</v>
      </c>
      <c r="T13" s="920">
        <f t="shared" si="1"/>
        <v>31.271720186777646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18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78">
        <v>2185330</v>
      </c>
      <c r="P14" s="1447">
        <v>3770</v>
      </c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79">
        <v>2185331</v>
      </c>
      <c r="P15" s="1446">
        <v>4060</v>
      </c>
      <c r="Q15" s="365">
        <f>37064.73*17.37</f>
        <v>643814.36010000005</v>
      </c>
      <c r="R15" s="621" t="s">
        <v>368</v>
      </c>
      <c r="S15" s="920">
        <f t="shared" si="0"/>
        <v>715998.36010000005</v>
      </c>
      <c r="T15" s="920">
        <f t="shared" si="1"/>
        <v>40.06017145520098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313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1329"/>
      <c r="L16" s="1328"/>
      <c r="M16" s="1329"/>
      <c r="N16" s="1332"/>
      <c r="O16" s="1079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08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09" t="s">
        <v>411</v>
      </c>
      <c r="K17" s="1329"/>
      <c r="L17" s="1328"/>
      <c r="M17" s="1329"/>
      <c r="N17" s="1332"/>
      <c r="O17" s="1079">
        <v>3266</v>
      </c>
      <c r="P17" s="1310" t="s">
        <v>459</v>
      </c>
      <c r="Q17" s="476">
        <v>736571.56</v>
      </c>
      <c r="R17" s="618" t="s">
        <v>458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>
        <v>12434</v>
      </c>
      <c r="L18" s="617" t="s">
        <v>474</v>
      </c>
      <c r="M18" s="609">
        <v>37120</v>
      </c>
      <c r="N18" s="620" t="s">
        <v>475</v>
      </c>
      <c r="O18" s="1078">
        <v>2187146</v>
      </c>
      <c r="P18" s="791"/>
      <c r="Q18" s="476">
        <f>40623.48*17.275</f>
        <v>701770.61699999997</v>
      </c>
      <c r="R18" s="619" t="s">
        <v>395</v>
      </c>
      <c r="S18" s="920">
        <f>Q18+M18+K18</f>
        <v>751324.61699999997</v>
      </c>
      <c r="T18" s="920">
        <f t="shared" si="1"/>
        <v>39.728706900644021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>
        <v>11424</v>
      </c>
      <c r="L19" s="617" t="s">
        <v>474</v>
      </c>
      <c r="M19" s="609">
        <v>3712</v>
      </c>
      <c r="N19" s="620" t="s">
        <v>475</v>
      </c>
      <c r="O19" s="1078">
        <v>2187147</v>
      </c>
      <c r="P19" s="792"/>
      <c r="Q19" s="476">
        <f>40543.78*17.275</f>
        <v>700393.79949999996</v>
      </c>
      <c r="R19" s="612" t="s">
        <v>395</v>
      </c>
      <c r="S19" s="920">
        <f>Q19+M19+K19</f>
        <v>715529.79949999996</v>
      </c>
      <c r="T19" s="920">
        <f t="shared" si="1"/>
        <v>37.916700993604991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>
        <v>12424</v>
      </c>
      <c r="L20" s="617" t="s">
        <v>475</v>
      </c>
      <c r="M20" s="609">
        <v>37120</v>
      </c>
      <c r="N20" s="620" t="s">
        <v>462</v>
      </c>
      <c r="O20" s="1078">
        <v>2187148</v>
      </c>
      <c r="P20" s="476"/>
      <c r="Q20" s="476">
        <f>40611.81*17.19</f>
        <v>698117.01390000002</v>
      </c>
      <c r="R20" s="612" t="s">
        <v>362</v>
      </c>
      <c r="S20" s="920">
        <f t="shared" si="0"/>
        <v>747661.01390000002</v>
      </c>
      <c r="T20" s="920">
        <f t="shared" si="1"/>
        <v>39.546496950479593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>
        <v>11424</v>
      </c>
      <c r="L21" s="617" t="s">
        <v>477</v>
      </c>
      <c r="M21" s="609">
        <v>37120</v>
      </c>
      <c r="N21" s="620" t="s">
        <v>476</v>
      </c>
      <c r="O21" s="1079">
        <v>2187149</v>
      </c>
      <c r="P21" s="476"/>
      <c r="Q21" s="476">
        <f>41241.23*17.123</f>
        <v>706173.58129000012</v>
      </c>
      <c r="R21" s="612" t="s">
        <v>473</v>
      </c>
      <c r="S21" s="920">
        <f t="shared" si="0"/>
        <v>754717.58129000012</v>
      </c>
      <c r="T21" s="920">
        <f t="shared" si="1"/>
        <v>40.207005212673252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>
        <v>12274</v>
      </c>
      <c r="L22" s="617" t="s">
        <v>476</v>
      </c>
      <c r="M22" s="609">
        <v>37120</v>
      </c>
      <c r="N22" s="1331" t="s">
        <v>41</v>
      </c>
      <c r="O22" s="1079">
        <v>2188978</v>
      </c>
      <c r="P22" s="792"/>
      <c r="Q22" s="476">
        <f>40790.36*17.17</f>
        <v>700370.48120000004</v>
      </c>
      <c r="R22" s="612" t="s">
        <v>391</v>
      </c>
      <c r="S22" s="920">
        <f>Q22+M22+K22</f>
        <v>749764.48120000004</v>
      </c>
      <c r="T22" s="920">
        <f t="shared" si="1"/>
        <v>40.08807880659424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>
        <v>12424</v>
      </c>
      <c r="L23" s="617" t="s">
        <v>476</v>
      </c>
      <c r="M23" s="609">
        <v>37120</v>
      </c>
      <c r="N23" s="871" t="s">
        <v>393</v>
      </c>
      <c r="O23" s="1079">
        <v>2188979</v>
      </c>
      <c r="P23" s="1038"/>
      <c r="Q23" s="476">
        <f>40924.57*17.17</f>
        <v>702674.86690000002</v>
      </c>
      <c r="R23" s="612" t="s">
        <v>391</v>
      </c>
      <c r="S23" s="920">
        <f>Q23+M23+K23</f>
        <v>752218.86690000002</v>
      </c>
      <c r="T23" s="920">
        <f t="shared" si="1"/>
        <v>40.087819325720851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08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447</v>
      </c>
      <c r="K24" s="1329"/>
      <c r="L24" s="1328"/>
      <c r="M24" s="1329"/>
      <c r="N24" s="1330"/>
      <c r="O24" s="1078">
        <v>3306</v>
      </c>
      <c r="P24" s="1310" t="s">
        <v>459</v>
      </c>
      <c r="Q24" s="476">
        <v>779325.18</v>
      </c>
      <c r="R24" s="612" t="s">
        <v>460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711" t="s">
        <v>450</v>
      </c>
      <c r="K25" s="609">
        <v>12434</v>
      </c>
      <c r="L25" s="617" t="s">
        <v>431</v>
      </c>
      <c r="M25" s="609">
        <v>37120</v>
      </c>
      <c r="N25" s="616" t="s">
        <v>469</v>
      </c>
      <c r="O25" s="1078">
        <v>2189773</v>
      </c>
      <c r="P25" s="476"/>
      <c r="Q25" s="476">
        <f>41820.37*17.17</f>
        <v>718055.75290000008</v>
      </c>
      <c r="R25" s="612" t="s">
        <v>461</v>
      </c>
      <c r="S25" s="920">
        <f t="shared" si="0"/>
        <v>767609.75290000008</v>
      </c>
      <c r="T25" s="920">
        <f t="shared" si="1"/>
        <v>40.450818092454561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1321">
        <v>11451</v>
      </c>
      <c r="K26" s="609">
        <v>12274</v>
      </c>
      <c r="L26" s="617" t="s">
        <v>469</v>
      </c>
      <c r="M26" s="609">
        <v>37120</v>
      </c>
      <c r="N26" s="612" t="s">
        <v>471</v>
      </c>
      <c r="O26" s="1078">
        <v>11806</v>
      </c>
      <c r="P26" s="792"/>
      <c r="Q26" s="476">
        <f>26614.59*17.15</f>
        <v>456440.21849999996</v>
      </c>
      <c r="R26" s="614" t="s">
        <v>428</v>
      </c>
      <c r="S26" s="920">
        <f t="shared" si="0"/>
        <v>505834.21849999996</v>
      </c>
      <c r="T26" s="920">
        <f t="shared" si="1"/>
        <v>41.879551251236869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1327" t="s">
        <v>453</v>
      </c>
      <c r="K27" s="1319"/>
      <c r="L27" s="1328"/>
      <c r="M27" s="1329"/>
      <c r="N27" s="1330"/>
      <c r="O27" s="1433">
        <v>3316</v>
      </c>
      <c r="P27" s="1436" t="s">
        <v>459</v>
      </c>
      <c r="Q27" s="1434">
        <v>759031.2</v>
      </c>
      <c r="R27" s="1435" t="s">
        <v>725</v>
      </c>
      <c r="S27" s="920">
        <f>Q27+M27+K27</f>
        <v>759031.2</v>
      </c>
      <c r="T27" s="920">
        <f t="shared" si="1"/>
        <v>40.100379434642385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39" t="s">
        <v>454</v>
      </c>
      <c r="K28" s="1326">
        <v>12424</v>
      </c>
      <c r="L28" s="1322" t="s">
        <v>469</v>
      </c>
      <c r="M28" s="1323">
        <v>37120</v>
      </c>
      <c r="N28" s="1324" t="s">
        <v>471</v>
      </c>
      <c r="O28" s="1311">
        <v>2189775</v>
      </c>
      <c r="P28" s="476"/>
      <c r="Q28" s="476">
        <f>41666.81*17.17</f>
        <v>715419.12770000007</v>
      </c>
      <c r="R28" s="614" t="s">
        <v>463</v>
      </c>
      <c r="S28" s="920">
        <f t="shared" si="0"/>
        <v>764963.12770000007</v>
      </c>
      <c r="T28" s="920">
        <f t="shared" si="1"/>
        <v>40.457224961487334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12" t="s">
        <v>455</v>
      </c>
      <c r="K29" s="1325">
        <v>12434</v>
      </c>
      <c r="L29" s="617" t="s">
        <v>471</v>
      </c>
      <c r="M29" s="609">
        <v>37120</v>
      </c>
      <c r="N29" s="612" t="s">
        <v>472</v>
      </c>
      <c r="O29" s="1080">
        <v>203069</v>
      </c>
      <c r="P29" s="476"/>
      <c r="Q29" s="1314">
        <f>37671.24*17.095</f>
        <v>643989.84779999987</v>
      </c>
      <c r="R29" s="1315" t="s">
        <v>464</v>
      </c>
      <c r="S29" s="920">
        <f t="shared" si="0"/>
        <v>693543.84779999987</v>
      </c>
      <c r="T29" s="920">
        <f t="shared" si="1"/>
        <v>37.440503825342553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456</v>
      </c>
      <c r="K30" s="365">
        <v>11424</v>
      </c>
      <c r="L30" s="617" t="s">
        <v>469</v>
      </c>
      <c r="M30" s="609">
        <v>37120</v>
      </c>
      <c r="N30" s="614" t="s">
        <v>471</v>
      </c>
      <c r="O30" s="1080">
        <v>2189774</v>
      </c>
      <c r="P30" s="476">
        <v>2189774</v>
      </c>
      <c r="Q30" s="476">
        <f>41242.05*17.159195</f>
        <v>707680.37814975006</v>
      </c>
      <c r="R30" s="614" t="s">
        <v>462</v>
      </c>
      <c r="S30" s="920">
        <f>Q30+M30+K30</f>
        <v>756224.37814975006</v>
      </c>
      <c r="T30" s="920">
        <f t="shared" si="1"/>
        <v>40.406385715186097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60" t="str">
        <f>PIERNA!JU5</f>
        <v>SAM FARMS LLC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1321">
        <v>11452</v>
      </c>
      <c r="K31" s="365">
        <v>10124</v>
      </c>
      <c r="L31" s="620" t="s">
        <v>472</v>
      </c>
      <c r="M31" s="609">
        <v>37120</v>
      </c>
      <c r="N31" s="612" t="s">
        <v>460</v>
      </c>
      <c r="O31" s="1080">
        <v>11813</v>
      </c>
      <c r="P31" s="1430"/>
      <c r="Q31" s="1431">
        <f>42441.12*17.125</f>
        <v>726804.18</v>
      </c>
      <c r="R31" s="1432" t="s">
        <v>724</v>
      </c>
      <c r="S31" s="920">
        <f t="shared" si="0"/>
        <v>774048.18</v>
      </c>
      <c r="T31" s="920">
        <f t="shared" si="1"/>
        <v>40.979940342239928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/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39"/>
      <c r="K32" s="1009"/>
      <c r="L32" s="611"/>
      <c r="M32" s="609"/>
      <c r="N32" s="612"/>
      <c r="O32" s="1080"/>
      <c r="P32" s="476"/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89"/>
      <c r="K33" s="988"/>
      <c r="L33" s="1094"/>
      <c r="M33" s="1094"/>
      <c r="N33" s="1094"/>
      <c r="O33" s="1094"/>
      <c r="P33" s="476"/>
      <c r="Q33" s="1007"/>
      <c r="R33" s="1008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02"/>
      <c r="K34" s="1301"/>
      <c r="L34" s="611"/>
      <c r="M34" s="609"/>
      <c r="N34" s="612"/>
      <c r="O34" s="1080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0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0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0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0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522"/>
      <c r="K39" s="1523"/>
      <c r="L39" s="622"/>
      <c r="M39" s="609"/>
      <c r="N39" s="612"/>
      <c r="O39" s="1080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513"/>
      <c r="K40" s="1514"/>
      <c r="L40" s="611"/>
      <c r="M40" s="609"/>
      <c r="N40" s="612"/>
      <c r="O40" s="1080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0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0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0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0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0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0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1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0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0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0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0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0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0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0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0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0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0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0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0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0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0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0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0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0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0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0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0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0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0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0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0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0"/>
      <c r="P72" s="476"/>
      <c r="Q72" s="365"/>
      <c r="R72" s="752"/>
      <c r="S72" s="920">
        <f t="shared" ref="S72:S147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0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0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0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0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0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0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0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0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0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0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0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0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0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0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0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0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0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0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0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0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0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0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0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0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2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04"/>
      <c r="K98" s="1205"/>
      <c r="L98" s="1206"/>
      <c r="M98" s="1205"/>
      <c r="N98" s="1207"/>
      <c r="O98" s="1083"/>
      <c r="P98" s="1208"/>
      <c r="Q98" s="1208"/>
      <c r="R98" s="1063"/>
      <c r="S98" s="920"/>
      <c r="T98" s="921"/>
    </row>
    <row r="99" spans="1:20" s="148" customFormat="1" ht="38.25" customHeight="1" x14ac:dyDescent="0.3">
      <c r="A99" s="1054">
        <v>61</v>
      </c>
      <c r="B99" s="833" t="s">
        <v>84</v>
      </c>
      <c r="C99" s="786" t="s">
        <v>194</v>
      </c>
      <c r="D99" s="1186"/>
      <c r="E99" s="858">
        <v>45084</v>
      </c>
      <c r="F99" s="880">
        <v>5142.66</v>
      </c>
      <c r="G99" s="613">
        <v>190</v>
      </c>
      <c r="H99" s="968">
        <v>5142.66</v>
      </c>
      <c r="I99" s="774">
        <f t="shared" ref="I99:I107" si="18">H99-F99</f>
        <v>0</v>
      </c>
      <c r="J99" s="1189"/>
      <c r="K99" s="1190"/>
      <c r="L99" s="1191"/>
      <c r="M99" s="1190"/>
      <c r="N99" s="1194"/>
      <c r="O99" s="1082" t="s">
        <v>361</v>
      </c>
      <c r="P99" s="1194"/>
      <c r="Q99" s="1192">
        <v>599119.89</v>
      </c>
      <c r="R99" s="1233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4">
        <v>62</v>
      </c>
      <c r="B100" s="1241" t="s">
        <v>96</v>
      </c>
      <c r="C100" s="786" t="s">
        <v>43</v>
      </c>
      <c r="D100" s="1186"/>
      <c r="E100" s="1245">
        <v>45089</v>
      </c>
      <c r="F100" s="880">
        <v>2006.68</v>
      </c>
      <c r="G100" s="613">
        <v>442</v>
      </c>
      <c r="H100" s="968">
        <v>2006.68</v>
      </c>
      <c r="I100" s="774">
        <f t="shared" si="18"/>
        <v>0</v>
      </c>
      <c r="J100" s="1189"/>
      <c r="K100" s="1190"/>
      <c r="L100" s="1191"/>
      <c r="M100" s="1190"/>
      <c r="N100" s="1194"/>
      <c r="O100" s="1083" t="s">
        <v>356</v>
      </c>
      <c r="P100" s="1194"/>
      <c r="Q100" s="1192">
        <v>86287.24</v>
      </c>
      <c r="R100" s="1209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4">
        <v>63</v>
      </c>
      <c r="B101" s="1511" t="s">
        <v>103</v>
      </c>
      <c r="C101" s="1240" t="s">
        <v>383</v>
      </c>
      <c r="D101" s="1243"/>
      <c r="E101" s="1470">
        <v>45090</v>
      </c>
      <c r="F101" s="1244">
        <v>1204.45</v>
      </c>
      <c r="G101" s="613">
        <v>35</v>
      </c>
      <c r="H101" s="968">
        <v>1204.45</v>
      </c>
      <c r="I101" s="774">
        <f t="shared" si="18"/>
        <v>0</v>
      </c>
      <c r="J101" s="1189"/>
      <c r="K101" s="1190"/>
      <c r="L101" s="1191"/>
      <c r="M101" s="1190"/>
      <c r="N101" s="1247"/>
      <c r="O101" s="1486" t="s">
        <v>394</v>
      </c>
      <c r="P101" s="1248"/>
      <c r="Q101" s="1192">
        <v>78289.25</v>
      </c>
      <c r="R101" s="1524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4">
        <v>64</v>
      </c>
      <c r="B102" s="1512"/>
      <c r="C102" s="1240" t="s">
        <v>384</v>
      </c>
      <c r="D102" s="1243"/>
      <c r="E102" s="1471"/>
      <c r="F102" s="1244">
        <v>624.51</v>
      </c>
      <c r="G102" s="613">
        <v>45</v>
      </c>
      <c r="H102" s="968">
        <v>624.51</v>
      </c>
      <c r="I102" s="774">
        <f t="shared" si="18"/>
        <v>0</v>
      </c>
      <c r="J102" s="1189"/>
      <c r="K102" s="1190"/>
      <c r="L102" s="1191"/>
      <c r="M102" s="1190"/>
      <c r="N102" s="1247"/>
      <c r="O102" s="1487"/>
      <c r="P102" s="1248"/>
      <c r="Q102" s="1192">
        <v>46838.25</v>
      </c>
      <c r="R102" s="1525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4">
        <v>65</v>
      </c>
      <c r="B103" s="1242" t="s">
        <v>192</v>
      </c>
      <c r="C103" s="1223" t="s">
        <v>193</v>
      </c>
      <c r="D103" s="1222" t="s">
        <v>357</v>
      </c>
      <c r="E103" s="1246">
        <v>45091</v>
      </c>
      <c r="F103" s="880">
        <v>4214.3999999999996</v>
      </c>
      <c r="G103" s="613">
        <v>10</v>
      </c>
      <c r="H103" s="968">
        <v>4248.8900000000003</v>
      </c>
      <c r="I103" s="774">
        <f t="shared" si="18"/>
        <v>34.490000000000691</v>
      </c>
      <c r="J103" s="784"/>
      <c r="K103" s="1190"/>
      <c r="L103" s="1191"/>
      <c r="M103" s="1190"/>
      <c r="N103" s="1194"/>
      <c r="O103" s="1249" t="s">
        <v>358</v>
      </c>
      <c r="P103" s="791">
        <v>4176</v>
      </c>
      <c r="Q103" s="1192">
        <f>207894.43+200000</f>
        <v>407894.43</v>
      </c>
      <c r="R103" s="1233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4">
        <v>66</v>
      </c>
      <c r="B104" s="1219" t="s">
        <v>387</v>
      </c>
      <c r="C104" s="786" t="s">
        <v>68</v>
      </c>
      <c r="D104" s="1187"/>
      <c r="E104" s="972">
        <v>45093</v>
      </c>
      <c r="F104" s="880">
        <v>1001.26</v>
      </c>
      <c r="G104" s="613">
        <v>35</v>
      </c>
      <c r="H104" s="968">
        <v>1001.26</v>
      </c>
      <c r="I104" s="774">
        <f t="shared" si="18"/>
        <v>0</v>
      </c>
      <c r="J104" s="784"/>
      <c r="K104" s="1190"/>
      <c r="L104" s="1191"/>
      <c r="M104" s="1190"/>
      <c r="N104" s="1194"/>
      <c r="O104" s="1078">
        <v>20438</v>
      </c>
      <c r="P104" s="1210"/>
      <c r="Q104" s="1192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4">
        <v>67</v>
      </c>
      <c r="B105" s="1261" t="s">
        <v>387</v>
      </c>
      <c r="C105" s="977" t="s">
        <v>388</v>
      </c>
      <c r="D105" s="969"/>
      <c r="E105" s="858">
        <v>45094</v>
      </c>
      <c r="F105" s="880">
        <v>5021.68</v>
      </c>
      <c r="G105" s="613">
        <v>176</v>
      </c>
      <c r="H105" s="968">
        <v>5021.68</v>
      </c>
      <c r="I105" s="774">
        <f t="shared" si="18"/>
        <v>0</v>
      </c>
      <c r="J105" s="784"/>
      <c r="K105" s="1190"/>
      <c r="L105" s="1191"/>
      <c r="M105" s="1190"/>
      <c r="N105" s="1194"/>
      <c r="O105" s="1279">
        <v>20445</v>
      </c>
      <c r="P105" s="1193"/>
      <c r="Q105" s="1192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4">
        <v>68</v>
      </c>
      <c r="B106" s="1468" t="s">
        <v>387</v>
      </c>
      <c r="C106" s="1260" t="s">
        <v>68</v>
      </c>
      <c r="D106" s="969"/>
      <c r="E106" s="1515">
        <v>45096</v>
      </c>
      <c r="F106" s="880">
        <v>1016.03</v>
      </c>
      <c r="G106" s="613">
        <v>35</v>
      </c>
      <c r="H106" s="968">
        <v>1016.03</v>
      </c>
      <c r="I106" s="774">
        <f t="shared" si="18"/>
        <v>0</v>
      </c>
      <c r="J106" s="784"/>
      <c r="K106" s="1190"/>
      <c r="L106" s="1191"/>
      <c r="M106" s="1190"/>
      <c r="N106" s="1247"/>
      <c r="O106" s="1486">
        <v>20453</v>
      </c>
      <c r="P106" s="1278"/>
      <c r="Q106" s="1192">
        <v>26924.799999999999</v>
      </c>
      <c r="R106" s="1524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4">
        <v>69</v>
      </c>
      <c r="B107" s="1469"/>
      <c r="C107" s="1260" t="s">
        <v>410</v>
      </c>
      <c r="D107" s="969"/>
      <c r="E107" s="1477"/>
      <c r="F107" s="880">
        <v>978.28</v>
      </c>
      <c r="G107" s="613">
        <v>42</v>
      </c>
      <c r="H107" s="968">
        <v>978.28</v>
      </c>
      <c r="I107" s="774">
        <f t="shared" si="18"/>
        <v>0</v>
      </c>
      <c r="J107" s="784"/>
      <c r="K107" s="1190"/>
      <c r="L107" s="1191"/>
      <c r="M107" s="1190"/>
      <c r="N107" s="1247"/>
      <c r="O107" s="1487"/>
      <c r="P107" s="1278"/>
      <c r="Q107" s="1192">
        <v>68479.600000000006</v>
      </c>
      <c r="R107" s="1525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4">
        <v>70</v>
      </c>
      <c r="B108" s="1262" t="s">
        <v>192</v>
      </c>
      <c r="C108" s="971" t="s">
        <v>193</v>
      </c>
      <c r="D108" s="1004" t="s">
        <v>389</v>
      </c>
      <c r="E108" s="1245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190"/>
      <c r="L108" s="1191"/>
      <c r="M108" s="1190"/>
      <c r="N108" s="1194"/>
      <c r="O108" s="1280" t="s">
        <v>390</v>
      </c>
      <c r="P108" s="1203">
        <v>4176</v>
      </c>
      <c r="Q108" s="1192">
        <f>200000+207088.03</f>
        <v>407088.03</v>
      </c>
      <c r="R108" s="1316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27.75" customHeight="1" x14ac:dyDescent="0.3">
      <c r="A109" s="1054">
        <v>71</v>
      </c>
      <c r="B109" s="1480" t="s">
        <v>84</v>
      </c>
      <c r="C109" s="1509" t="s">
        <v>194</v>
      </c>
      <c r="D109" s="1510"/>
      <c r="E109" s="1482">
        <v>45098</v>
      </c>
      <c r="F109" s="1244">
        <v>5017.21</v>
      </c>
      <c r="G109" s="613">
        <v>186</v>
      </c>
      <c r="H109" s="968">
        <v>5017.21</v>
      </c>
      <c r="I109" s="979">
        <f t="shared" si="26"/>
        <v>0</v>
      </c>
      <c r="J109" s="709"/>
      <c r="K109" s="1190"/>
      <c r="L109" s="1191"/>
      <c r="M109" s="1190"/>
      <c r="N109" s="1247"/>
      <c r="O109" s="1484" t="s">
        <v>465</v>
      </c>
      <c r="P109" s="1263"/>
      <c r="Q109" s="1282">
        <v>597047.99</v>
      </c>
      <c r="R109" s="1536" t="s">
        <v>464</v>
      </c>
      <c r="S109" s="920">
        <f>Q109+M109+K109</f>
        <v>597047.99</v>
      </c>
      <c r="T109" s="921">
        <f t="shared" si="22"/>
        <v>119</v>
      </c>
    </row>
    <row r="110" spans="1:20" s="148" customFormat="1" ht="28.5" customHeight="1" thickBot="1" x14ac:dyDescent="0.35">
      <c r="A110" s="1054">
        <v>72</v>
      </c>
      <c r="B110" s="1481"/>
      <c r="C110" s="1509" t="s">
        <v>415</v>
      </c>
      <c r="D110" s="1510"/>
      <c r="E110" s="1483"/>
      <c r="F110" s="1244">
        <v>2352.94</v>
      </c>
      <c r="G110" s="613">
        <v>131</v>
      </c>
      <c r="H110" s="968">
        <v>2352.94</v>
      </c>
      <c r="I110" s="979">
        <f t="shared" si="26"/>
        <v>0</v>
      </c>
      <c r="J110" s="709"/>
      <c r="K110" s="1190"/>
      <c r="L110" s="1191"/>
      <c r="M110" s="1190"/>
      <c r="N110" s="1247"/>
      <c r="O110" s="1485"/>
      <c r="P110" s="1263"/>
      <c r="Q110" s="1282">
        <v>209411.66</v>
      </c>
      <c r="R110" s="1537"/>
      <c r="S110" s="920">
        <f t="shared" ref="S110:S143" si="27">Q110+M110+K110</f>
        <v>209411.66</v>
      </c>
      <c r="T110" s="921">
        <f t="shared" ref="T110:T143" si="28">S110/H110</f>
        <v>89</v>
      </c>
    </row>
    <row r="111" spans="1:20" s="148" customFormat="1" ht="41.25" customHeight="1" thickTop="1" x14ac:dyDescent="0.3">
      <c r="A111" s="1054">
        <v>73</v>
      </c>
      <c r="B111" s="1494" t="s">
        <v>187</v>
      </c>
      <c r="C111" s="1264" t="s">
        <v>416</v>
      </c>
      <c r="D111" s="1265"/>
      <c r="E111" s="1496">
        <v>45098</v>
      </c>
      <c r="F111" s="1244">
        <v>505.12</v>
      </c>
      <c r="G111" s="613">
        <v>42</v>
      </c>
      <c r="H111" s="968">
        <v>505.12</v>
      </c>
      <c r="I111" s="979">
        <f t="shared" si="26"/>
        <v>0</v>
      </c>
      <c r="J111" s="709"/>
      <c r="K111" s="1190"/>
      <c r="L111" s="1191"/>
      <c r="M111" s="1190"/>
      <c r="N111" s="1247"/>
      <c r="O111" s="1499" t="s">
        <v>417</v>
      </c>
      <c r="P111" s="1266"/>
      <c r="Q111" s="1282">
        <v>43440.32</v>
      </c>
      <c r="R111" s="1533" t="s">
        <v>464</v>
      </c>
      <c r="S111" s="920">
        <f t="shared" si="27"/>
        <v>43440.32</v>
      </c>
      <c r="T111" s="921">
        <f t="shared" si="28"/>
        <v>86</v>
      </c>
    </row>
    <row r="112" spans="1:20" s="148" customFormat="1" ht="41.25" customHeight="1" x14ac:dyDescent="0.3">
      <c r="A112" s="1054">
        <v>74</v>
      </c>
      <c r="B112" s="1495"/>
      <c r="C112" s="1264" t="s">
        <v>62</v>
      </c>
      <c r="D112" s="1265"/>
      <c r="E112" s="1497"/>
      <c r="F112" s="1244">
        <v>503.45</v>
      </c>
      <c r="G112" s="613">
        <v>42</v>
      </c>
      <c r="H112" s="968">
        <v>503.45</v>
      </c>
      <c r="I112" s="979">
        <f t="shared" si="26"/>
        <v>0</v>
      </c>
      <c r="J112" s="709"/>
      <c r="K112" s="1190"/>
      <c r="L112" s="1191"/>
      <c r="M112" s="1190"/>
      <c r="N112" s="1247"/>
      <c r="O112" s="1500"/>
      <c r="P112" s="1266"/>
      <c r="Q112" s="1282">
        <v>44303.6</v>
      </c>
      <c r="R112" s="1534"/>
      <c r="S112" s="920">
        <f t="shared" si="27"/>
        <v>44303.6</v>
      </c>
      <c r="T112" s="921">
        <f t="shared" si="28"/>
        <v>88</v>
      </c>
    </row>
    <row r="113" spans="1:24" s="148" customFormat="1" ht="41.25" customHeight="1" thickBot="1" x14ac:dyDescent="0.35">
      <c r="A113" s="1054">
        <v>75</v>
      </c>
      <c r="B113" s="1475"/>
      <c r="C113" s="1264" t="s">
        <v>76</v>
      </c>
      <c r="D113" s="1265"/>
      <c r="E113" s="1498"/>
      <c r="F113" s="1244">
        <v>501.76</v>
      </c>
      <c r="G113" s="613">
        <v>32</v>
      </c>
      <c r="H113" s="968">
        <v>501.76</v>
      </c>
      <c r="I113" s="979">
        <f t="shared" si="26"/>
        <v>0</v>
      </c>
      <c r="J113" s="709"/>
      <c r="K113" s="1190"/>
      <c r="L113" s="1191"/>
      <c r="M113" s="1190"/>
      <c r="N113" s="1247"/>
      <c r="O113" s="1493"/>
      <c r="P113" s="1266"/>
      <c r="Q113" s="1282">
        <v>20572.16</v>
      </c>
      <c r="R113" s="1535"/>
      <c r="S113" s="920">
        <f t="shared" si="27"/>
        <v>20572.16</v>
      </c>
      <c r="T113" s="921">
        <f t="shared" si="28"/>
        <v>41</v>
      </c>
    </row>
    <row r="114" spans="1:24" s="148" customFormat="1" ht="41.25" customHeight="1" thickTop="1" x14ac:dyDescent="0.3">
      <c r="A114" s="1054">
        <v>76</v>
      </c>
      <c r="B114" s="1501" t="s">
        <v>103</v>
      </c>
      <c r="C114" s="1264" t="s">
        <v>419</v>
      </c>
      <c r="D114" s="1265"/>
      <c r="E114" s="1503">
        <v>45099</v>
      </c>
      <c r="F114" s="1244">
        <v>312.56</v>
      </c>
      <c r="G114" s="613">
        <v>12</v>
      </c>
      <c r="H114" s="968">
        <v>312.56</v>
      </c>
      <c r="I114" s="979">
        <f t="shared" si="26"/>
        <v>0</v>
      </c>
      <c r="J114" s="709"/>
      <c r="K114" s="1190"/>
      <c r="L114" s="1191"/>
      <c r="M114" s="1190"/>
      <c r="N114" s="1247"/>
      <c r="O114" s="1506" t="s">
        <v>423</v>
      </c>
      <c r="P114" s="1266"/>
      <c r="Q114" s="1282">
        <v>33443.919999999998</v>
      </c>
      <c r="R114" s="1530" t="s">
        <v>463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4">
        <v>77</v>
      </c>
      <c r="B115" s="1502"/>
      <c r="C115" s="1269" t="s">
        <v>420</v>
      </c>
      <c r="D115" s="1268"/>
      <c r="E115" s="1504"/>
      <c r="F115" s="1244">
        <v>594.19000000000005</v>
      </c>
      <c r="G115" s="613">
        <v>18</v>
      </c>
      <c r="H115" s="968">
        <v>594.19000000000005</v>
      </c>
      <c r="I115" s="979">
        <f t="shared" ref="I115:I116" si="29">H115-F115</f>
        <v>0</v>
      </c>
      <c r="J115" s="709"/>
      <c r="K115" s="1190"/>
      <c r="L115" s="1191"/>
      <c r="M115" s="1190"/>
      <c r="N115" s="1247"/>
      <c r="O115" s="1507"/>
      <c r="P115" s="1263"/>
      <c r="Q115" s="1282">
        <v>135475.32</v>
      </c>
      <c r="R115" s="1531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4">
        <v>78</v>
      </c>
      <c r="B116" s="1502"/>
      <c r="C116" s="1267" t="s">
        <v>421</v>
      </c>
      <c r="D116" s="1265"/>
      <c r="E116" s="1504"/>
      <c r="F116" s="1244">
        <v>561.91999999999996</v>
      </c>
      <c r="G116" s="613">
        <v>20</v>
      </c>
      <c r="H116" s="968">
        <v>561.91999999999996</v>
      </c>
      <c r="I116" s="979">
        <f t="shared" si="29"/>
        <v>0</v>
      </c>
      <c r="J116" s="709"/>
      <c r="K116" s="1190"/>
      <c r="L116" s="1191"/>
      <c r="M116" s="1190"/>
      <c r="N116" s="1247"/>
      <c r="O116" s="1507"/>
      <c r="P116" s="1248"/>
      <c r="Q116" s="1282">
        <v>36524.800000000003</v>
      </c>
      <c r="R116" s="1531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5">
      <c r="A117" s="1054">
        <v>79</v>
      </c>
      <c r="B117" s="1457"/>
      <c r="C117" s="1267" t="s">
        <v>422</v>
      </c>
      <c r="D117" s="1265"/>
      <c r="E117" s="1505"/>
      <c r="F117" s="1244">
        <v>547.37</v>
      </c>
      <c r="G117" s="613">
        <v>20</v>
      </c>
      <c r="H117" s="968">
        <v>547.37</v>
      </c>
      <c r="I117" s="431">
        <f t="shared" ref="I117:I119" si="30">H117-F117</f>
        <v>0</v>
      </c>
      <c r="J117" s="709"/>
      <c r="K117" s="1190"/>
      <c r="L117" s="1191"/>
      <c r="M117" s="1190"/>
      <c r="N117" s="1247"/>
      <c r="O117" s="1508"/>
      <c r="P117" s="1270"/>
      <c r="Q117" s="1282">
        <v>34484.31</v>
      </c>
      <c r="R117" s="1532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4">
        <v>80</v>
      </c>
      <c r="B118" s="1488" t="s">
        <v>96</v>
      </c>
      <c r="C118" s="1267" t="s">
        <v>43</v>
      </c>
      <c r="D118" s="1265"/>
      <c r="E118" s="1490">
        <v>45100</v>
      </c>
      <c r="F118" s="1244">
        <v>1003.34</v>
      </c>
      <c r="G118" s="613">
        <v>221</v>
      </c>
      <c r="H118" s="968">
        <v>1003.34</v>
      </c>
      <c r="I118" s="431">
        <f t="shared" si="30"/>
        <v>0</v>
      </c>
      <c r="J118" s="709"/>
      <c r="K118" s="1190"/>
      <c r="L118" s="1191"/>
      <c r="M118" s="1190"/>
      <c r="N118" s="1247"/>
      <c r="O118" s="1492" t="s">
        <v>426</v>
      </c>
      <c r="P118" s="1270"/>
      <c r="Q118" s="1281">
        <v>43143.62</v>
      </c>
      <c r="R118" s="1528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4">
        <v>81</v>
      </c>
      <c r="B119" s="1489"/>
      <c r="C119" s="1271" t="s">
        <v>425</v>
      </c>
      <c r="D119" s="1265"/>
      <c r="E119" s="1491"/>
      <c r="F119" s="1272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190"/>
      <c r="L119" s="1196"/>
      <c r="M119" s="1190"/>
      <c r="N119" s="1247"/>
      <c r="O119" s="1493"/>
      <c r="P119" s="1273"/>
      <c r="Q119" s="1281">
        <v>14700</v>
      </c>
      <c r="R119" s="1529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4">
        <v>82</v>
      </c>
      <c r="B120" s="1294" t="s">
        <v>192</v>
      </c>
      <c r="C120" s="757" t="s">
        <v>193</v>
      </c>
      <c r="D120" s="969"/>
      <c r="E120" s="1297">
        <v>45103</v>
      </c>
      <c r="F120" s="886">
        <f>83.334+2126.267</f>
        <v>2209.6009999999997</v>
      </c>
      <c r="G120" s="859"/>
      <c r="H120" s="1055">
        <f>2083.334+2126.267</f>
        <v>4209.6009999999997</v>
      </c>
      <c r="I120" s="431">
        <f t="shared" ref="I120:I153" si="31">H120-F120</f>
        <v>2000</v>
      </c>
      <c r="J120" s="1283"/>
      <c r="K120" s="1197"/>
      <c r="L120" s="1197"/>
      <c r="M120" s="1190"/>
      <c r="N120" s="1194"/>
      <c r="O120" s="1307" t="s">
        <v>457</v>
      </c>
      <c r="P120" s="1320">
        <v>4176</v>
      </c>
      <c r="Q120" s="1195">
        <f>200000+204121.6</f>
        <v>404121.59999999998</v>
      </c>
      <c r="R120" s="1284" t="s">
        <v>470</v>
      </c>
      <c r="S120" s="920">
        <f t="shared" si="27"/>
        <v>404121.59999999998</v>
      </c>
      <c r="T120" s="921">
        <f t="shared" si="28"/>
        <v>95.999977194988318</v>
      </c>
    </row>
    <row r="121" spans="1:24" s="148" customFormat="1" ht="31.5" customHeight="1" x14ac:dyDescent="0.3">
      <c r="A121" s="1054">
        <v>83</v>
      </c>
      <c r="B121" s="1468" t="s">
        <v>195</v>
      </c>
      <c r="C121" s="1293" t="s">
        <v>434</v>
      </c>
      <c r="D121" s="1295"/>
      <c r="E121" s="1470">
        <v>45103</v>
      </c>
      <c r="F121" s="1296">
        <f>5458.2+1549.7</f>
        <v>7007.9</v>
      </c>
      <c r="G121" s="1125">
        <f>576+216</f>
        <v>792</v>
      </c>
      <c r="H121" s="1056">
        <f>5458.2+1549.7</f>
        <v>7007.9</v>
      </c>
      <c r="I121" s="918">
        <f t="shared" si="31"/>
        <v>0</v>
      </c>
      <c r="J121" s="710"/>
      <c r="K121" s="1197"/>
      <c r="L121" s="1197"/>
      <c r="M121" s="1190"/>
      <c r="N121" s="1247"/>
      <c r="O121" s="1472">
        <v>147401</v>
      </c>
      <c r="P121" s="1540" t="s">
        <v>459</v>
      </c>
      <c r="Q121" s="1437">
        <v>420474</v>
      </c>
      <c r="R121" s="1538" t="s">
        <v>727</v>
      </c>
      <c r="S121" s="920">
        <f t="shared" si="27"/>
        <v>420474</v>
      </c>
      <c r="T121" s="921">
        <f t="shared" si="28"/>
        <v>60</v>
      </c>
      <c r="X121" s="860">
        <v>68507.399999999994</v>
      </c>
    </row>
    <row r="122" spans="1:24" s="148" customFormat="1" ht="31.5" customHeight="1" thickBot="1" x14ac:dyDescent="0.35">
      <c r="A122" s="1054">
        <v>84</v>
      </c>
      <c r="B122" s="1469"/>
      <c r="C122" s="1293" t="s">
        <v>448</v>
      </c>
      <c r="D122" s="1295"/>
      <c r="E122" s="1471"/>
      <c r="F122" s="1296">
        <f>258+586.6+796.4</f>
        <v>1641</v>
      </c>
      <c r="G122" s="1125">
        <f>54+50+135</f>
        <v>239</v>
      </c>
      <c r="H122" s="1056">
        <f>258+586.6+796.4</f>
        <v>1641</v>
      </c>
      <c r="I122" s="918">
        <f t="shared" si="31"/>
        <v>0</v>
      </c>
      <c r="J122" s="710"/>
      <c r="K122" s="1197"/>
      <c r="L122" s="1197"/>
      <c r="M122" s="1190"/>
      <c r="N122" s="1247"/>
      <c r="O122" s="1473"/>
      <c r="P122" s="1541"/>
      <c r="Q122" s="1437">
        <v>36102</v>
      </c>
      <c r="R122" s="1539"/>
      <c r="S122" s="920">
        <f t="shared" si="27"/>
        <v>36102</v>
      </c>
      <c r="T122" s="921">
        <f t="shared" si="28"/>
        <v>22</v>
      </c>
      <c r="X122" s="860"/>
    </row>
    <row r="123" spans="1:24" s="148" customFormat="1" ht="38.25" customHeight="1" x14ac:dyDescent="0.3">
      <c r="A123" s="1054">
        <v>85</v>
      </c>
      <c r="B123" s="1474" t="s">
        <v>387</v>
      </c>
      <c r="C123" s="1293" t="s">
        <v>388</v>
      </c>
      <c r="D123" s="754"/>
      <c r="E123" s="1476">
        <v>45103</v>
      </c>
      <c r="F123" s="1040">
        <v>695.98</v>
      </c>
      <c r="G123" s="1125">
        <v>24</v>
      </c>
      <c r="H123" s="917">
        <v>695.98</v>
      </c>
      <c r="I123" s="918">
        <f t="shared" si="31"/>
        <v>0</v>
      </c>
      <c r="J123" s="710"/>
      <c r="K123" s="1197"/>
      <c r="L123" s="1197"/>
      <c r="M123" s="1190"/>
      <c r="N123" s="1247"/>
      <c r="O123" s="1478">
        <v>20482</v>
      </c>
      <c r="P123" s="1248"/>
      <c r="Q123" s="1192">
        <v>39322.870000000003</v>
      </c>
      <c r="R123" s="1448" t="s">
        <v>460</v>
      </c>
      <c r="S123" s="920">
        <f t="shared" si="27"/>
        <v>39322.870000000003</v>
      </c>
      <c r="T123" s="921">
        <f t="shared" si="28"/>
        <v>56.5</v>
      </c>
      <c r="X123" s="860"/>
    </row>
    <row r="124" spans="1:24" s="148" customFormat="1" ht="31.5" customHeight="1" thickBot="1" x14ac:dyDescent="0.35">
      <c r="A124" s="1054">
        <v>86</v>
      </c>
      <c r="B124" s="1475"/>
      <c r="C124" s="1293" t="s">
        <v>449</v>
      </c>
      <c r="D124" s="753"/>
      <c r="E124" s="1477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190"/>
      <c r="L124" s="1196"/>
      <c r="M124" s="1190"/>
      <c r="N124" s="1247"/>
      <c r="O124" s="1479"/>
      <c r="P124" s="1248"/>
      <c r="Q124" s="1192">
        <v>65999.91</v>
      </c>
      <c r="R124" s="1449"/>
      <c r="S124" s="920">
        <f t="shared" si="27"/>
        <v>65999.91</v>
      </c>
      <c r="T124" s="921">
        <f t="shared" si="28"/>
        <v>56.5</v>
      </c>
      <c r="X124" s="860">
        <v>2299.8000000000002</v>
      </c>
    </row>
    <row r="125" spans="1:24" s="148" customFormat="1" ht="37.5" customHeight="1" thickBot="1" x14ac:dyDescent="0.35">
      <c r="A125" s="1054">
        <v>87</v>
      </c>
      <c r="B125" s="1298" t="s">
        <v>387</v>
      </c>
      <c r="C125" s="1188" t="s">
        <v>388</v>
      </c>
      <c r="D125" s="753"/>
      <c r="E125" s="1245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190"/>
      <c r="L125" s="1196"/>
      <c r="M125" s="1190"/>
      <c r="N125" s="1194"/>
      <c r="O125" s="1318">
        <v>20481</v>
      </c>
      <c r="P125" s="1194"/>
      <c r="Q125" s="1192">
        <v>200017.91</v>
      </c>
      <c r="R125" s="1317" t="s">
        <v>460</v>
      </c>
      <c r="S125" s="920">
        <f t="shared" ref="S125:S129" si="32">Q125+M125+K125</f>
        <v>200017.91</v>
      </c>
      <c r="T125" s="921">
        <f t="shared" ref="T125:T129" si="33">S125/H125</f>
        <v>56.5</v>
      </c>
      <c r="X125" s="860"/>
    </row>
    <row r="126" spans="1:24" s="148" customFormat="1" ht="31.5" customHeight="1" thickTop="1" x14ac:dyDescent="0.3">
      <c r="A126" s="1054">
        <v>88</v>
      </c>
      <c r="B126" s="1456" t="s">
        <v>61</v>
      </c>
      <c r="C126" s="1293" t="s">
        <v>416</v>
      </c>
      <c r="D126" s="1299"/>
      <c r="E126" s="1458">
        <v>45103</v>
      </c>
      <c r="F126" s="1300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190"/>
      <c r="L126" s="1196"/>
      <c r="M126" s="1190"/>
      <c r="N126" s="1247"/>
      <c r="O126" s="1460" t="s">
        <v>466</v>
      </c>
      <c r="P126" s="1248"/>
      <c r="Q126" s="1192">
        <v>51626.96</v>
      </c>
      <c r="R126" s="1448" t="s">
        <v>460</v>
      </c>
      <c r="S126" s="920">
        <f t="shared" si="32"/>
        <v>51626.96</v>
      </c>
      <c r="T126" s="921">
        <f t="shared" si="33"/>
        <v>88</v>
      </c>
      <c r="X126" s="860"/>
    </row>
    <row r="127" spans="1:24" s="148" customFormat="1" ht="31.5" customHeight="1" thickBot="1" x14ac:dyDescent="0.35">
      <c r="A127" s="1054">
        <v>89</v>
      </c>
      <c r="B127" s="1457"/>
      <c r="C127" s="1293" t="s">
        <v>62</v>
      </c>
      <c r="D127" s="1299"/>
      <c r="E127" s="1459"/>
      <c r="F127" s="1300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190"/>
      <c r="L127" s="1196"/>
      <c r="M127" s="1190"/>
      <c r="N127" s="1247"/>
      <c r="O127" s="1461"/>
      <c r="P127" s="1248"/>
      <c r="Q127" s="1192">
        <v>26868.16</v>
      </c>
      <c r="R127" s="1449"/>
      <c r="S127" s="920">
        <f t="shared" si="32"/>
        <v>26868.16</v>
      </c>
      <c r="T127" s="921">
        <f t="shared" si="33"/>
        <v>88</v>
      </c>
      <c r="X127" s="860"/>
    </row>
    <row r="128" spans="1:24" s="148" customFormat="1" ht="31.5" customHeight="1" thickTop="1" thickBot="1" x14ac:dyDescent="0.35">
      <c r="A128" s="1054">
        <v>90</v>
      </c>
      <c r="B128" s="1298" t="s">
        <v>61</v>
      </c>
      <c r="C128" s="1188" t="s">
        <v>416</v>
      </c>
      <c r="D128" s="753"/>
      <c r="E128" s="1297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190"/>
      <c r="L128" s="1196"/>
      <c r="M128" s="1190"/>
      <c r="N128" s="1247"/>
      <c r="O128" s="1303" t="s">
        <v>451</v>
      </c>
      <c r="P128" s="1248"/>
      <c r="Q128" s="1192">
        <v>43991.199999999997</v>
      </c>
      <c r="R128" s="1317" t="s">
        <v>460</v>
      </c>
      <c r="S128" s="920">
        <f t="shared" si="32"/>
        <v>43991.199999999997</v>
      </c>
      <c r="T128" s="921">
        <f t="shared" si="33"/>
        <v>88</v>
      </c>
      <c r="X128" s="860"/>
    </row>
    <row r="129" spans="1:24" s="148" customFormat="1" ht="41.25" customHeight="1" x14ac:dyDescent="0.3">
      <c r="A129" s="1054">
        <v>91</v>
      </c>
      <c r="B129" s="1462" t="s">
        <v>387</v>
      </c>
      <c r="C129" s="1293" t="s">
        <v>452</v>
      </c>
      <c r="D129" s="1305"/>
      <c r="E129" s="1464">
        <v>45104</v>
      </c>
      <c r="F129" s="1300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190"/>
      <c r="L129" s="1196"/>
      <c r="M129" s="1190"/>
      <c r="N129" s="1194"/>
      <c r="O129" s="1526">
        <v>20485</v>
      </c>
      <c r="P129" s="1192"/>
      <c r="Q129" s="1192">
        <v>170371.23</v>
      </c>
      <c r="R129" s="1448" t="s">
        <v>460</v>
      </c>
      <c r="S129" s="920">
        <f t="shared" si="32"/>
        <v>170371.23</v>
      </c>
      <c r="T129" s="921">
        <f t="shared" si="33"/>
        <v>56.5</v>
      </c>
      <c r="X129" s="860">
        <v>3611.88</v>
      </c>
    </row>
    <row r="130" spans="1:24" s="148" customFormat="1" ht="31.5" customHeight="1" thickBot="1" x14ac:dyDescent="0.35">
      <c r="A130" s="1054">
        <v>92</v>
      </c>
      <c r="B130" s="1463"/>
      <c r="C130" s="1304" t="s">
        <v>109</v>
      </c>
      <c r="D130" s="1305"/>
      <c r="E130" s="1465"/>
      <c r="F130" s="1300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190"/>
      <c r="L130" s="1196"/>
      <c r="M130" s="1190"/>
      <c r="N130" s="969"/>
      <c r="O130" s="1527"/>
      <c r="P130" s="1203"/>
      <c r="Q130" s="1192">
        <v>114238.48</v>
      </c>
      <c r="R130" s="1449"/>
      <c r="S130" s="920">
        <f t="shared" si="27"/>
        <v>114238.48</v>
      </c>
      <c r="T130" s="921">
        <f t="shared" si="28"/>
        <v>56.499999999999993</v>
      </c>
      <c r="X130" s="860">
        <v>79503.45</v>
      </c>
    </row>
    <row r="131" spans="1:24" s="148" customFormat="1" ht="49.5" customHeight="1" x14ac:dyDescent="0.3">
      <c r="A131" s="1054">
        <v>93</v>
      </c>
      <c r="B131" s="1306" t="s">
        <v>84</v>
      </c>
      <c r="C131" s="1125" t="s">
        <v>194</v>
      </c>
      <c r="D131" s="599"/>
      <c r="E131" s="1246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190"/>
      <c r="L131" s="1196"/>
      <c r="M131" s="1190"/>
      <c r="N131" s="1211"/>
      <c r="O131" s="1199" t="s">
        <v>467</v>
      </c>
      <c r="P131" s="1194"/>
      <c r="Q131" s="1192">
        <v>595817.53</v>
      </c>
      <c r="R131" s="620" t="s">
        <v>460</v>
      </c>
      <c r="S131" s="920">
        <f t="shared" si="27"/>
        <v>595817.53</v>
      </c>
      <c r="T131" s="921">
        <f t="shared" si="28"/>
        <v>119.00000000000001</v>
      </c>
      <c r="X131" s="860">
        <v>51480</v>
      </c>
    </row>
    <row r="132" spans="1:24" s="148" customFormat="1" ht="42.75" customHeight="1" thickBot="1" x14ac:dyDescent="0.35">
      <c r="A132" s="1054">
        <v>94</v>
      </c>
      <c r="B132" s="1220" t="s">
        <v>195</v>
      </c>
      <c r="C132" s="1002" t="s">
        <v>448</v>
      </c>
      <c r="D132" s="1004"/>
      <c r="E132" s="858">
        <v>45107</v>
      </c>
      <c r="F132" s="919">
        <v>844</v>
      </c>
      <c r="G132" s="832">
        <v>145</v>
      </c>
      <c r="H132" s="919">
        <v>844</v>
      </c>
      <c r="I132" s="918">
        <f t="shared" ref="I132" si="34">H132-F132</f>
        <v>0</v>
      </c>
      <c r="J132" s="711"/>
      <c r="K132" s="1190"/>
      <c r="L132" s="1196"/>
      <c r="M132" s="1190"/>
      <c r="N132" s="969"/>
      <c r="O132" s="1199">
        <v>147565</v>
      </c>
      <c r="P132" s="1438" t="s">
        <v>459</v>
      </c>
      <c r="Q132" s="1437">
        <v>18568</v>
      </c>
      <c r="R132" s="1439" t="s">
        <v>726</v>
      </c>
      <c r="S132" s="920">
        <f t="shared" si="27"/>
        <v>18568</v>
      </c>
      <c r="T132" s="921" t="s">
        <v>41</v>
      </c>
      <c r="X132" s="860">
        <v>3952.64</v>
      </c>
    </row>
    <row r="133" spans="1:24" s="148" customFormat="1" ht="31.5" customHeight="1" x14ac:dyDescent="0.3">
      <c r="A133" s="1054">
        <v>96</v>
      </c>
      <c r="B133" s="1452" t="s">
        <v>195</v>
      </c>
      <c r="C133" s="1442" t="s">
        <v>657</v>
      </c>
      <c r="D133" s="599"/>
      <c r="E133" s="1454">
        <v>45108</v>
      </c>
      <c r="F133" s="919">
        <v>5010.7</v>
      </c>
      <c r="G133" s="832">
        <v>5</v>
      </c>
      <c r="H133" s="919">
        <v>5010.7</v>
      </c>
      <c r="I133" s="1441">
        <f t="shared" si="31"/>
        <v>0</v>
      </c>
      <c r="J133" s="711"/>
      <c r="K133" s="1190"/>
      <c r="L133" s="1196"/>
      <c r="M133" s="1190"/>
      <c r="N133" s="1247"/>
      <c r="O133" s="1466">
        <v>42805</v>
      </c>
      <c r="P133" s="1450" t="s">
        <v>459</v>
      </c>
      <c r="Q133" s="1192">
        <v>253040.35</v>
      </c>
      <c r="R133" s="1448" t="s">
        <v>728</v>
      </c>
      <c r="S133" s="920">
        <f t="shared" si="27"/>
        <v>253040.35</v>
      </c>
      <c r="T133" s="921">
        <f t="shared" si="28"/>
        <v>50.5</v>
      </c>
      <c r="X133" s="860">
        <v>3222.35</v>
      </c>
    </row>
    <row r="134" spans="1:24" s="148" customFormat="1" ht="31.5" customHeight="1" thickBot="1" x14ac:dyDescent="0.35">
      <c r="A134" s="1054">
        <v>97</v>
      </c>
      <c r="B134" s="1453"/>
      <c r="C134" s="1443" t="s">
        <v>658</v>
      </c>
      <c r="D134" s="599"/>
      <c r="E134" s="1455"/>
      <c r="F134" s="919">
        <v>2777.6</v>
      </c>
      <c r="G134" s="832">
        <v>1</v>
      </c>
      <c r="H134" s="919">
        <v>2777.6</v>
      </c>
      <c r="I134" s="1441">
        <f t="shared" si="31"/>
        <v>0</v>
      </c>
      <c r="J134" s="711"/>
      <c r="K134" s="1190"/>
      <c r="L134" s="1196"/>
      <c r="M134" s="1190"/>
      <c r="N134" s="1265"/>
      <c r="O134" s="1467"/>
      <c r="P134" s="1451"/>
      <c r="Q134" s="1192">
        <v>63884.800000000003</v>
      </c>
      <c r="R134" s="1449"/>
      <c r="S134" s="920">
        <f t="shared" si="27"/>
        <v>63884.800000000003</v>
      </c>
      <c r="T134" s="921">
        <f t="shared" si="28"/>
        <v>23.000000000000004</v>
      </c>
      <c r="X134" s="860">
        <v>3250.8</v>
      </c>
    </row>
    <row r="135" spans="1:24" s="148" customFormat="1" ht="50.25" customHeight="1" x14ac:dyDescent="0.3">
      <c r="A135" s="1054">
        <v>98</v>
      </c>
      <c r="B135" s="1306" t="s">
        <v>195</v>
      </c>
      <c r="C135" s="832" t="s">
        <v>657</v>
      </c>
      <c r="D135" s="599"/>
      <c r="E135" s="1440">
        <v>45108</v>
      </c>
      <c r="F135" s="919">
        <v>385.2</v>
      </c>
      <c r="G135" s="832">
        <v>1</v>
      </c>
      <c r="H135" s="919">
        <v>385.2</v>
      </c>
      <c r="I135" s="1441">
        <f t="shared" si="31"/>
        <v>0</v>
      </c>
      <c r="J135" s="711"/>
      <c r="K135" s="1190"/>
      <c r="L135" s="1196"/>
      <c r="M135" s="1190"/>
      <c r="N135" s="1194"/>
      <c r="O135" s="1444">
        <v>42808</v>
      </c>
      <c r="P135" s="1445" t="s">
        <v>459</v>
      </c>
      <c r="Q135" s="1192">
        <v>19452.599999999999</v>
      </c>
      <c r="R135" s="976" t="s">
        <v>728</v>
      </c>
      <c r="S135" s="920">
        <f t="shared" si="27"/>
        <v>19452.599999999999</v>
      </c>
      <c r="T135" s="921">
        <f t="shared" si="28"/>
        <v>50.5</v>
      </c>
      <c r="X135" s="860">
        <v>4054.26</v>
      </c>
    </row>
    <row r="136" spans="1:24" s="148" customFormat="1" ht="31.5" customHeight="1" x14ac:dyDescent="0.3">
      <c r="A136" s="1054">
        <v>99</v>
      </c>
      <c r="B136" s="988"/>
      <c r="C136" s="832"/>
      <c r="D136" s="599"/>
      <c r="E136" s="858"/>
      <c r="F136" s="919"/>
      <c r="G136" s="832"/>
      <c r="H136" s="919"/>
      <c r="I136" s="918">
        <f t="shared" si="31"/>
        <v>0</v>
      </c>
      <c r="J136" s="711"/>
      <c r="K136" s="1190"/>
      <c r="L136" s="1196"/>
      <c r="M136" s="1190"/>
      <c r="N136" s="1194"/>
      <c r="O136" s="1212"/>
      <c r="P136" s="1211"/>
      <c r="Q136" s="1192"/>
      <c r="R136" s="1200"/>
      <c r="S136" s="920">
        <f t="shared" si="27"/>
        <v>0</v>
      </c>
      <c r="T136" s="921" t="e">
        <f t="shared" si="28"/>
        <v>#DIV/0!</v>
      </c>
      <c r="X136" s="860">
        <v>3632.62</v>
      </c>
    </row>
    <row r="137" spans="1:24" s="148" customFormat="1" ht="31.5" customHeight="1" x14ac:dyDescent="0.3">
      <c r="A137" s="1054">
        <v>100</v>
      </c>
      <c r="B137" s="988"/>
      <c r="C137" s="100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190"/>
      <c r="L137" s="1196"/>
      <c r="M137" s="1190"/>
      <c r="N137" s="1194"/>
      <c r="O137" s="1212"/>
      <c r="P137" s="1194"/>
      <c r="Q137" s="1201"/>
      <c r="R137" s="1202"/>
      <c r="S137" s="920">
        <f t="shared" si="27"/>
        <v>0</v>
      </c>
      <c r="T137" s="921" t="e">
        <f t="shared" si="28"/>
        <v>#DIV/0!</v>
      </c>
      <c r="X137" s="860">
        <v>5994.6</v>
      </c>
    </row>
    <row r="138" spans="1:24" s="148" customFormat="1" ht="31.5" customHeight="1" x14ac:dyDescent="0.3">
      <c r="A138" s="1054">
        <v>101</v>
      </c>
      <c r="B138" s="988"/>
      <c r="C138" s="1003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190"/>
      <c r="L138" s="1196"/>
      <c r="M138" s="1190"/>
      <c r="N138" s="969"/>
      <c r="O138" s="1212"/>
      <c r="P138" s="1194"/>
      <c r="Q138" s="1201"/>
      <c r="R138" s="1202"/>
      <c r="S138" s="920">
        <f t="shared" si="27"/>
        <v>0</v>
      </c>
      <c r="T138" s="921" t="e">
        <f t="shared" si="28"/>
        <v>#DIV/0!</v>
      </c>
      <c r="X138" s="860">
        <v>4834.3</v>
      </c>
    </row>
    <row r="139" spans="1:24" s="148" customFormat="1" ht="47.25" customHeight="1" x14ac:dyDescent="0.3">
      <c r="A139" s="1054">
        <v>102</v>
      </c>
      <c r="B139" s="988"/>
      <c r="C139" s="832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190"/>
      <c r="L139" s="1196"/>
      <c r="M139" s="1190"/>
      <c r="N139" s="969"/>
      <c r="O139" s="1198"/>
      <c r="P139" s="1194"/>
      <c r="Q139" s="1192"/>
      <c r="R139" s="1194"/>
      <c r="S139" s="920">
        <f t="shared" si="27"/>
        <v>0</v>
      </c>
      <c r="T139" s="921" t="e">
        <f t="shared" si="28"/>
        <v>#DIV/0!</v>
      </c>
      <c r="X139" s="860">
        <v>4657.6000000000004</v>
      </c>
    </row>
    <row r="140" spans="1:24" s="148" customFormat="1" ht="31.5" customHeight="1" x14ac:dyDescent="0.3">
      <c r="A140" s="1054">
        <v>103</v>
      </c>
      <c r="B140" s="980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971"/>
      <c r="K140" s="971"/>
      <c r="L140" s="1196"/>
      <c r="M140" s="1190"/>
      <c r="N140" s="969"/>
      <c r="O140" s="1213"/>
      <c r="P140" s="1194"/>
      <c r="Q140" s="1192"/>
      <c r="R140" s="1194"/>
      <c r="S140" s="920">
        <f t="shared" si="27"/>
        <v>0</v>
      </c>
      <c r="T140" s="921" t="e">
        <f t="shared" si="28"/>
        <v>#DIV/0!</v>
      </c>
      <c r="X140" s="860">
        <v>2942.5</v>
      </c>
    </row>
    <row r="141" spans="1:24" s="148" customFormat="1" ht="31.5" customHeight="1" x14ac:dyDescent="0.3">
      <c r="A141" s="1054">
        <v>104</v>
      </c>
      <c r="B141" s="988"/>
      <c r="C141" s="832"/>
      <c r="D141" s="1444"/>
      <c r="E141" s="858"/>
      <c r="F141" s="919"/>
      <c r="G141" s="832"/>
      <c r="H141" s="919"/>
      <c r="I141" s="918">
        <f t="shared" si="31"/>
        <v>0</v>
      </c>
      <c r="J141" s="711"/>
      <c r="K141" s="609"/>
      <c r="L141" s="1005"/>
      <c r="M141" s="609"/>
      <c r="N141" s="978"/>
      <c r="O141" s="1084"/>
      <c r="P141" s="620"/>
      <c r="Q141" s="860"/>
      <c r="R141" s="976"/>
      <c r="S141" s="920">
        <f t="shared" si="27"/>
        <v>0</v>
      </c>
      <c r="T141" s="921" t="e">
        <f t="shared" si="28"/>
        <v>#DIV/0!</v>
      </c>
      <c r="X141" s="860">
        <v>3619.54</v>
      </c>
    </row>
    <row r="142" spans="1:24" s="148" customFormat="1" ht="31.5" customHeight="1" x14ac:dyDescent="0.3">
      <c r="A142" s="1054">
        <v>105</v>
      </c>
      <c r="B142" s="988"/>
      <c r="C142" s="1003"/>
      <c r="D142" s="599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5"/>
      <c r="M142" s="609"/>
      <c r="N142" s="978"/>
      <c r="O142" s="1084"/>
      <c r="P142" s="620"/>
      <c r="Q142" s="860"/>
      <c r="R142" s="976"/>
      <c r="S142" s="920">
        <f t="shared" si="27"/>
        <v>0</v>
      </c>
      <c r="T142" s="921" t="e">
        <f t="shared" si="28"/>
        <v>#DIV/0!</v>
      </c>
      <c r="X142" s="860">
        <v>3090.78</v>
      </c>
    </row>
    <row r="143" spans="1:24" s="148" customFormat="1" ht="31.5" customHeight="1" x14ac:dyDescent="0.3">
      <c r="A143" s="1054">
        <v>106</v>
      </c>
      <c r="B143" s="988"/>
      <c r="C143" s="832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712"/>
      <c r="M143" s="609"/>
      <c r="N143" s="978"/>
      <c r="O143" s="1084"/>
      <c r="P143" s="620"/>
      <c r="Q143" s="860"/>
      <c r="R143" s="976"/>
      <c r="S143" s="920">
        <f t="shared" si="27"/>
        <v>0</v>
      </c>
      <c r="T143" s="921" t="e">
        <f t="shared" si="28"/>
        <v>#DIV/0!</v>
      </c>
      <c r="X143" s="860">
        <v>4342</v>
      </c>
    </row>
    <row r="144" spans="1:24" s="148" customFormat="1" ht="53.25" customHeight="1" x14ac:dyDescent="0.25">
      <c r="A144" s="1054">
        <v>107</v>
      </c>
      <c r="B144" s="973"/>
      <c r="C144" s="974"/>
      <c r="D144" s="754"/>
      <c r="E144" s="858"/>
      <c r="F144" s="919"/>
      <c r="G144" s="832"/>
      <c r="H144" s="919"/>
      <c r="I144" s="431">
        <f t="shared" si="31"/>
        <v>0</v>
      </c>
      <c r="J144" s="709"/>
      <c r="K144" s="609"/>
      <c r="L144" s="713"/>
      <c r="M144" s="609"/>
      <c r="N144" s="620"/>
      <c r="O144" s="1085"/>
      <c r="P144" s="620"/>
      <c r="Q144" s="866"/>
      <c r="R144" s="975"/>
      <c r="S144" s="920">
        <f t="shared" si="15"/>
        <v>0</v>
      </c>
      <c r="T144" s="921" t="e">
        <f t="shared" ref="T144:T147" si="35">S144/H144</f>
        <v>#DIV/0!</v>
      </c>
      <c r="X144" s="867">
        <v>127420.53</v>
      </c>
    </row>
    <row r="145" spans="1:24" s="148" customFormat="1" ht="53.25" customHeight="1" x14ac:dyDescent="0.25">
      <c r="A145" s="1054">
        <v>108</v>
      </c>
      <c r="B145" s="973"/>
      <c r="C145" s="974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5"/>
      <c r="P145" s="620"/>
      <c r="Q145" s="866"/>
      <c r="R145" s="975"/>
      <c r="S145" s="920">
        <f t="shared" si="15"/>
        <v>0</v>
      </c>
      <c r="T145" s="921" t="e">
        <f t="shared" si="35"/>
        <v>#DIV/0!</v>
      </c>
      <c r="X145" s="867">
        <v>1664.15</v>
      </c>
    </row>
    <row r="146" spans="1:24" s="148" customFormat="1" ht="53.25" customHeight="1" x14ac:dyDescent="0.25">
      <c r="A146" s="1054">
        <v>109</v>
      </c>
      <c r="B146" s="973"/>
      <c r="C146" s="974"/>
      <c r="D146" s="754"/>
      <c r="E146" s="858"/>
      <c r="F146" s="919"/>
      <c r="G146" s="832"/>
      <c r="H146" s="919"/>
      <c r="I146" s="688">
        <f t="shared" si="31"/>
        <v>0</v>
      </c>
      <c r="J146" s="709"/>
      <c r="K146" s="609"/>
      <c r="L146" s="713"/>
      <c r="M146" s="609"/>
      <c r="N146" s="620"/>
      <c r="O146" s="1085"/>
      <c r="P146" s="620"/>
      <c r="Q146" s="866"/>
      <c r="R146" s="975"/>
      <c r="S146" s="920">
        <f t="shared" si="15"/>
        <v>0</v>
      </c>
      <c r="T146" s="921" t="e">
        <f t="shared" si="35"/>
        <v>#DIV/0!</v>
      </c>
      <c r="X146" s="867">
        <v>4143.5200000000004</v>
      </c>
    </row>
    <row r="147" spans="1:24" s="148" customFormat="1" ht="53.25" customHeight="1" x14ac:dyDescent="0.25">
      <c r="A147" s="1054">
        <v>110</v>
      </c>
      <c r="B147" s="973"/>
      <c r="C147" s="974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5"/>
      <c r="P147" s="620"/>
      <c r="Q147" s="866"/>
      <c r="R147" s="975"/>
      <c r="S147" s="920">
        <f t="shared" si="15"/>
        <v>0</v>
      </c>
      <c r="T147" s="921" t="e">
        <f t="shared" si="35"/>
        <v>#DIV/0!</v>
      </c>
      <c r="X147" s="867">
        <v>2070.5</v>
      </c>
    </row>
    <row r="148" spans="1:24" s="148" customFormat="1" ht="33.75" customHeight="1" x14ac:dyDescent="0.3">
      <c r="A148" s="97"/>
      <c r="B148" s="754"/>
      <c r="C148" s="753"/>
      <c r="D148" s="970"/>
      <c r="E148" s="755"/>
      <c r="F148" s="888"/>
      <c r="G148" s="599"/>
      <c r="H148" s="888"/>
      <c r="I148" s="431">
        <f t="shared" si="31"/>
        <v>0</v>
      </c>
      <c r="J148" s="709"/>
      <c r="K148" s="609"/>
      <c r="L148" s="713"/>
      <c r="M148" s="609"/>
      <c r="N148" s="620"/>
      <c r="O148" s="1081"/>
      <c r="P148" s="620"/>
      <c r="Q148" s="860"/>
      <c r="R148" s="620"/>
      <c r="S148" s="920">
        <f t="shared" ref="S148" si="36">Q148+M148+K148</f>
        <v>0</v>
      </c>
      <c r="T148" s="921" t="e">
        <f t="shared" ref="T148" si="37">S148/H148</f>
        <v>#DIV/0!</v>
      </c>
    </row>
    <row r="149" spans="1:24" s="148" customFormat="1" ht="25.5" customHeight="1" x14ac:dyDescent="0.25">
      <c r="A149" s="97"/>
      <c r="B149" s="833"/>
      <c r="C149" s="624"/>
      <c r="D149" s="726"/>
      <c r="E149" s="758"/>
      <c r="F149" s="889"/>
      <c r="G149" s="625"/>
      <c r="H149" s="902"/>
      <c r="I149" s="837">
        <f t="shared" si="31"/>
        <v>0</v>
      </c>
      <c r="J149" s="709"/>
      <c r="K149" s="609"/>
      <c r="L149" s="712"/>
      <c r="M149" s="609"/>
      <c r="N149" s="620"/>
      <c r="O149" s="1086"/>
      <c r="P149" s="620"/>
      <c r="Q149" s="864"/>
      <c r="R149" s="620"/>
      <c r="S149" s="920">
        <f t="shared" ref="S149:S156" si="38">Q149+M149+K149</f>
        <v>0</v>
      </c>
      <c r="T149" s="921" t="e">
        <f t="shared" ref="T149:T156" si="39">S149/H149</f>
        <v>#DIV/0!</v>
      </c>
    </row>
    <row r="150" spans="1:24" s="148" customFormat="1" ht="38.25" customHeight="1" x14ac:dyDescent="0.25">
      <c r="A150" s="97"/>
      <c r="B150" s="1221"/>
      <c r="C150" s="624"/>
      <c r="D150" s="624"/>
      <c r="E150" s="727"/>
      <c r="F150" s="889"/>
      <c r="G150" s="625"/>
      <c r="H150" s="889"/>
      <c r="I150" s="837">
        <f t="shared" si="31"/>
        <v>0</v>
      </c>
      <c r="J150" s="709"/>
      <c r="K150" s="609"/>
      <c r="L150" s="712"/>
      <c r="M150" s="609"/>
      <c r="N150" s="620"/>
      <c r="O150" s="1086"/>
      <c r="P150" s="620"/>
      <c r="Q150" s="864"/>
      <c r="R150" s="620"/>
      <c r="S150" s="920">
        <f t="shared" si="38"/>
        <v>0</v>
      </c>
      <c r="T150" s="921" t="e">
        <f t="shared" si="39"/>
        <v>#DIV/0!</v>
      </c>
    </row>
    <row r="151" spans="1:24" s="148" customFormat="1" ht="38.25" customHeight="1" x14ac:dyDescent="0.25">
      <c r="A151" s="97"/>
      <c r="B151" s="1221"/>
      <c r="C151" s="624"/>
      <c r="D151" s="756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86"/>
      <c r="P151" s="620"/>
      <c r="Q151" s="864"/>
      <c r="R151" s="620"/>
      <c r="S151" s="920">
        <f t="shared" si="38"/>
        <v>0</v>
      </c>
      <c r="T151" s="921" t="e">
        <f t="shared" si="39"/>
        <v>#DIV/0!</v>
      </c>
    </row>
    <row r="152" spans="1:24" s="148" customFormat="1" ht="33" customHeight="1" x14ac:dyDescent="0.25">
      <c r="A152" s="97"/>
      <c r="B152" s="833"/>
      <c r="C152" s="624"/>
      <c r="D152" s="624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86"/>
      <c r="P152" s="620"/>
      <c r="Q152" s="864"/>
      <c r="R152" s="620"/>
      <c r="S152" s="920">
        <f t="shared" si="38"/>
        <v>0</v>
      </c>
      <c r="T152" s="921" t="e">
        <f t="shared" si="39"/>
        <v>#DIV/0!</v>
      </c>
    </row>
    <row r="153" spans="1:24" s="148" customFormat="1" ht="33.75" customHeight="1" x14ac:dyDescent="0.25">
      <c r="A153" s="97"/>
      <c r="B153" s="833"/>
      <c r="C153" s="624"/>
      <c r="D153" s="756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86"/>
      <c r="P153" s="620"/>
      <c r="Q153" s="864"/>
      <c r="R153" s="620"/>
      <c r="S153" s="920">
        <f t="shared" si="38"/>
        <v>0</v>
      </c>
      <c r="T153" s="921" t="e">
        <f t="shared" si="39"/>
        <v>#DIV/0!</v>
      </c>
    </row>
    <row r="154" spans="1:24" s="148" customFormat="1" ht="35.25" customHeight="1" x14ac:dyDescent="0.25">
      <c r="A154" s="97"/>
      <c r="B154" s="833"/>
      <c r="C154" s="624"/>
      <c r="D154" s="624"/>
      <c r="E154" s="727"/>
      <c r="F154" s="889"/>
      <c r="G154" s="625"/>
      <c r="H154" s="889"/>
      <c r="I154" s="837">
        <f t="shared" ref="I154:I156" si="40">H154-F154</f>
        <v>0</v>
      </c>
      <c r="J154" s="709"/>
      <c r="K154" s="609"/>
      <c r="L154" s="712"/>
      <c r="M154" s="609"/>
      <c r="N154" s="620"/>
      <c r="O154" s="1086"/>
      <c r="P154" s="620"/>
      <c r="Q154" s="864"/>
      <c r="R154" s="620"/>
      <c r="S154" s="920">
        <f t="shared" si="38"/>
        <v>0</v>
      </c>
      <c r="T154" s="921" t="e">
        <f t="shared" si="39"/>
        <v>#DIV/0!</v>
      </c>
    </row>
    <row r="155" spans="1:24" s="148" customFormat="1" ht="30" customHeight="1" x14ac:dyDescent="0.3">
      <c r="A155" s="97"/>
      <c r="B155" s="833"/>
      <c r="C155" s="834"/>
      <c r="D155" s="478"/>
      <c r="E155" s="727"/>
      <c r="F155" s="890"/>
      <c r="G155" s="599"/>
      <c r="H155" s="891"/>
      <c r="I155" s="838">
        <f t="shared" si="40"/>
        <v>0</v>
      </c>
      <c r="J155" s="759"/>
      <c r="K155" s="609"/>
      <c r="L155" s="712"/>
      <c r="M155" s="609"/>
      <c r="N155" s="620"/>
      <c r="O155" s="1086"/>
      <c r="P155" s="620"/>
      <c r="Q155" s="864"/>
      <c r="R155" s="620"/>
      <c r="S155" s="920">
        <f t="shared" si="38"/>
        <v>0</v>
      </c>
      <c r="T155" s="921" t="e">
        <f t="shared" si="39"/>
        <v>#DIV/0!</v>
      </c>
    </row>
    <row r="156" spans="1:24" s="148" customFormat="1" ht="33" customHeight="1" x14ac:dyDescent="0.3">
      <c r="A156" s="97"/>
      <c r="B156" s="980"/>
      <c r="C156" s="624"/>
      <c r="D156" s="754"/>
      <c r="E156" s="835"/>
      <c r="F156" s="891"/>
      <c r="G156" s="757"/>
      <c r="H156" s="891"/>
      <c r="I156" s="839">
        <f t="shared" si="40"/>
        <v>0</v>
      </c>
      <c r="J156" s="760"/>
      <c r="K156" s="609"/>
      <c r="L156" s="712"/>
      <c r="M156" s="609"/>
      <c r="N156" s="620"/>
      <c r="O156" s="1086"/>
      <c r="P156" s="620"/>
      <c r="Q156" s="864"/>
      <c r="R156" s="620"/>
      <c r="S156" s="920">
        <f t="shared" si="38"/>
        <v>0</v>
      </c>
      <c r="T156" s="921" t="e">
        <f t="shared" si="39"/>
        <v>#DIV/0!</v>
      </c>
    </row>
    <row r="157" spans="1:24" s="148" customFormat="1" ht="32.25" customHeight="1" x14ac:dyDescent="0.25">
      <c r="A157" s="97"/>
      <c r="B157" s="356"/>
      <c r="C157" s="356"/>
      <c r="D157" s="356"/>
      <c r="E157" s="500"/>
      <c r="F157" s="892"/>
      <c r="G157" s="510"/>
      <c r="H157" s="892"/>
      <c r="I157" s="102">
        <f t="shared" ref="I157:I181" si="41">H157-F157</f>
        <v>0</v>
      </c>
      <c r="J157" s="599"/>
      <c r="K157" s="609"/>
      <c r="L157" s="712"/>
      <c r="M157" s="609"/>
      <c r="N157" s="714"/>
      <c r="O157" s="1082"/>
      <c r="P157" s="794"/>
      <c r="Q157" s="478"/>
      <c r="R157" s="761"/>
      <c r="S157" s="920">
        <f t="shared" ref="S157:S166" si="42">Q157+M157+K157</f>
        <v>0</v>
      </c>
      <c r="T157" s="921" t="e">
        <f t="shared" ref="T157:T166" si="43">S157/H157</f>
        <v>#DIV/0!</v>
      </c>
    </row>
    <row r="158" spans="1:24" s="148" customFormat="1" ht="19.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si="41"/>
        <v>0</v>
      </c>
      <c r="J158" s="599"/>
      <c r="K158" s="609"/>
      <c r="L158" s="712"/>
      <c r="M158" s="609"/>
      <c r="N158" s="714"/>
      <c r="O158" s="1082"/>
      <c r="P158" s="794"/>
      <c r="Q158" s="478"/>
      <c r="R158" s="761"/>
      <c r="S158" s="920">
        <f t="shared" si="42"/>
        <v>0</v>
      </c>
      <c r="T158" s="921" t="e">
        <f t="shared" si="43"/>
        <v>#DIV/0!</v>
      </c>
    </row>
    <row r="159" spans="1:24" s="148" customFormat="1" x14ac:dyDescent="0.25">
      <c r="A159" s="97"/>
      <c r="B159" s="381"/>
      <c r="C159" s="72"/>
      <c r="D159" s="152"/>
      <c r="E159" s="145"/>
      <c r="F159" s="893"/>
      <c r="G159" s="97"/>
      <c r="H159" s="897"/>
      <c r="I159" s="102">
        <f t="shared" si="41"/>
        <v>0</v>
      </c>
      <c r="J159" s="170"/>
      <c r="K159" s="214"/>
      <c r="L159" s="544"/>
      <c r="M159" s="213"/>
      <c r="N159" s="691"/>
      <c r="O159" s="1077"/>
      <c r="P159" s="795"/>
      <c r="Q159" s="479"/>
      <c r="R159" s="550"/>
      <c r="S159" s="920">
        <f t="shared" si="42"/>
        <v>0</v>
      </c>
      <c r="T159" s="921" t="e">
        <f t="shared" si="43"/>
        <v>#DIV/0!</v>
      </c>
    </row>
    <row r="160" spans="1:24" s="148" customFormat="1" x14ac:dyDescent="0.25">
      <c r="A160" s="97"/>
      <c r="B160" s="74"/>
      <c r="C160" s="72"/>
      <c r="D160" s="152"/>
      <c r="E160" s="145"/>
      <c r="F160" s="893"/>
      <c r="G160" s="97"/>
      <c r="H160" s="897"/>
      <c r="I160" s="102">
        <f t="shared" si="41"/>
        <v>0</v>
      </c>
      <c r="J160" s="170"/>
      <c r="K160" s="214"/>
      <c r="L160" s="544"/>
      <c r="M160" s="213"/>
      <c r="N160" s="691"/>
      <c r="O160" s="1077"/>
      <c r="P160" s="795"/>
      <c r="Q160" s="479"/>
      <c r="R160" s="550"/>
      <c r="S160" s="920">
        <f t="shared" si="42"/>
        <v>0</v>
      </c>
      <c r="T160" s="921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41"/>
        <v>0</v>
      </c>
      <c r="J161" s="170"/>
      <c r="K161" s="214"/>
      <c r="L161" s="544"/>
      <c r="M161" s="213"/>
      <c r="N161" s="691"/>
      <c r="O161" s="1077"/>
      <c r="P161" s="795"/>
      <c r="Q161" s="479"/>
      <c r="R161" s="550"/>
      <c r="S161" s="920">
        <f t="shared" si="42"/>
        <v>0</v>
      </c>
      <c r="T161" s="921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41"/>
        <v>0</v>
      </c>
      <c r="J162" s="170"/>
      <c r="K162" s="214"/>
      <c r="L162" s="544"/>
      <c r="M162" s="213"/>
      <c r="N162" s="691"/>
      <c r="O162" s="1077"/>
      <c r="P162" s="795"/>
      <c r="Q162" s="479"/>
      <c r="R162" s="550"/>
      <c r="S162" s="920">
        <f t="shared" si="42"/>
        <v>0</v>
      </c>
      <c r="T162" s="921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41"/>
        <v>0</v>
      </c>
      <c r="J163" s="170"/>
      <c r="K163" s="214"/>
      <c r="L163" s="544"/>
      <c r="M163" s="213"/>
      <c r="N163" s="691"/>
      <c r="O163" s="1077"/>
      <c r="P163" s="795"/>
      <c r="Q163" s="479"/>
      <c r="R163" s="550"/>
      <c r="S163" s="920">
        <f t="shared" si="42"/>
        <v>0</v>
      </c>
      <c r="T163" s="921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41"/>
        <v>0</v>
      </c>
      <c r="J164" s="170"/>
      <c r="K164" s="214"/>
      <c r="L164" s="544"/>
      <c r="M164" s="213"/>
      <c r="N164" s="691"/>
      <c r="O164" s="1077"/>
      <c r="P164" s="795"/>
      <c r="Q164" s="479"/>
      <c r="R164" s="550"/>
      <c r="S164" s="920">
        <f t="shared" si="42"/>
        <v>0</v>
      </c>
      <c r="T164" s="921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41"/>
        <v>0</v>
      </c>
      <c r="J165" s="170"/>
      <c r="K165" s="214"/>
      <c r="L165" s="544"/>
      <c r="M165" s="213"/>
      <c r="N165" s="691"/>
      <c r="O165" s="1077"/>
      <c r="P165" s="795"/>
      <c r="Q165" s="479"/>
      <c r="R165" s="550"/>
      <c r="S165" s="920">
        <f t="shared" si="42"/>
        <v>0</v>
      </c>
      <c r="T165" s="921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41"/>
        <v>0</v>
      </c>
      <c r="J166" s="170"/>
      <c r="K166" s="214"/>
      <c r="L166" s="544"/>
      <c r="M166" s="213"/>
      <c r="N166" s="692"/>
      <c r="O166" s="1077"/>
      <c r="P166" s="795"/>
      <c r="Q166" s="480"/>
      <c r="R166" s="551"/>
      <c r="S166" s="920">
        <f t="shared" si="42"/>
        <v>0</v>
      </c>
      <c r="T166" s="921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41"/>
        <v>0</v>
      </c>
      <c r="J167" s="170"/>
      <c r="K167" s="214"/>
      <c r="L167" s="544"/>
      <c r="M167" s="213"/>
      <c r="N167" s="692"/>
      <c r="O167" s="1077"/>
      <c r="P167" s="795"/>
      <c r="Q167" s="480"/>
      <c r="R167" s="551"/>
      <c r="S167" s="920"/>
      <c r="T167" s="920"/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41"/>
        <v>0</v>
      </c>
      <c r="J168" s="170"/>
      <c r="K168" s="214"/>
      <c r="L168" s="544"/>
      <c r="M168" s="213"/>
      <c r="N168" s="692"/>
      <c r="O168" s="1077"/>
      <c r="P168" s="795"/>
      <c r="Q168" s="480"/>
      <c r="R168" s="551"/>
      <c r="S168" s="920"/>
      <c r="T168" s="920"/>
    </row>
    <row r="169" spans="1:20" s="148" customFormat="1" ht="16.5" thickBot="1" x14ac:dyDescent="0.3">
      <c r="A169" s="97"/>
      <c r="B169" s="74"/>
      <c r="C169" s="142"/>
      <c r="D169" s="142"/>
      <c r="E169" s="130"/>
      <c r="F169" s="877"/>
      <c r="G169" s="97"/>
      <c r="H169" s="897"/>
      <c r="I169" s="102">
        <f t="shared" si="41"/>
        <v>0</v>
      </c>
      <c r="J169" s="170"/>
      <c r="K169" s="105"/>
      <c r="L169" s="544"/>
      <c r="M169" s="70"/>
      <c r="N169" s="692"/>
      <c r="O169" s="1077"/>
      <c r="P169" s="378"/>
      <c r="Q169" s="481"/>
      <c r="R169" s="552"/>
      <c r="S169" s="920">
        <f t="shared" ref="S169:S174" si="44">Q169+M169+K169</f>
        <v>0</v>
      </c>
      <c r="T169" s="920" t="e">
        <f t="shared" ref="T169:T177" si="45">S169/H169+0.1</f>
        <v>#DIV/0!</v>
      </c>
    </row>
    <row r="170" spans="1:20" s="148" customFormat="1" ht="16.5" hidden="1" thickBot="1" x14ac:dyDescent="0.3">
      <c r="A170" s="97"/>
      <c r="B170" s="74"/>
      <c r="C170" s="74"/>
      <c r="D170" s="142"/>
      <c r="E170" s="130"/>
      <c r="F170" s="877"/>
      <c r="G170" s="97"/>
      <c r="H170" s="897"/>
      <c r="I170" s="102">
        <f t="shared" si="41"/>
        <v>0</v>
      </c>
      <c r="J170" s="170"/>
      <c r="K170" s="105"/>
      <c r="L170" s="544"/>
      <c r="M170" s="70"/>
      <c r="N170" s="692"/>
      <c r="O170" s="1077"/>
      <c r="P170" s="378"/>
      <c r="Q170" s="482"/>
      <c r="R170" s="553"/>
      <c r="S170" s="920">
        <f t="shared" si="44"/>
        <v>0</v>
      </c>
      <c r="T170" s="920" t="e">
        <f t="shared" si="45"/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41"/>
        <v>0</v>
      </c>
      <c r="J171" s="170"/>
      <c r="K171" s="105"/>
      <c r="L171" s="544"/>
      <c r="M171" s="70"/>
      <c r="N171" s="692"/>
      <c r="O171" s="1077"/>
      <c r="P171" s="378"/>
      <c r="Q171" s="482"/>
      <c r="R171" s="553"/>
      <c r="S171" s="920">
        <f t="shared" si="44"/>
        <v>0</v>
      </c>
      <c r="T171" s="920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41"/>
        <v>0</v>
      </c>
      <c r="J172" s="170"/>
      <c r="K172" s="105"/>
      <c r="L172" s="544"/>
      <c r="M172" s="70"/>
      <c r="N172" s="692"/>
      <c r="O172" s="1077"/>
      <c r="P172" s="378"/>
      <c r="Q172" s="482"/>
      <c r="R172" s="554"/>
      <c r="S172" s="920">
        <f t="shared" si="44"/>
        <v>0</v>
      </c>
      <c r="T172" s="920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41"/>
        <v>0</v>
      </c>
      <c r="J173" s="170"/>
      <c r="K173" s="105"/>
      <c r="L173" s="544"/>
      <c r="M173" s="70"/>
      <c r="N173" s="692"/>
      <c r="O173" s="1077"/>
      <c r="P173" s="378"/>
      <c r="Q173" s="482"/>
      <c r="R173" s="554"/>
      <c r="S173" s="920">
        <f t="shared" si="44"/>
        <v>0</v>
      </c>
      <c r="T173" s="920" t="e">
        <f t="shared" si="45"/>
        <v>#DIV/0!</v>
      </c>
    </row>
    <row r="174" spans="1:20" s="148" customFormat="1" ht="16.5" hidden="1" thickBot="1" x14ac:dyDescent="0.3">
      <c r="A174" s="97"/>
      <c r="B174" s="74"/>
      <c r="C174" s="142"/>
      <c r="E174" s="130"/>
      <c r="F174" s="877"/>
      <c r="G174" s="97"/>
      <c r="H174" s="897"/>
      <c r="I174" s="102">
        <f t="shared" si="41"/>
        <v>0</v>
      </c>
      <c r="J174" s="170"/>
      <c r="K174" s="105"/>
      <c r="L174" s="544"/>
      <c r="M174" s="70"/>
      <c r="N174" s="692"/>
      <c r="O174" s="1077"/>
      <c r="P174" s="378"/>
      <c r="Q174" s="368"/>
      <c r="R174" s="555"/>
      <c r="S174" s="920">
        <f t="shared" si="44"/>
        <v>0</v>
      </c>
      <c r="T174" s="920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D175" s="98"/>
      <c r="E175" s="130"/>
      <c r="F175" s="877"/>
      <c r="G175" s="97"/>
      <c r="H175" s="897"/>
      <c r="I175" s="102">
        <f t="shared" si="41"/>
        <v>0</v>
      </c>
      <c r="J175" s="170"/>
      <c r="K175" s="105"/>
      <c r="L175" s="544"/>
      <c r="M175" s="70"/>
      <c r="N175" s="692"/>
      <c r="O175" s="1077"/>
      <c r="P175" s="378"/>
      <c r="Q175" s="368"/>
      <c r="R175" s="555"/>
      <c r="S175" s="920">
        <f t="shared" ref="S175:S180" si="46">Q175+M175+K175</f>
        <v>0</v>
      </c>
      <c r="T175" s="920" t="e">
        <f t="shared" si="45"/>
        <v>#DIV/0!</v>
      </c>
    </row>
    <row r="176" spans="1:20" s="148" customFormat="1" ht="16.5" hidden="1" thickBot="1" x14ac:dyDescent="0.3">
      <c r="A176" s="97"/>
      <c r="B176" s="74"/>
      <c r="C176" s="144"/>
      <c r="D176" s="98"/>
      <c r="E176" s="130"/>
      <c r="F176" s="877"/>
      <c r="G176" s="97"/>
      <c r="H176" s="897"/>
      <c r="I176" s="102">
        <f t="shared" si="41"/>
        <v>0</v>
      </c>
      <c r="J176" s="170"/>
      <c r="K176" s="105"/>
      <c r="L176" s="544"/>
      <c r="M176" s="70"/>
      <c r="N176" s="692"/>
      <c r="O176" s="1077"/>
      <c r="P176" s="378"/>
      <c r="Q176" s="368"/>
      <c r="R176" s="555"/>
      <c r="S176" s="920">
        <f t="shared" si="46"/>
        <v>0</v>
      </c>
      <c r="T176" s="920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41"/>
        <v>0</v>
      </c>
      <c r="J177" s="170"/>
      <c r="K177" s="105"/>
      <c r="L177" s="544"/>
      <c r="M177" s="70"/>
      <c r="N177" s="692"/>
      <c r="O177" s="1077"/>
      <c r="P177" s="378"/>
      <c r="Q177" s="368"/>
      <c r="R177" s="555"/>
      <c r="S177" s="920">
        <f t="shared" si="46"/>
        <v>0</v>
      </c>
      <c r="T177" s="920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41"/>
        <v>0</v>
      </c>
      <c r="J178" s="170"/>
      <c r="K178" s="105"/>
      <c r="L178" s="544"/>
      <c r="M178" s="70"/>
      <c r="N178" s="692"/>
      <c r="O178" s="1077"/>
      <c r="P178" s="378"/>
      <c r="Q178" s="368"/>
      <c r="R178" s="555"/>
      <c r="S178" s="920">
        <f t="shared" si="46"/>
        <v>0</v>
      </c>
      <c r="T178" s="920" t="e">
        <f>S178/H178</f>
        <v>#DIV/0!</v>
      </c>
    </row>
    <row r="179" spans="1:20" s="148" customFormat="1" ht="16.5" hidden="1" thickBot="1" x14ac:dyDescent="0.3">
      <c r="A179" s="97"/>
      <c r="B179" s="74"/>
      <c r="C179" s="144"/>
      <c r="D179" s="149"/>
      <c r="E179" s="130"/>
      <c r="F179" s="877"/>
      <c r="G179" s="97"/>
      <c r="H179" s="897"/>
      <c r="I179" s="102">
        <f t="shared" si="41"/>
        <v>0</v>
      </c>
      <c r="J179" s="170"/>
      <c r="K179" s="105"/>
      <c r="L179" s="544"/>
      <c r="M179" s="70"/>
      <c r="N179" s="692"/>
      <c r="O179" s="1077"/>
      <c r="P179" s="378"/>
      <c r="Q179" s="483"/>
      <c r="R179" s="552"/>
      <c r="S179" s="920">
        <f t="shared" si="46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41"/>
        <v>0</v>
      </c>
      <c r="J180" s="170"/>
      <c r="K180" s="105"/>
      <c r="L180" s="544"/>
      <c r="M180" s="70"/>
      <c r="N180" s="692"/>
      <c r="O180" s="1077"/>
      <c r="P180" s="378"/>
      <c r="Q180" s="483"/>
      <c r="R180" s="556"/>
      <c r="S180" s="920">
        <f t="shared" si="46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94"/>
      <c r="D181" s="149"/>
      <c r="E181" s="418"/>
      <c r="F181" s="877"/>
      <c r="G181" s="97"/>
      <c r="H181" s="897"/>
      <c r="I181" s="102">
        <f t="shared" si="41"/>
        <v>0</v>
      </c>
      <c r="J181" s="125"/>
      <c r="K181" s="157"/>
      <c r="L181" s="545"/>
      <c r="M181" s="70"/>
      <c r="N181" s="693"/>
      <c r="O181" s="1077"/>
      <c r="P181" s="378"/>
      <c r="Q181" s="368"/>
      <c r="R181" s="557"/>
      <c r="S181" s="920">
        <f>Q181+M181+K181</f>
        <v>0</v>
      </c>
      <c r="T181" s="920" t="e">
        <f>S181/H181+0.1</f>
        <v>#DIV/0!</v>
      </c>
    </row>
    <row r="182" spans="1:20" s="148" customFormat="1" ht="29.25" customHeight="1" thickTop="1" thickBot="1" x14ac:dyDescent="0.3">
      <c r="A182" s="97"/>
      <c r="B182" s="74"/>
      <c r="C182" s="94"/>
      <c r="D182" s="158"/>
      <c r="E182" s="130"/>
      <c r="F182" s="894" t="s">
        <v>31</v>
      </c>
      <c r="G182" s="71">
        <f>SUM(G5:G181)</f>
        <v>4122</v>
      </c>
      <c r="H182" s="903">
        <f>SUM(H3:H181)</f>
        <v>574850.60199999996</v>
      </c>
      <c r="I182" s="432">
        <f>PIERNA!I37</f>
        <v>0</v>
      </c>
      <c r="J182" s="46"/>
      <c r="K182" s="159">
        <f>SUM(K5:K181)</f>
        <v>314162</v>
      </c>
      <c r="L182" s="546"/>
      <c r="M182" s="159">
        <f>SUM(M5:M181)</f>
        <v>831836</v>
      </c>
      <c r="N182" s="694"/>
      <c r="O182" s="1087"/>
      <c r="P182" s="796"/>
      <c r="Q182" s="484">
        <f>SUM(Q5:Q181)</f>
        <v>22907621.974579766</v>
      </c>
      <c r="R182" s="558"/>
      <c r="S182" s="922">
        <f>Q182+M182+K182</f>
        <v>24053619.974579766</v>
      </c>
      <c r="T182" s="920"/>
    </row>
    <row r="183" spans="1:20" s="148" customFormat="1" ht="16.5" thickTop="1" x14ac:dyDescent="0.25">
      <c r="B183" s="74"/>
      <c r="C183" s="74"/>
      <c r="D183" s="97"/>
      <c r="E183" s="130"/>
      <c r="F183" s="884"/>
      <c r="G183" s="97"/>
      <c r="H183" s="884"/>
      <c r="I183" s="74"/>
      <c r="J183" s="125"/>
      <c r="L183" s="547"/>
      <c r="N183" s="695"/>
      <c r="O183" s="1075"/>
      <c r="P183" s="378"/>
      <c r="Q183" s="368"/>
      <c r="R183" s="443" t="s">
        <v>42</v>
      </c>
      <c r="S183" s="409"/>
      <c r="T183" s="409"/>
    </row>
  </sheetData>
  <sortState ref="A101:AC105">
    <sortCondition ref="E99:E100"/>
  </sortState>
  <mergeCells count="53">
    <mergeCell ref="R123:R124"/>
    <mergeCell ref="O129:O130"/>
    <mergeCell ref="R129:R130"/>
    <mergeCell ref="R106:R107"/>
    <mergeCell ref="R118:R119"/>
    <mergeCell ref="R114:R117"/>
    <mergeCell ref="R111:R113"/>
    <mergeCell ref="R109:R110"/>
    <mergeCell ref="R121:R122"/>
    <mergeCell ref="P121:P122"/>
    <mergeCell ref="Q1:Q2"/>
    <mergeCell ref="K1:K2"/>
    <mergeCell ref="M1:M2"/>
    <mergeCell ref="J39:K39"/>
    <mergeCell ref="R101:R102"/>
    <mergeCell ref="B101:B102"/>
    <mergeCell ref="E101:E102"/>
    <mergeCell ref="O101:O102"/>
    <mergeCell ref="J40:K40"/>
    <mergeCell ref="B106:B107"/>
    <mergeCell ref="E106:E107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C110:D110"/>
    <mergeCell ref="C109:D109"/>
    <mergeCell ref="B121:B122"/>
    <mergeCell ref="E121:E122"/>
    <mergeCell ref="O121:O122"/>
    <mergeCell ref="B123:B124"/>
    <mergeCell ref="E123:E124"/>
    <mergeCell ref="O123:O124"/>
    <mergeCell ref="R133:R134"/>
    <mergeCell ref="P133:P134"/>
    <mergeCell ref="B133:B134"/>
    <mergeCell ref="E133:E134"/>
    <mergeCell ref="B126:B127"/>
    <mergeCell ref="E126:E127"/>
    <mergeCell ref="O126:O127"/>
    <mergeCell ref="B129:B130"/>
    <mergeCell ref="E129:E130"/>
    <mergeCell ref="O133:O134"/>
    <mergeCell ref="R126:R12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X19" sqref="X19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23.140625" style="74" bestFit="1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50" t="s">
        <v>317</v>
      </c>
      <c r="B1" s="1550"/>
      <c r="C1" s="1550"/>
      <c r="D1" s="1550"/>
      <c r="E1" s="1550"/>
      <c r="F1" s="1550"/>
      <c r="G1" s="1550"/>
      <c r="H1" s="11">
        <v>1</v>
      </c>
      <c r="L1" s="1555" t="s">
        <v>339</v>
      </c>
      <c r="M1" s="1555"/>
      <c r="N1" s="1555"/>
      <c r="O1" s="1555"/>
      <c r="P1" s="1555"/>
      <c r="Q1" s="1555"/>
      <c r="R1" s="1555"/>
      <c r="S1" s="11">
        <v>2</v>
      </c>
      <c r="W1" s="1555" t="s">
        <v>339</v>
      </c>
      <c r="X1" s="1555"/>
      <c r="Y1" s="1555"/>
      <c r="Z1" s="1555"/>
      <c r="AA1" s="1555"/>
      <c r="AB1" s="1555"/>
      <c r="AC1" s="155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563" t="s">
        <v>70</v>
      </c>
      <c r="C4" s="233">
        <v>119.5</v>
      </c>
      <c r="D4" s="130">
        <v>45063</v>
      </c>
      <c r="E4" s="440">
        <v>10002.23</v>
      </c>
      <c r="F4" s="1061">
        <v>355</v>
      </c>
      <c r="G4" s="151"/>
      <c r="H4" s="151"/>
      <c r="L4" s="415"/>
      <c r="M4" s="1563" t="s">
        <v>70</v>
      </c>
      <c r="N4" s="233"/>
      <c r="O4" s="130"/>
      <c r="P4" s="440"/>
      <c r="Q4" s="1128"/>
      <c r="R4" s="151"/>
      <c r="S4" s="151"/>
      <c r="W4" s="415"/>
      <c r="X4" s="1563" t="s">
        <v>70</v>
      </c>
      <c r="Y4" s="233"/>
      <c r="Z4" s="130"/>
      <c r="AA4" s="440">
        <v>834.3</v>
      </c>
      <c r="AB4" s="1255">
        <v>32</v>
      </c>
      <c r="AC4" s="151"/>
      <c r="AD4" s="151"/>
    </row>
    <row r="5" spans="1:32" ht="21" customHeight="1" x14ac:dyDescent="0.25">
      <c r="A5" s="1565" t="s">
        <v>84</v>
      </c>
      <c r="B5" s="1564"/>
      <c r="C5" s="233"/>
      <c r="D5" s="130"/>
      <c r="E5" s="440">
        <v>138.53</v>
      </c>
      <c r="F5" s="1061">
        <v>7</v>
      </c>
      <c r="G5" s="5"/>
      <c r="L5" s="1565" t="s">
        <v>84</v>
      </c>
      <c r="M5" s="1564"/>
      <c r="N5" s="233">
        <v>116.5</v>
      </c>
      <c r="O5" s="130">
        <v>45084</v>
      </c>
      <c r="P5" s="440">
        <v>5142.66</v>
      </c>
      <c r="Q5" s="1128">
        <v>190</v>
      </c>
      <c r="R5" s="5"/>
      <c r="W5" s="1565" t="s">
        <v>84</v>
      </c>
      <c r="X5" s="1564"/>
      <c r="Y5" s="233">
        <v>119</v>
      </c>
      <c r="Z5" s="130">
        <v>45098</v>
      </c>
      <c r="AA5" s="440">
        <v>5017.21</v>
      </c>
      <c r="AB5" s="1255">
        <v>186</v>
      </c>
      <c r="AC5" s="5"/>
    </row>
    <row r="6" spans="1:32" ht="21" customHeight="1" x14ac:dyDescent="0.25">
      <c r="A6" s="1565"/>
      <c r="B6" s="1564"/>
      <c r="C6" s="376"/>
      <c r="D6" s="130"/>
      <c r="E6" s="441"/>
      <c r="F6" s="1061"/>
      <c r="G6" s="47">
        <f>F79</f>
        <v>10140.759999999998</v>
      </c>
      <c r="H6" s="7">
        <f>E6-G6+E7+E5-G5+E4</f>
        <v>0</v>
      </c>
      <c r="L6" s="1565"/>
      <c r="M6" s="1564"/>
      <c r="N6" s="376"/>
      <c r="O6" s="130"/>
      <c r="P6" s="441">
        <v>849.34</v>
      </c>
      <c r="Q6" s="1128">
        <v>33</v>
      </c>
      <c r="R6" s="47">
        <f>Q79</f>
        <v>5992</v>
      </c>
      <c r="S6" s="7">
        <f>P6-R6+P7+P5-R5+P4</f>
        <v>0</v>
      </c>
      <c r="W6" s="1565"/>
      <c r="X6" s="1564"/>
      <c r="Y6" s="376">
        <v>119</v>
      </c>
      <c r="Z6" s="130">
        <v>45105</v>
      </c>
      <c r="AA6" s="441">
        <v>5006.87</v>
      </c>
      <c r="AB6" s="1255">
        <v>183</v>
      </c>
      <c r="AC6" s="47">
        <f>AB79</f>
        <v>5315.46</v>
      </c>
      <c r="AD6" s="7">
        <f>AA6-AC6+AA7+AA5-AC5+AA4</f>
        <v>5542.92</v>
      </c>
    </row>
    <row r="7" spans="1:32" ht="15.75" x14ac:dyDescent="0.25">
      <c r="A7" s="696"/>
      <c r="B7" s="1564"/>
      <c r="C7" s="223"/>
      <c r="D7" s="221"/>
      <c r="E7" s="440"/>
      <c r="F7" s="1061"/>
      <c r="L7" s="696"/>
      <c r="M7" s="1564"/>
      <c r="N7" s="223"/>
      <c r="O7" s="221"/>
      <c r="P7" s="440"/>
      <c r="Q7" s="1128"/>
      <c r="W7" s="696"/>
      <c r="X7" s="1564"/>
      <c r="Y7" s="223"/>
      <c r="Z7" s="221"/>
      <c r="AA7" s="440"/>
      <c r="AB7" s="1255"/>
    </row>
    <row r="8" spans="1:32" ht="15.75" thickBot="1" x14ac:dyDescent="0.3">
      <c r="A8" s="415"/>
      <c r="B8" s="144"/>
      <c r="C8" s="223"/>
      <c r="D8" s="221"/>
      <c r="E8" s="440"/>
      <c r="F8" s="1061"/>
      <c r="L8" s="415"/>
      <c r="M8" s="144"/>
      <c r="N8" s="223"/>
      <c r="O8" s="221"/>
      <c r="P8" s="440"/>
      <c r="Q8" s="1128"/>
      <c r="W8" s="415"/>
      <c r="X8" s="144"/>
      <c r="Y8" s="223"/>
      <c r="Z8" s="221"/>
      <c r="AA8" s="440"/>
      <c r="AB8" s="1255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189</v>
      </c>
      <c r="N10" s="632">
        <v>34</v>
      </c>
      <c r="O10" s="573">
        <v>903.07</v>
      </c>
      <c r="P10" s="600">
        <v>45090</v>
      </c>
      <c r="Q10" s="573">
        <f t="shared" ref="Q10:Q57" si="1">O10</f>
        <v>903.07</v>
      </c>
      <c r="R10" s="571" t="s">
        <v>551</v>
      </c>
      <c r="S10" s="572">
        <v>136</v>
      </c>
      <c r="T10" s="604">
        <f>P6-Q10+P5+P4+P7+P8</f>
        <v>5088.93</v>
      </c>
      <c r="U10" s="663">
        <f>Q10*S10</f>
        <v>122817.52</v>
      </c>
      <c r="W10" s="79" t="s">
        <v>32</v>
      </c>
      <c r="X10" s="681">
        <f>AB6-Y10+AB5+AB4+AB7+AB8</f>
        <v>369</v>
      </c>
      <c r="Y10" s="632">
        <v>32</v>
      </c>
      <c r="Z10" s="573">
        <v>864.9</v>
      </c>
      <c r="AA10" s="600">
        <v>45100</v>
      </c>
      <c r="AB10" s="573">
        <f t="shared" ref="AB10:AB11" si="2">Z10</f>
        <v>864.9</v>
      </c>
      <c r="AC10" s="571" t="s">
        <v>632</v>
      </c>
      <c r="AD10" s="572">
        <v>135</v>
      </c>
      <c r="AE10" s="604">
        <f>AA6-AB10+AA5+AA4+AA7+AA8</f>
        <v>9993.48</v>
      </c>
      <c r="AF10" s="663">
        <f>AB10*AD10</f>
        <v>116761.5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175</v>
      </c>
      <c r="N11" s="632">
        <v>14</v>
      </c>
      <c r="O11" s="573">
        <v>372.04</v>
      </c>
      <c r="P11" s="600">
        <v>45092</v>
      </c>
      <c r="Q11" s="573">
        <f t="shared" si="1"/>
        <v>372.04</v>
      </c>
      <c r="R11" s="571" t="s">
        <v>566</v>
      </c>
      <c r="S11" s="572">
        <v>136</v>
      </c>
      <c r="T11" s="604">
        <f>T10-Q11</f>
        <v>4716.8900000000003</v>
      </c>
      <c r="U11" s="663">
        <f t="shared" ref="U11:U74" si="4">Q11*S11</f>
        <v>50597.440000000002</v>
      </c>
      <c r="W11" s="186"/>
      <c r="X11" s="681">
        <f>X10-Y11</f>
        <v>368</v>
      </c>
      <c r="Y11" s="632">
        <v>1</v>
      </c>
      <c r="Z11" s="573">
        <v>31.25</v>
      </c>
      <c r="AA11" s="600">
        <v>45101</v>
      </c>
      <c r="AB11" s="573">
        <f t="shared" si="2"/>
        <v>31.25</v>
      </c>
      <c r="AC11" s="571" t="s">
        <v>644</v>
      </c>
      <c r="AD11" s="572">
        <v>136</v>
      </c>
      <c r="AE11" s="604">
        <f>AE10-AB11</f>
        <v>9962.23</v>
      </c>
      <c r="AF11" s="663">
        <f t="shared" ref="AF11:AF74" si="5">AB11*AD11</f>
        <v>4250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140</v>
      </c>
      <c r="N12" s="632">
        <v>35</v>
      </c>
      <c r="O12" s="573">
        <v>930.62</v>
      </c>
      <c r="P12" s="600">
        <v>45093</v>
      </c>
      <c r="Q12" s="573">
        <f t="shared" si="1"/>
        <v>930.62</v>
      </c>
      <c r="R12" s="571" t="s">
        <v>525</v>
      </c>
      <c r="S12" s="572">
        <v>136</v>
      </c>
      <c r="T12" s="604">
        <f t="shared" ref="T12:T75" si="9">T11-Q12</f>
        <v>3786.2700000000004</v>
      </c>
      <c r="U12" s="663">
        <f t="shared" si="4"/>
        <v>126564.32</v>
      </c>
      <c r="W12" s="174"/>
      <c r="X12" s="681">
        <f t="shared" ref="X12:X75" si="10">X11-Y12</f>
        <v>338</v>
      </c>
      <c r="Y12" s="632">
        <v>30</v>
      </c>
      <c r="Z12" s="573">
        <v>801.38</v>
      </c>
      <c r="AA12" s="600">
        <v>45101</v>
      </c>
      <c r="AB12" s="573">
        <f t="shared" ref="AB12:AB57" si="11">Z12</f>
        <v>801.38</v>
      </c>
      <c r="AC12" s="571" t="s">
        <v>651</v>
      </c>
      <c r="AD12" s="572">
        <v>136</v>
      </c>
      <c r="AE12" s="604">
        <f t="shared" ref="AE12:AE75" si="12">AE11-AB12</f>
        <v>9160.85</v>
      </c>
      <c r="AF12" s="663">
        <f t="shared" si="5"/>
        <v>108987.68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135</v>
      </c>
      <c r="N13" s="632">
        <v>5</v>
      </c>
      <c r="O13" s="573">
        <v>133.99</v>
      </c>
      <c r="P13" s="600">
        <v>45094</v>
      </c>
      <c r="Q13" s="573">
        <f t="shared" si="1"/>
        <v>133.99</v>
      </c>
      <c r="R13" s="571" t="s">
        <v>567</v>
      </c>
      <c r="S13" s="572">
        <v>136</v>
      </c>
      <c r="T13" s="604">
        <f t="shared" si="9"/>
        <v>3652.2800000000007</v>
      </c>
      <c r="U13" s="663">
        <f t="shared" si="4"/>
        <v>18222.64</v>
      </c>
      <c r="W13" s="174"/>
      <c r="X13" s="681">
        <f t="shared" si="10"/>
        <v>299</v>
      </c>
      <c r="Y13" s="632">
        <v>39</v>
      </c>
      <c r="Z13" s="573">
        <v>1064.33</v>
      </c>
      <c r="AA13" s="600">
        <v>45103</v>
      </c>
      <c r="AB13" s="573">
        <f t="shared" si="11"/>
        <v>1064.33</v>
      </c>
      <c r="AC13" s="571" t="s">
        <v>654</v>
      </c>
      <c r="AD13" s="572">
        <v>136</v>
      </c>
      <c r="AE13" s="604">
        <f t="shared" si="12"/>
        <v>8096.52</v>
      </c>
      <c r="AF13" s="663">
        <f t="shared" si="5"/>
        <v>144748.88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130</v>
      </c>
      <c r="N14" s="632">
        <v>5</v>
      </c>
      <c r="O14" s="573">
        <v>162.41999999999999</v>
      </c>
      <c r="P14" s="600">
        <v>45094</v>
      </c>
      <c r="Q14" s="573">
        <f t="shared" si="1"/>
        <v>162.41999999999999</v>
      </c>
      <c r="R14" s="571" t="s">
        <v>595</v>
      </c>
      <c r="S14" s="572">
        <v>136</v>
      </c>
      <c r="T14" s="604">
        <f t="shared" si="9"/>
        <v>3489.8600000000006</v>
      </c>
      <c r="U14" s="663">
        <f t="shared" si="4"/>
        <v>22089.119999999999</v>
      </c>
      <c r="W14" s="81" t="s">
        <v>33</v>
      </c>
      <c r="X14" s="681">
        <f t="shared" si="10"/>
        <v>298</v>
      </c>
      <c r="Y14" s="632">
        <v>1</v>
      </c>
      <c r="Z14" s="573">
        <v>28.89</v>
      </c>
      <c r="AA14" s="600">
        <v>45104</v>
      </c>
      <c r="AB14" s="573">
        <f t="shared" si="11"/>
        <v>28.89</v>
      </c>
      <c r="AC14" s="571" t="s">
        <v>667</v>
      </c>
      <c r="AD14" s="572">
        <v>136</v>
      </c>
      <c r="AE14" s="604">
        <f t="shared" si="12"/>
        <v>8067.63</v>
      </c>
      <c r="AF14" s="663">
        <f t="shared" si="5"/>
        <v>3929.04</v>
      </c>
    </row>
    <row r="15" spans="1:32" x14ac:dyDescent="0.25">
      <c r="A15" s="1061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95</v>
      </c>
      <c r="N15" s="632">
        <v>35</v>
      </c>
      <c r="O15" s="573">
        <v>922.56</v>
      </c>
      <c r="P15" s="600">
        <v>45094</v>
      </c>
      <c r="Q15" s="573">
        <f t="shared" si="1"/>
        <v>922.56</v>
      </c>
      <c r="R15" s="571" t="s">
        <v>600</v>
      </c>
      <c r="S15" s="572">
        <v>135</v>
      </c>
      <c r="T15" s="604">
        <f t="shared" si="9"/>
        <v>2567.3000000000006</v>
      </c>
      <c r="U15" s="663">
        <f t="shared" si="4"/>
        <v>124545.59999999999</v>
      </c>
      <c r="W15" s="584"/>
      <c r="X15" s="681">
        <f t="shared" si="10"/>
        <v>273</v>
      </c>
      <c r="Y15" s="632">
        <v>25</v>
      </c>
      <c r="Z15" s="573">
        <v>693.06</v>
      </c>
      <c r="AA15" s="600">
        <v>45104</v>
      </c>
      <c r="AB15" s="573">
        <f t="shared" si="11"/>
        <v>693.06</v>
      </c>
      <c r="AC15" s="571" t="s">
        <v>676</v>
      </c>
      <c r="AD15" s="572">
        <v>136</v>
      </c>
      <c r="AE15" s="604">
        <f t="shared" si="12"/>
        <v>7374.57</v>
      </c>
      <c r="AF15" s="663">
        <f t="shared" si="5"/>
        <v>94256.159999999989</v>
      </c>
    </row>
    <row r="16" spans="1:32" x14ac:dyDescent="0.25">
      <c r="A16" s="1061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94</v>
      </c>
      <c r="N16" s="632">
        <v>1</v>
      </c>
      <c r="O16" s="573">
        <v>37.24</v>
      </c>
      <c r="P16" s="600">
        <v>45096</v>
      </c>
      <c r="Q16" s="573">
        <f t="shared" si="1"/>
        <v>37.24</v>
      </c>
      <c r="R16" s="571" t="s">
        <v>527</v>
      </c>
      <c r="S16" s="572">
        <v>136</v>
      </c>
      <c r="T16" s="604">
        <f t="shared" si="9"/>
        <v>2530.0600000000009</v>
      </c>
      <c r="U16" s="663">
        <f t="shared" si="4"/>
        <v>5064.6400000000003</v>
      </c>
      <c r="W16" s="584"/>
      <c r="X16" s="681">
        <f t="shared" si="10"/>
        <v>238</v>
      </c>
      <c r="Y16" s="632">
        <v>35</v>
      </c>
      <c r="Z16" s="573">
        <v>898.1</v>
      </c>
      <c r="AA16" s="600">
        <v>45105</v>
      </c>
      <c r="AB16" s="573">
        <f t="shared" si="11"/>
        <v>898.1</v>
      </c>
      <c r="AC16" s="571" t="s">
        <v>683</v>
      </c>
      <c r="AD16" s="572">
        <v>137</v>
      </c>
      <c r="AE16" s="604">
        <f t="shared" si="12"/>
        <v>6476.4699999999993</v>
      </c>
      <c r="AF16" s="663">
        <f t="shared" si="5"/>
        <v>123039.7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84</v>
      </c>
      <c r="N17" s="632">
        <v>10</v>
      </c>
      <c r="O17" s="573">
        <v>294.61</v>
      </c>
      <c r="P17" s="600">
        <v>45096</v>
      </c>
      <c r="Q17" s="573">
        <f t="shared" si="1"/>
        <v>294.61</v>
      </c>
      <c r="R17" s="571" t="s">
        <v>602</v>
      </c>
      <c r="S17" s="572">
        <v>136</v>
      </c>
      <c r="T17" s="604">
        <f t="shared" si="9"/>
        <v>2235.4500000000007</v>
      </c>
      <c r="U17" s="663">
        <f t="shared" si="4"/>
        <v>40066.959999999999</v>
      </c>
      <c r="W17" s="602"/>
      <c r="X17" s="681">
        <f t="shared" si="10"/>
        <v>203</v>
      </c>
      <c r="Y17" s="632">
        <v>35</v>
      </c>
      <c r="Z17" s="573">
        <v>905.16</v>
      </c>
      <c r="AA17" s="600">
        <v>45108</v>
      </c>
      <c r="AB17" s="573">
        <f t="shared" si="11"/>
        <v>905.16</v>
      </c>
      <c r="AC17" s="571" t="s">
        <v>713</v>
      </c>
      <c r="AD17" s="572">
        <v>136</v>
      </c>
      <c r="AE17" s="604">
        <f t="shared" si="12"/>
        <v>5571.3099999999995</v>
      </c>
      <c r="AF17" s="663">
        <f t="shared" si="5"/>
        <v>123101.75999999999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64</v>
      </c>
      <c r="N18" s="632">
        <v>20</v>
      </c>
      <c r="O18" s="573">
        <v>548.07000000000005</v>
      </c>
      <c r="P18" s="600">
        <v>45097</v>
      </c>
      <c r="Q18" s="573">
        <f t="shared" si="1"/>
        <v>548.07000000000005</v>
      </c>
      <c r="R18" s="571" t="s">
        <v>608</v>
      </c>
      <c r="S18" s="572">
        <v>136</v>
      </c>
      <c r="T18" s="604">
        <f t="shared" si="9"/>
        <v>1687.3800000000006</v>
      </c>
      <c r="U18" s="663">
        <f t="shared" si="4"/>
        <v>74537.52</v>
      </c>
      <c r="W18" s="602"/>
      <c r="X18" s="681">
        <f t="shared" si="10"/>
        <v>202</v>
      </c>
      <c r="Y18" s="632">
        <v>1</v>
      </c>
      <c r="Z18" s="573">
        <v>28.39</v>
      </c>
      <c r="AA18" s="600">
        <v>45108</v>
      </c>
      <c r="AB18" s="573">
        <f t="shared" si="11"/>
        <v>28.39</v>
      </c>
      <c r="AC18" s="571" t="s">
        <v>714</v>
      </c>
      <c r="AD18" s="572">
        <v>136</v>
      </c>
      <c r="AE18" s="604">
        <f t="shared" si="12"/>
        <v>5542.9199999999992</v>
      </c>
      <c r="AF18" s="663">
        <f t="shared" si="5"/>
        <v>3861.04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14"/>
      <c r="M19" s="681">
        <f t="shared" si="8"/>
        <v>44</v>
      </c>
      <c r="N19" s="632">
        <v>20</v>
      </c>
      <c r="O19" s="573">
        <v>535.37</v>
      </c>
      <c r="P19" s="600">
        <v>45098</v>
      </c>
      <c r="Q19" s="573">
        <f t="shared" si="1"/>
        <v>535.37</v>
      </c>
      <c r="R19" s="571" t="s">
        <v>620</v>
      </c>
      <c r="S19" s="572">
        <v>136</v>
      </c>
      <c r="T19" s="604">
        <f t="shared" si="9"/>
        <v>1152.0100000000007</v>
      </c>
      <c r="U19" s="663">
        <f t="shared" si="4"/>
        <v>72810.320000000007</v>
      </c>
      <c r="W19" s="1214"/>
      <c r="X19" s="681">
        <f t="shared" si="10"/>
        <v>202</v>
      </c>
      <c r="Y19" s="632"/>
      <c r="Z19" s="573"/>
      <c r="AA19" s="600"/>
      <c r="AB19" s="573">
        <f t="shared" si="11"/>
        <v>0</v>
      </c>
      <c r="AC19" s="571"/>
      <c r="AD19" s="572"/>
      <c r="AE19" s="604">
        <f t="shared" si="12"/>
        <v>5542.9199999999992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14"/>
      <c r="M20" s="681">
        <f t="shared" si="8"/>
        <v>34</v>
      </c>
      <c r="N20" s="632">
        <v>10</v>
      </c>
      <c r="O20" s="573">
        <v>271.52999999999997</v>
      </c>
      <c r="P20" s="600">
        <v>45099</v>
      </c>
      <c r="Q20" s="573">
        <f t="shared" si="1"/>
        <v>271.52999999999997</v>
      </c>
      <c r="R20" s="571" t="s">
        <v>621</v>
      </c>
      <c r="S20" s="572">
        <v>120</v>
      </c>
      <c r="T20" s="604">
        <f t="shared" si="9"/>
        <v>880.4800000000007</v>
      </c>
      <c r="U20" s="663">
        <f t="shared" si="4"/>
        <v>32583.599999999999</v>
      </c>
      <c r="W20" s="1214"/>
      <c r="X20" s="681">
        <f t="shared" si="10"/>
        <v>202</v>
      </c>
      <c r="Y20" s="632"/>
      <c r="Z20" s="573"/>
      <c r="AA20" s="600"/>
      <c r="AB20" s="573">
        <f t="shared" si="11"/>
        <v>0</v>
      </c>
      <c r="AC20" s="571"/>
      <c r="AD20" s="572"/>
      <c r="AE20" s="604">
        <f t="shared" si="12"/>
        <v>5542.9199999999992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14"/>
      <c r="M21" s="681">
        <f t="shared" si="8"/>
        <v>33</v>
      </c>
      <c r="N21" s="632">
        <v>1</v>
      </c>
      <c r="O21" s="573">
        <v>19.600000000000001</v>
      </c>
      <c r="P21" s="600">
        <v>45099</v>
      </c>
      <c r="Q21" s="573">
        <f t="shared" si="1"/>
        <v>19.600000000000001</v>
      </c>
      <c r="R21" s="571" t="s">
        <v>623</v>
      </c>
      <c r="S21" s="572">
        <v>136</v>
      </c>
      <c r="T21" s="604">
        <f t="shared" si="9"/>
        <v>860.88000000000068</v>
      </c>
      <c r="U21" s="663">
        <f t="shared" si="4"/>
        <v>2665.6000000000004</v>
      </c>
      <c r="W21" s="1214"/>
      <c r="X21" s="681">
        <f t="shared" si="10"/>
        <v>202</v>
      </c>
      <c r="Y21" s="632"/>
      <c r="Z21" s="573"/>
      <c r="AA21" s="600"/>
      <c r="AB21" s="573">
        <f t="shared" si="11"/>
        <v>0</v>
      </c>
      <c r="AC21" s="571"/>
      <c r="AD21" s="572"/>
      <c r="AE21" s="604">
        <f t="shared" si="12"/>
        <v>5542.9199999999992</v>
      </c>
      <c r="AF21" s="663">
        <f t="shared" si="5"/>
        <v>0</v>
      </c>
    </row>
    <row r="22" spans="1:32" x14ac:dyDescent="0.25">
      <c r="A22" s="118"/>
      <c r="B22" s="681">
        <f t="shared" si="6"/>
        <v>141</v>
      </c>
      <c r="C22" s="632">
        <v>35</v>
      </c>
      <c r="D22" s="816">
        <v>1000.14</v>
      </c>
      <c r="E22" s="1101">
        <v>45083</v>
      </c>
      <c r="F22" s="816">
        <f t="shared" si="0"/>
        <v>1000.14</v>
      </c>
      <c r="G22" s="817" t="s">
        <v>485</v>
      </c>
      <c r="H22" s="818">
        <v>135</v>
      </c>
      <c r="I22" s="1137">
        <f t="shared" si="7"/>
        <v>3884.02</v>
      </c>
      <c r="J22" s="663">
        <f t="shared" si="3"/>
        <v>135018.9</v>
      </c>
      <c r="L22" s="1214"/>
      <c r="M22" s="681">
        <f t="shared" si="8"/>
        <v>32</v>
      </c>
      <c r="N22" s="632">
        <v>1</v>
      </c>
      <c r="O22" s="573">
        <v>26.58</v>
      </c>
      <c r="P22" s="600">
        <v>45099</v>
      </c>
      <c r="Q22" s="573">
        <f t="shared" si="1"/>
        <v>26.58</v>
      </c>
      <c r="R22" s="571" t="s">
        <v>623</v>
      </c>
      <c r="S22" s="572">
        <v>136</v>
      </c>
      <c r="T22" s="604">
        <f t="shared" si="9"/>
        <v>834.30000000000064</v>
      </c>
      <c r="U22" s="663">
        <f t="shared" si="4"/>
        <v>3614.8799999999997</v>
      </c>
      <c r="W22" s="1214"/>
      <c r="X22" s="681">
        <f t="shared" si="10"/>
        <v>202</v>
      </c>
      <c r="Y22" s="632"/>
      <c r="Z22" s="573"/>
      <c r="AA22" s="600"/>
      <c r="AB22" s="573">
        <f t="shared" si="11"/>
        <v>0</v>
      </c>
      <c r="AC22" s="571"/>
      <c r="AD22" s="572"/>
      <c r="AE22" s="604">
        <f t="shared" si="12"/>
        <v>5542.9199999999992</v>
      </c>
      <c r="AF22" s="663">
        <f t="shared" si="5"/>
        <v>0</v>
      </c>
    </row>
    <row r="23" spans="1:32" x14ac:dyDescent="0.25">
      <c r="A23" s="118"/>
      <c r="B23" s="174">
        <f t="shared" si="6"/>
        <v>106</v>
      </c>
      <c r="C23" s="15">
        <v>35</v>
      </c>
      <c r="D23" s="815">
        <v>1011.75</v>
      </c>
      <c r="E23" s="1101">
        <v>45085</v>
      </c>
      <c r="F23" s="816">
        <f t="shared" si="0"/>
        <v>1011.75</v>
      </c>
      <c r="G23" s="817" t="s">
        <v>496</v>
      </c>
      <c r="H23" s="818">
        <v>135</v>
      </c>
      <c r="I23" s="1137">
        <f t="shared" si="7"/>
        <v>2872.27</v>
      </c>
      <c r="J23" s="663">
        <f t="shared" si="3"/>
        <v>136586.25</v>
      </c>
      <c r="L23" s="1214"/>
      <c r="M23" s="681">
        <f t="shared" si="8"/>
        <v>32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834.30000000000064</v>
      </c>
      <c r="U23" s="663">
        <f t="shared" si="4"/>
        <v>0</v>
      </c>
      <c r="W23" s="1214"/>
      <c r="X23" s="681">
        <f t="shared" si="10"/>
        <v>202</v>
      </c>
      <c r="Y23" s="632"/>
      <c r="Z23" s="573"/>
      <c r="AA23" s="600"/>
      <c r="AB23" s="573">
        <f t="shared" si="11"/>
        <v>0</v>
      </c>
      <c r="AC23" s="571"/>
      <c r="AD23" s="572"/>
      <c r="AE23" s="604">
        <f t="shared" si="12"/>
        <v>5542.9199999999992</v>
      </c>
      <c r="AF23" s="663">
        <f t="shared" si="5"/>
        <v>0</v>
      </c>
    </row>
    <row r="24" spans="1:32" x14ac:dyDescent="0.25">
      <c r="A24" s="119"/>
      <c r="B24" s="174">
        <f t="shared" si="6"/>
        <v>105</v>
      </c>
      <c r="C24" s="15">
        <v>1</v>
      </c>
      <c r="D24" s="815">
        <v>18.73</v>
      </c>
      <c r="E24" s="1101">
        <v>45085</v>
      </c>
      <c r="F24" s="816">
        <f t="shared" si="0"/>
        <v>18.73</v>
      </c>
      <c r="G24" s="817" t="s">
        <v>500</v>
      </c>
      <c r="H24" s="818">
        <v>135</v>
      </c>
      <c r="I24" s="1137">
        <f t="shared" si="7"/>
        <v>2853.54</v>
      </c>
      <c r="J24" s="663">
        <f t="shared" si="3"/>
        <v>2528.5500000000002</v>
      </c>
      <c r="L24" s="1215"/>
      <c r="M24" s="681">
        <f t="shared" si="8"/>
        <v>32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834.30000000000064</v>
      </c>
      <c r="U24" s="663">
        <f t="shared" si="4"/>
        <v>0</v>
      </c>
      <c r="W24" s="1215"/>
      <c r="X24" s="681">
        <f t="shared" si="10"/>
        <v>202</v>
      </c>
      <c r="Y24" s="632"/>
      <c r="Z24" s="573"/>
      <c r="AA24" s="600"/>
      <c r="AB24" s="573">
        <f t="shared" si="11"/>
        <v>0</v>
      </c>
      <c r="AC24" s="571"/>
      <c r="AD24" s="572"/>
      <c r="AE24" s="604">
        <f t="shared" si="12"/>
        <v>5542.9199999999992</v>
      </c>
      <c r="AF24" s="663">
        <f t="shared" si="5"/>
        <v>0</v>
      </c>
    </row>
    <row r="25" spans="1:32" x14ac:dyDescent="0.25">
      <c r="A25" s="118"/>
      <c r="B25" s="174">
        <f t="shared" si="6"/>
        <v>104</v>
      </c>
      <c r="C25" s="15">
        <v>1</v>
      </c>
      <c r="D25" s="815">
        <v>28.26</v>
      </c>
      <c r="E25" s="1102">
        <v>45086</v>
      </c>
      <c r="F25" s="816">
        <f t="shared" si="0"/>
        <v>28.26</v>
      </c>
      <c r="G25" s="532" t="s">
        <v>508</v>
      </c>
      <c r="H25" s="363">
        <v>136</v>
      </c>
      <c r="I25" s="1138">
        <f t="shared" si="7"/>
        <v>2825.2799999999997</v>
      </c>
      <c r="J25" s="17">
        <f t="shared" si="3"/>
        <v>3843.36</v>
      </c>
      <c r="L25" s="1214"/>
      <c r="M25" s="681">
        <f t="shared" si="8"/>
        <v>0</v>
      </c>
      <c r="N25" s="632">
        <v>32</v>
      </c>
      <c r="O25" s="573"/>
      <c r="P25" s="600"/>
      <c r="Q25" s="573">
        <v>834.3</v>
      </c>
      <c r="R25" s="571"/>
      <c r="S25" s="572"/>
      <c r="T25" s="604">
        <f t="shared" si="9"/>
        <v>0</v>
      </c>
      <c r="U25" s="663">
        <f t="shared" si="4"/>
        <v>0</v>
      </c>
      <c r="W25" s="1214"/>
      <c r="X25" s="681">
        <f t="shared" si="10"/>
        <v>202</v>
      </c>
      <c r="Y25" s="632"/>
      <c r="Z25" s="573"/>
      <c r="AA25" s="600"/>
      <c r="AB25" s="573">
        <f t="shared" si="11"/>
        <v>0</v>
      </c>
      <c r="AC25" s="571"/>
      <c r="AD25" s="572"/>
      <c r="AE25" s="604">
        <f t="shared" si="12"/>
        <v>5542.9199999999992</v>
      </c>
      <c r="AF25" s="663">
        <f t="shared" si="5"/>
        <v>0</v>
      </c>
    </row>
    <row r="26" spans="1:32" x14ac:dyDescent="0.25">
      <c r="A26" s="118"/>
      <c r="B26" s="174">
        <f t="shared" si="6"/>
        <v>70</v>
      </c>
      <c r="C26" s="15">
        <v>34</v>
      </c>
      <c r="D26" s="815">
        <v>992.1</v>
      </c>
      <c r="E26" s="1102">
        <v>45087</v>
      </c>
      <c r="F26" s="815">
        <f t="shared" si="0"/>
        <v>992.1</v>
      </c>
      <c r="G26" s="532" t="s">
        <v>513</v>
      </c>
      <c r="H26" s="363">
        <v>135</v>
      </c>
      <c r="I26" s="1138">
        <f t="shared" si="7"/>
        <v>1833.1799999999998</v>
      </c>
      <c r="J26" s="17">
        <f t="shared" si="3"/>
        <v>133933.5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202</v>
      </c>
      <c r="Y26" s="15"/>
      <c r="Z26" s="68"/>
      <c r="AA26" s="194"/>
      <c r="AB26" s="68">
        <f t="shared" si="11"/>
        <v>0</v>
      </c>
      <c r="AC26" s="69"/>
      <c r="AD26" s="70"/>
      <c r="AE26" s="102">
        <f t="shared" si="12"/>
        <v>5542.9199999999992</v>
      </c>
      <c r="AF26" s="17">
        <f t="shared" si="5"/>
        <v>0</v>
      </c>
    </row>
    <row r="27" spans="1:32" x14ac:dyDescent="0.25">
      <c r="A27" s="118"/>
      <c r="B27" s="174">
        <f t="shared" si="6"/>
        <v>69</v>
      </c>
      <c r="C27" s="15">
        <v>1</v>
      </c>
      <c r="D27" s="815">
        <v>25.13</v>
      </c>
      <c r="E27" s="1102">
        <v>45087</v>
      </c>
      <c r="F27" s="815">
        <f t="shared" si="0"/>
        <v>25.13</v>
      </c>
      <c r="G27" s="532" t="s">
        <v>515</v>
      </c>
      <c r="H27" s="363">
        <v>136</v>
      </c>
      <c r="I27" s="1138">
        <f t="shared" si="7"/>
        <v>1808.0499999999997</v>
      </c>
      <c r="J27" s="17">
        <f t="shared" si="3"/>
        <v>3417.68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1398"/>
      <c r="S27" s="1399"/>
      <c r="T27" s="1351">
        <f t="shared" si="9"/>
        <v>0</v>
      </c>
      <c r="U27" s="1371">
        <f t="shared" si="4"/>
        <v>0</v>
      </c>
      <c r="W27" s="118"/>
      <c r="X27" s="174">
        <f t="shared" si="10"/>
        <v>202</v>
      </c>
      <c r="Y27" s="15"/>
      <c r="Z27" s="68"/>
      <c r="AA27" s="194"/>
      <c r="AB27" s="68">
        <f t="shared" si="11"/>
        <v>0</v>
      </c>
      <c r="AC27" s="69"/>
      <c r="AD27" s="70"/>
      <c r="AE27" s="102">
        <f t="shared" si="12"/>
        <v>5542.9199999999992</v>
      </c>
      <c r="AF27" s="17">
        <f t="shared" si="5"/>
        <v>0</v>
      </c>
    </row>
    <row r="28" spans="1:32" x14ac:dyDescent="0.25">
      <c r="A28" s="118"/>
      <c r="B28" s="174">
        <f t="shared" si="6"/>
        <v>34</v>
      </c>
      <c r="C28" s="15">
        <v>35</v>
      </c>
      <c r="D28" s="815">
        <v>931.13</v>
      </c>
      <c r="E28" s="1102">
        <v>45089</v>
      </c>
      <c r="F28" s="815">
        <f t="shared" si="0"/>
        <v>931.13</v>
      </c>
      <c r="G28" s="532" t="s">
        <v>537</v>
      </c>
      <c r="H28" s="363">
        <v>136</v>
      </c>
      <c r="I28" s="1138">
        <f t="shared" si="7"/>
        <v>876.91999999999973</v>
      </c>
      <c r="J28" s="17">
        <f t="shared" si="3"/>
        <v>126633.68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1398"/>
      <c r="S28" s="1399"/>
      <c r="T28" s="1351">
        <f t="shared" si="9"/>
        <v>0</v>
      </c>
      <c r="U28" s="1371">
        <f t="shared" si="4"/>
        <v>0</v>
      </c>
      <c r="W28" s="118"/>
      <c r="X28" s="174">
        <f t="shared" si="10"/>
        <v>202</v>
      </c>
      <c r="Y28" s="15"/>
      <c r="Z28" s="68"/>
      <c r="AA28" s="194"/>
      <c r="AB28" s="68">
        <f t="shared" si="11"/>
        <v>0</v>
      </c>
      <c r="AC28" s="69"/>
      <c r="AD28" s="70"/>
      <c r="AE28" s="102">
        <f t="shared" si="12"/>
        <v>5542.9199999999992</v>
      </c>
      <c r="AF28" s="17">
        <f t="shared" si="5"/>
        <v>0</v>
      </c>
    </row>
    <row r="29" spans="1:32" x14ac:dyDescent="0.25">
      <c r="A29" s="118"/>
      <c r="B29" s="174">
        <f t="shared" si="6"/>
        <v>33</v>
      </c>
      <c r="C29" s="15">
        <v>1</v>
      </c>
      <c r="D29" s="815">
        <v>27.58</v>
      </c>
      <c r="E29" s="1102">
        <v>45089</v>
      </c>
      <c r="F29" s="815">
        <f t="shared" si="0"/>
        <v>27.58</v>
      </c>
      <c r="G29" s="532" t="s">
        <v>541</v>
      </c>
      <c r="H29" s="363">
        <v>135</v>
      </c>
      <c r="I29" s="1138">
        <f t="shared" si="7"/>
        <v>849.33999999999969</v>
      </c>
      <c r="J29" s="17">
        <f t="shared" si="3"/>
        <v>3723.2999999999997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1398"/>
      <c r="S29" s="1399"/>
      <c r="T29" s="1351">
        <f t="shared" si="9"/>
        <v>0</v>
      </c>
      <c r="U29" s="1371">
        <f t="shared" si="4"/>
        <v>0</v>
      </c>
      <c r="W29" s="118"/>
      <c r="X29" s="174">
        <f t="shared" si="10"/>
        <v>202</v>
      </c>
      <c r="Y29" s="15"/>
      <c r="Z29" s="68"/>
      <c r="AA29" s="194"/>
      <c r="AB29" s="68">
        <f t="shared" si="11"/>
        <v>0</v>
      </c>
      <c r="AC29" s="69"/>
      <c r="AD29" s="70"/>
      <c r="AE29" s="102">
        <f t="shared" si="12"/>
        <v>5542.9199999999992</v>
      </c>
      <c r="AF29" s="17">
        <f t="shared" si="5"/>
        <v>0</v>
      </c>
    </row>
    <row r="30" spans="1:32" x14ac:dyDescent="0.25">
      <c r="A30" s="118"/>
      <c r="B30" s="174">
        <f t="shared" si="6"/>
        <v>33</v>
      </c>
      <c r="C30" s="15"/>
      <c r="D30" s="815"/>
      <c r="E30" s="1102"/>
      <c r="F30" s="815">
        <f t="shared" si="0"/>
        <v>0</v>
      </c>
      <c r="G30" s="532"/>
      <c r="H30" s="363"/>
      <c r="I30" s="1138">
        <f t="shared" si="7"/>
        <v>849.33999999999969</v>
      </c>
      <c r="J30" s="17">
        <f t="shared" si="3"/>
        <v>0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1398"/>
      <c r="S30" s="1399"/>
      <c r="T30" s="1351">
        <f t="shared" si="9"/>
        <v>0</v>
      </c>
      <c r="U30" s="1371">
        <f t="shared" si="4"/>
        <v>0</v>
      </c>
      <c r="W30" s="118"/>
      <c r="X30" s="174">
        <f t="shared" si="10"/>
        <v>202</v>
      </c>
      <c r="Y30" s="15"/>
      <c r="Z30" s="68"/>
      <c r="AA30" s="194"/>
      <c r="AB30" s="68">
        <f t="shared" si="11"/>
        <v>0</v>
      </c>
      <c r="AC30" s="69"/>
      <c r="AD30" s="70"/>
      <c r="AE30" s="102">
        <f t="shared" si="12"/>
        <v>5542.9199999999992</v>
      </c>
      <c r="AF30" s="17">
        <f t="shared" si="5"/>
        <v>0</v>
      </c>
    </row>
    <row r="31" spans="1:32" x14ac:dyDescent="0.25">
      <c r="A31" s="118"/>
      <c r="B31" s="174">
        <f t="shared" si="6"/>
        <v>33</v>
      </c>
      <c r="C31" s="15"/>
      <c r="D31" s="815"/>
      <c r="E31" s="1102"/>
      <c r="F31" s="815">
        <f t="shared" si="0"/>
        <v>0</v>
      </c>
      <c r="G31" s="532"/>
      <c r="H31" s="363"/>
      <c r="I31" s="1138">
        <f t="shared" si="7"/>
        <v>849.33999999999969</v>
      </c>
      <c r="J31" s="17">
        <f t="shared" si="3"/>
        <v>0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1398"/>
      <c r="S31" s="1399"/>
      <c r="T31" s="1351">
        <f t="shared" si="9"/>
        <v>0</v>
      </c>
      <c r="U31" s="1371">
        <f t="shared" si="4"/>
        <v>0</v>
      </c>
      <c r="W31" s="118"/>
      <c r="X31" s="174">
        <f t="shared" si="10"/>
        <v>202</v>
      </c>
      <c r="Y31" s="15"/>
      <c r="Z31" s="68"/>
      <c r="AA31" s="194"/>
      <c r="AB31" s="68">
        <f t="shared" si="11"/>
        <v>0</v>
      </c>
      <c r="AC31" s="69"/>
      <c r="AD31" s="70"/>
      <c r="AE31" s="102">
        <f t="shared" si="12"/>
        <v>5542.9199999999992</v>
      </c>
      <c r="AF31" s="17">
        <f t="shared" si="5"/>
        <v>0</v>
      </c>
    </row>
    <row r="32" spans="1:32" x14ac:dyDescent="0.25">
      <c r="A32" s="118"/>
      <c r="B32" s="174">
        <f t="shared" si="6"/>
        <v>33</v>
      </c>
      <c r="C32" s="15"/>
      <c r="D32" s="815"/>
      <c r="E32" s="1102"/>
      <c r="F32" s="815">
        <f t="shared" si="0"/>
        <v>0</v>
      </c>
      <c r="G32" s="532"/>
      <c r="H32" s="363"/>
      <c r="I32" s="1138">
        <f t="shared" si="7"/>
        <v>849.33999999999969</v>
      </c>
      <c r="J32" s="17">
        <f t="shared" si="3"/>
        <v>0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202</v>
      </c>
      <c r="Y32" s="15"/>
      <c r="Z32" s="68"/>
      <c r="AA32" s="194"/>
      <c r="AB32" s="68">
        <f t="shared" si="11"/>
        <v>0</v>
      </c>
      <c r="AC32" s="69"/>
      <c r="AD32" s="70"/>
      <c r="AE32" s="102">
        <f t="shared" si="12"/>
        <v>5542.9199999999992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33</v>
      </c>
      <c r="D33" s="815"/>
      <c r="E33" s="1102"/>
      <c r="F33" s="1369">
        <v>849.34</v>
      </c>
      <c r="G33" s="1349"/>
      <c r="H33" s="1350"/>
      <c r="I33" s="1370">
        <f t="shared" si="7"/>
        <v>0</v>
      </c>
      <c r="J33" s="1371">
        <f t="shared" si="3"/>
        <v>0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202</v>
      </c>
      <c r="Y33" s="15"/>
      <c r="Z33" s="68"/>
      <c r="AA33" s="194"/>
      <c r="AB33" s="68">
        <f t="shared" si="11"/>
        <v>0</v>
      </c>
      <c r="AC33" s="69"/>
      <c r="AD33" s="70"/>
      <c r="AE33" s="102">
        <f t="shared" si="12"/>
        <v>5542.9199999999992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15"/>
      <c r="E34" s="1102"/>
      <c r="F34" s="1369">
        <f t="shared" si="0"/>
        <v>0</v>
      </c>
      <c r="G34" s="1349"/>
      <c r="H34" s="1350"/>
      <c r="I34" s="1370">
        <f t="shared" si="7"/>
        <v>0</v>
      </c>
      <c r="J34" s="1371">
        <f t="shared" si="3"/>
        <v>0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202</v>
      </c>
      <c r="Y34" s="15"/>
      <c r="Z34" s="68"/>
      <c r="AA34" s="194"/>
      <c r="AB34" s="68">
        <f t="shared" si="11"/>
        <v>0</v>
      </c>
      <c r="AC34" s="69"/>
      <c r="AD34" s="70"/>
      <c r="AE34" s="102">
        <f t="shared" si="12"/>
        <v>5542.9199999999992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15"/>
      <c r="E35" s="1102"/>
      <c r="F35" s="1369">
        <f t="shared" si="0"/>
        <v>0</v>
      </c>
      <c r="G35" s="1349"/>
      <c r="H35" s="1350"/>
      <c r="I35" s="1370">
        <f t="shared" si="7"/>
        <v>0</v>
      </c>
      <c r="J35" s="1371">
        <f t="shared" si="3"/>
        <v>0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202</v>
      </c>
      <c r="Y35" s="15"/>
      <c r="Z35" s="68"/>
      <c r="AA35" s="194"/>
      <c r="AB35" s="68">
        <f t="shared" si="11"/>
        <v>0</v>
      </c>
      <c r="AC35" s="69"/>
      <c r="AD35" s="70"/>
      <c r="AE35" s="102">
        <f t="shared" si="12"/>
        <v>5542.9199999999992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15"/>
      <c r="E36" s="1102"/>
      <c r="F36" s="1369">
        <f t="shared" si="0"/>
        <v>0</v>
      </c>
      <c r="G36" s="1349"/>
      <c r="H36" s="1350"/>
      <c r="I36" s="1370">
        <f t="shared" si="7"/>
        <v>0</v>
      </c>
      <c r="J36" s="1371">
        <f t="shared" si="3"/>
        <v>0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202</v>
      </c>
      <c r="Y36" s="15"/>
      <c r="Z36" s="68"/>
      <c r="AA36" s="194"/>
      <c r="AB36" s="68">
        <f t="shared" si="11"/>
        <v>0</v>
      </c>
      <c r="AC36" s="69"/>
      <c r="AD36" s="70"/>
      <c r="AE36" s="102">
        <f t="shared" si="12"/>
        <v>5542.9199999999992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15"/>
      <c r="E37" s="1102"/>
      <c r="F37" s="1369">
        <f t="shared" si="0"/>
        <v>0</v>
      </c>
      <c r="G37" s="1349"/>
      <c r="H37" s="1350"/>
      <c r="I37" s="1370">
        <f t="shared" si="7"/>
        <v>0</v>
      </c>
      <c r="J37" s="1371">
        <f t="shared" si="3"/>
        <v>0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202</v>
      </c>
      <c r="Y37" s="15"/>
      <c r="Z37" s="68"/>
      <c r="AA37" s="194"/>
      <c r="AB37" s="68">
        <f t="shared" si="11"/>
        <v>0</v>
      </c>
      <c r="AC37" s="69"/>
      <c r="AD37" s="70"/>
      <c r="AE37" s="102">
        <f t="shared" si="12"/>
        <v>5542.9199999999992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15"/>
      <c r="E38" s="1102"/>
      <c r="F38" s="815">
        <f t="shared" si="0"/>
        <v>0</v>
      </c>
      <c r="G38" s="532"/>
      <c r="H38" s="363"/>
      <c r="I38" s="1138">
        <f t="shared" si="7"/>
        <v>0</v>
      </c>
      <c r="J38" s="17">
        <f t="shared" si="3"/>
        <v>0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202</v>
      </c>
      <c r="Y38" s="15"/>
      <c r="Z38" s="68"/>
      <c r="AA38" s="194"/>
      <c r="AB38" s="68">
        <f t="shared" si="11"/>
        <v>0</v>
      </c>
      <c r="AC38" s="69"/>
      <c r="AD38" s="70"/>
      <c r="AE38" s="102">
        <f t="shared" si="12"/>
        <v>5542.9199999999992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15"/>
      <c r="E39" s="1102"/>
      <c r="F39" s="815">
        <f t="shared" si="0"/>
        <v>0</v>
      </c>
      <c r="G39" s="532"/>
      <c r="H39" s="363"/>
      <c r="I39" s="1138">
        <f t="shared" si="7"/>
        <v>0</v>
      </c>
      <c r="J39" s="17">
        <f t="shared" si="3"/>
        <v>0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202</v>
      </c>
      <c r="Y39" s="15"/>
      <c r="Z39" s="68"/>
      <c r="AA39" s="194"/>
      <c r="AB39" s="68">
        <f t="shared" si="11"/>
        <v>0</v>
      </c>
      <c r="AC39" s="69"/>
      <c r="AD39" s="70"/>
      <c r="AE39" s="102">
        <f t="shared" si="12"/>
        <v>5542.9199999999992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15"/>
      <c r="E40" s="1102"/>
      <c r="F40" s="815">
        <f t="shared" si="0"/>
        <v>0</v>
      </c>
      <c r="G40" s="532"/>
      <c r="H40" s="363"/>
      <c r="I40" s="1138">
        <f t="shared" si="7"/>
        <v>0</v>
      </c>
      <c r="J40" s="17">
        <f t="shared" si="3"/>
        <v>0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202</v>
      </c>
      <c r="Y40" s="15"/>
      <c r="Z40" s="68"/>
      <c r="AA40" s="194"/>
      <c r="AB40" s="68">
        <f t="shared" si="11"/>
        <v>0</v>
      </c>
      <c r="AC40" s="69"/>
      <c r="AD40" s="70"/>
      <c r="AE40" s="102">
        <f t="shared" si="12"/>
        <v>5542.9199999999992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815"/>
      <c r="E41" s="1102"/>
      <c r="F41" s="815">
        <f t="shared" si="0"/>
        <v>0</v>
      </c>
      <c r="G41" s="532"/>
      <c r="H41" s="363"/>
      <c r="I41" s="1138">
        <f t="shared" si="7"/>
        <v>0</v>
      </c>
      <c r="J41" s="17">
        <f t="shared" si="3"/>
        <v>0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202</v>
      </c>
      <c r="Y41" s="15"/>
      <c r="Z41" s="68"/>
      <c r="AA41" s="194"/>
      <c r="AB41" s="68">
        <f t="shared" si="11"/>
        <v>0</v>
      </c>
      <c r="AC41" s="69"/>
      <c r="AD41" s="70"/>
      <c r="AE41" s="102">
        <f t="shared" si="12"/>
        <v>5542.9199999999992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815"/>
      <c r="E42" s="1102"/>
      <c r="F42" s="815">
        <f t="shared" si="0"/>
        <v>0</v>
      </c>
      <c r="G42" s="532"/>
      <c r="H42" s="363"/>
      <c r="I42" s="1138">
        <f t="shared" si="7"/>
        <v>0</v>
      </c>
      <c r="J42" s="17">
        <f t="shared" si="3"/>
        <v>0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202</v>
      </c>
      <c r="Y42" s="15"/>
      <c r="Z42" s="68"/>
      <c r="AA42" s="194"/>
      <c r="AB42" s="68">
        <f t="shared" si="11"/>
        <v>0</v>
      </c>
      <c r="AC42" s="69"/>
      <c r="AD42" s="70"/>
      <c r="AE42" s="102">
        <f t="shared" si="12"/>
        <v>5542.9199999999992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815"/>
      <c r="E43" s="1102"/>
      <c r="F43" s="815">
        <f t="shared" si="0"/>
        <v>0</v>
      </c>
      <c r="G43" s="532"/>
      <c r="H43" s="363"/>
      <c r="I43" s="1138">
        <f t="shared" si="7"/>
        <v>0</v>
      </c>
      <c r="J43" s="17">
        <f t="shared" si="3"/>
        <v>0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202</v>
      </c>
      <c r="Y43" s="15"/>
      <c r="Z43" s="68"/>
      <c r="AA43" s="194"/>
      <c r="AB43" s="68">
        <f t="shared" si="11"/>
        <v>0</v>
      </c>
      <c r="AC43" s="69"/>
      <c r="AD43" s="70"/>
      <c r="AE43" s="102">
        <f t="shared" si="12"/>
        <v>5542.9199999999992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815"/>
      <c r="E44" s="1102"/>
      <c r="F44" s="815">
        <f t="shared" si="0"/>
        <v>0</v>
      </c>
      <c r="G44" s="532"/>
      <c r="H44" s="363"/>
      <c r="I44" s="1138">
        <f t="shared" si="7"/>
        <v>0</v>
      </c>
      <c r="J44" s="17">
        <f t="shared" si="3"/>
        <v>0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202</v>
      </c>
      <c r="Y44" s="15"/>
      <c r="Z44" s="68"/>
      <c r="AA44" s="194"/>
      <c r="AB44" s="68">
        <f t="shared" si="11"/>
        <v>0</v>
      </c>
      <c r="AC44" s="69"/>
      <c r="AD44" s="70"/>
      <c r="AE44" s="102">
        <f t="shared" si="12"/>
        <v>5542.9199999999992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815"/>
      <c r="E45" s="1102"/>
      <c r="F45" s="815">
        <f t="shared" si="0"/>
        <v>0</v>
      </c>
      <c r="G45" s="532"/>
      <c r="H45" s="363"/>
      <c r="I45" s="1138">
        <f t="shared" si="7"/>
        <v>0</v>
      </c>
      <c r="J45" s="17">
        <f t="shared" si="3"/>
        <v>0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202</v>
      </c>
      <c r="Y45" s="15"/>
      <c r="Z45" s="68"/>
      <c r="AA45" s="194"/>
      <c r="AB45" s="68">
        <f t="shared" si="11"/>
        <v>0</v>
      </c>
      <c r="AC45" s="69"/>
      <c r="AD45" s="70"/>
      <c r="AE45" s="102">
        <f t="shared" si="12"/>
        <v>5542.9199999999992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815"/>
      <c r="E46" s="1102"/>
      <c r="F46" s="815">
        <f t="shared" si="0"/>
        <v>0</v>
      </c>
      <c r="G46" s="532"/>
      <c r="H46" s="363"/>
      <c r="I46" s="1138">
        <f t="shared" si="7"/>
        <v>0</v>
      </c>
      <c r="J46" s="17">
        <f t="shared" si="3"/>
        <v>0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202</v>
      </c>
      <c r="Y46" s="15"/>
      <c r="Z46" s="68"/>
      <c r="AA46" s="194"/>
      <c r="AB46" s="68">
        <f t="shared" si="11"/>
        <v>0</v>
      </c>
      <c r="AC46" s="69"/>
      <c r="AD46" s="70"/>
      <c r="AE46" s="102">
        <f t="shared" si="12"/>
        <v>5542.9199999999992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815"/>
      <c r="E47" s="1102"/>
      <c r="F47" s="815">
        <f t="shared" si="0"/>
        <v>0</v>
      </c>
      <c r="G47" s="532"/>
      <c r="H47" s="363"/>
      <c r="I47" s="1138">
        <f t="shared" si="7"/>
        <v>0</v>
      </c>
      <c r="J47" s="17">
        <f t="shared" si="3"/>
        <v>0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202</v>
      </c>
      <c r="Y47" s="15"/>
      <c r="Z47" s="68"/>
      <c r="AA47" s="194"/>
      <c r="AB47" s="68">
        <f t="shared" si="11"/>
        <v>0</v>
      </c>
      <c r="AC47" s="69"/>
      <c r="AD47" s="70"/>
      <c r="AE47" s="102">
        <f t="shared" si="12"/>
        <v>5542.9199999999992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815"/>
      <c r="E48" s="1102"/>
      <c r="F48" s="815">
        <f t="shared" si="0"/>
        <v>0</v>
      </c>
      <c r="G48" s="532"/>
      <c r="H48" s="363"/>
      <c r="I48" s="1138">
        <f t="shared" si="7"/>
        <v>0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202</v>
      </c>
      <c r="Y48" s="15"/>
      <c r="Z48" s="68"/>
      <c r="AA48" s="194"/>
      <c r="AB48" s="68">
        <f t="shared" si="11"/>
        <v>0</v>
      </c>
      <c r="AC48" s="69"/>
      <c r="AD48" s="70"/>
      <c r="AE48" s="102">
        <f t="shared" si="12"/>
        <v>5542.9199999999992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815"/>
      <c r="E49" s="1102"/>
      <c r="F49" s="815">
        <f t="shared" si="0"/>
        <v>0</v>
      </c>
      <c r="G49" s="532"/>
      <c r="H49" s="363"/>
      <c r="I49" s="1138">
        <f t="shared" si="7"/>
        <v>0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202</v>
      </c>
      <c r="Y49" s="15"/>
      <c r="Z49" s="68"/>
      <c r="AA49" s="194"/>
      <c r="AB49" s="68">
        <f t="shared" si="11"/>
        <v>0</v>
      </c>
      <c r="AC49" s="69"/>
      <c r="AD49" s="70"/>
      <c r="AE49" s="102">
        <f t="shared" si="12"/>
        <v>5542.9199999999992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815"/>
      <c r="E50" s="1102"/>
      <c r="F50" s="815">
        <f t="shared" si="0"/>
        <v>0</v>
      </c>
      <c r="G50" s="532"/>
      <c r="H50" s="363"/>
      <c r="I50" s="1138">
        <f t="shared" si="7"/>
        <v>0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202</v>
      </c>
      <c r="Y50" s="15"/>
      <c r="Z50" s="68"/>
      <c r="AA50" s="194"/>
      <c r="AB50" s="68">
        <f t="shared" si="11"/>
        <v>0</v>
      </c>
      <c r="AC50" s="69"/>
      <c r="AD50" s="70"/>
      <c r="AE50" s="102">
        <f t="shared" si="12"/>
        <v>5542.9199999999992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815"/>
      <c r="E51" s="1102"/>
      <c r="F51" s="815">
        <f t="shared" si="0"/>
        <v>0</v>
      </c>
      <c r="G51" s="532"/>
      <c r="H51" s="363"/>
      <c r="I51" s="1138">
        <f t="shared" si="7"/>
        <v>0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202</v>
      </c>
      <c r="Y51" s="15"/>
      <c r="Z51" s="68"/>
      <c r="AA51" s="194"/>
      <c r="AB51" s="68">
        <f t="shared" si="11"/>
        <v>0</v>
      </c>
      <c r="AC51" s="69"/>
      <c r="AD51" s="70"/>
      <c r="AE51" s="102">
        <f t="shared" si="12"/>
        <v>5542.9199999999992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815"/>
      <c r="E52" s="1102"/>
      <c r="F52" s="815">
        <f t="shared" si="0"/>
        <v>0</v>
      </c>
      <c r="G52" s="532"/>
      <c r="H52" s="363"/>
      <c r="I52" s="1138">
        <f t="shared" si="7"/>
        <v>0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202</v>
      </c>
      <c r="Y52" s="15"/>
      <c r="Z52" s="68"/>
      <c r="AA52" s="194"/>
      <c r="AB52" s="68">
        <f t="shared" si="11"/>
        <v>0</v>
      </c>
      <c r="AC52" s="69"/>
      <c r="AD52" s="70"/>
      <c r="AE52" s="102">
        <f t="shared" si="12"/>
        <v>5542.9199999999992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815"/>
      <c r="E53" s="1102"/>
      <c r="F53" s="815">
        <f t="shared" si="0"/>
        <v>0</v>
      </c>
      <c r="G53" s="532"/>
      <c r="H53" s="363"/>
      <c r="I53" s="1138">
        <f t="shared" si="7"/>
        <v>0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202</v>
      </c>
      <c r="Y53" s="15"/>
      <c r="Z53" s="68"/>
      <c r="AA53" s="194"/>
      <c r="AB53" s="68">
        <f t="shared" si="11"/>
        <v>0</v>
      </c>
      <c r="AC53" s="69"/>
      <c r="AD53" s="70"/>
      <c r="AE53" s="102">
        <f t="shared" si="12"/>
        <v>5542.9199999999992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815"/>
      <c r="E54" s="1102"/>
      <c r="F54" s="815">
        <f t="shared" si="0"/>
        <v>0</v>
      </c>
      <c r="G54" s="532"/>
      <c r="H54" s="363"/>
      <c r="I54" s="1138">
        <f t="shared" si="7"/>
        <v>0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202</v>
      </c>
      <c r="Y54" s="15"/>
      <c r="Z54" s="68"/>
      <c r="AA54" s="194"/>
      <c r="AB54" s="68">
        <f t="shared" si="11"/>
        <v>0</v>
      </c>
      <c r="AC54" s="69"/>
      <c r="AD54" s="70"/>
      <c r="AE54" s="102">
        <f t="shared" si="12"/>
        <v>5542.9199999999992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815"/>
      <c r="E55" s="1102"/>
      <c r="F55" s="815">
        <f t="shared" si="0"/>
        <v>0</v>
      </c>
      <c r="G55" s="532"/>
      <c r="H55" s="363"/>
      <c r="I55" s="1138">
        <f t="shared" si="7"/>
        <v>0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202</v>
      </c>
      <c r="Y55" s="15"/>
      <c r="Z55" s="68"/>
      <c r="AA55" s="194"/>
      <c r="AB55" s="68">
        <f t="shared" si="11"/>
        <v>0</v>
      </c>
      <c r="AC55" s="69"/>
      <c r="AD55" s="70"/>
      <c r="AE55" s="102">
        <f t="shared" si="12"/>
        <v>5542.9199999999992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815"/>
      <c r="E56" s="1102"/>
      <c r="F56" s="815">
        <f t="shared" si="0"/>
        <v>0</v>
      </c>
      <c r="G56" s="532"/>
      <c r="H56" s="363"/>
      <c r="I56" s="1138">
        <f t="shared" si="7"/>
        <v>0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202</v>
      </c>
      <c r="Y56" s="15"/>
      <c r="Z56" s="68"/>
      <c r="AA56" s="194"/>
      <c r="AB56" s="68">
        <f t="shared" si="11"/>
        <v>0</v>
      </c>
      <c r="AC56" s="69"/>
      <c r="AD56" s="70"/>
      <c r="AE56" s="102">
        <f t="shared" si="12"/>
        <v>5542.9199999999992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815"/>
      <c r="E57" s="1102"/>
      <c r="F57" s="815">
        <f t="shared" si="0"/>
        <v>0</v>
      </c>
      <c r="G57" s="532"/>
      <c r="H57" s="363"/>
      <c r="I57" s="1138">
        <f t="shared" si="7"/>
        <v>0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202</v>
      </c>
      <c r="Y57" s="15"/>
      <c r="Z57" s="68"/>
      <c r="AA57" s="194"/>
      <c r="AB57" s="68">
        <f t="shared" si="11"/>
        <v>0</v>
      </c>
      <c r="AC57" s="69"/>
      <c r="AD57" s="70"/>
      <c r="AE57" s="102">
        <f t="shared" si="12"/>
        <v>5542.9199999999992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815"/>
      <c r="E58" s="1102"/>
      <c r="F58" s="815">
        <v>0</v>
      </c>
      <c r="G58" s="532"/>
      <c r="H58" s="363"/>
      <c r="I58" s="1138">
        <f t="shared" si="7"/>
        <v>0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202</v>
      </c>
      <c r="Y58" s="15"/>
      <c r="Z58" s="68"/>
      <c r="AA58" s="194"/>
      <c r="AB58" s="68">
        <v>0</v>
      </c>
      <c r="AC58" s="69"/>
      <c r="AD58" s="70"/>
      <c r="AE58" s="102">
        <f t="shared" si="12"/>
        <v>5542.9199999999992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815"/>
      <c r="E59" s="1102"/>
      <c r="F59" s="815">
        <f t="shared" ref="F59:F74" si="13">D59</f>
        <v>0</v>
      </c>
      <c r="G59" s="532"/>
      <c r="H59" s="363"/>
      <c r="I59" s="1138">
        <f t="shared" si="7"/>
        <v>0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4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202</v>
      </c>
      <c r="Y59" s="15"/>
      <c r="Z59" s="68"/>
      <c r="AA59" s="194"/>
      <c r="AB59" s="68">
        <f t="shared" ref="AB59:AB74" si="15">Z59</f>
        <v>0</v>
      </c>
      <c r="AC59" s="69"/>
      <c r="AD59" s="70"/>
      <c r="AE59" s="102">
        <f t="shared" si="12"/>
        <v>5542.9199999999992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815"/>
      <c r="E60" s="1102"/>
      <c r="F60" s="815">
        <f t="shared" si="13"/>
        <v>0</v>
      </c>
      <c r="G60" s="532"/>
      <c r="H60" s="363"/>
      <c r="I60" s="1138">
        <f t="shared" si="7"/>
        <v>0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4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202</v>
      </c>
      <c r="Y60" s="15"/>
      <c r="Z60" s="68"/>
      <c r="AA60" s="194"/>
      <c r="AB60" s="68">
        <f t="shared" si="15"/>
        <v>0</v>
      </c>
      <c r="AC60" s="69"/>
      <c r="AD60" s="70"/>
      <c r="AE60" s="102">
        <f t="shared" si="12"/>
        <v>5542.9199999999992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815"/>
      <c r="E61" s="1102"/>
      <c r="F61" s="815">
        <f t="shared" si="13"/>
        <v>0</v>
      </c>
      <c r="G61" s="532"/>
      <c r="H61" s="363"/>
      <c r="I61" s="1138">
        <f t="shared" si="7"/>
        <v>0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4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202</v>
      </c>
      <c r="Y61" s="15"/>
      <c r="Z61" s="68"/>
      <c r="AA61" s="194"/>
      <c r="AB61" s="68">
        <f t="shared" si="15"/>
        <v>0</v>
      </c>
      <c r="AC61" s="69"/>
      <c r="AD61" s="70"/>
      <c r="AE61" s="102">
        <f t="shared" si="12"/>
        <v>5542.9199999999992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815"/>
      <c r="E62" s="1102"/>
      <c r="F62" s="815">
        <f t="shared" si="13"/>
        <v>0</v>
      </c>
      <c r="G62" s="532"/>
      <c r="H62" s="363"/>
      <c r="I62" s="1138">
        <f t="shared" si="7"/>
        <v>0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4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202</v>
      </c>
      <c r="Y62" s="15"/>
      <c r="Z62" s="68"/>
      <c r="AA62" s="194"/>
      <c r="AB62" s="68">
        <f t="shared" si="15"/>
        <v>0</v>
      </c>
      <c r="AC62" s="69"/>
      <c r="AD62" s="70"/>
      <c r="AE62" s="102">
        <f t="shared" si="12"/>
        <v>5542.9199999999992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815"/>
      <c r="E63" s="1102"/>
      <c r="F63" s="815">
        <f t="shared" si="13"/>
        <v>0</v>
      </c>
      <c r="G63" s="532"/>
      <c r="H63" s="363"/>
      <c r="I63" s="1138">
        <f t="shared" si="7"/>
        <v>0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4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202</v>
      </c>
      <c r="Y63" s="15"/>
      <c r="Z63" s="68"/>
      <c r="AA63" s="194"/>
      <c r="AB63" s="68">
        <f t="shared" si="15"/>
        <v>0</v>
      </c>
      <c r="AC63" s="69"/>
      <c r="AD63" s="70"/>
      <c r="AE63" s="102">
        <f t="shared" si="12"/>
        <v>5542.9199999999992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815"/>
      <c r="E64" s="1102"/>
      <c r="F64" s="815">
        <f t="shared" si="13"/>
        <v>0</v>
      </c>
      <c r="G64" s="532"/>
      <c r="H64" s="363"/>
      <c r="I64" s="1138">
        <f t="shared" si="7"/>
        <v>0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4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202</v>
      </c>
      <c r="Y64" s="15"/>
      <c r="Z64" s="68"/>
      <c r="AA64" s="194"/>
      <c r="AB64" s="68">
        <f t="shared" si="15"/>
        <v>0</v>
      </c>
      <c r="AC64" s="69"/>
      <c r="AD64" s="70"/>
      <c r="AE64" s="102">
        <f t="shared" si="12"/>
        <v>5542.9199999999992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815"/>
      <c r="E65" s="1102"/>
      <c r="F65" s="815">
        <f t="shared" si="13"/>
        <v>0</v>
      </c>
      <c r="G65" s="532"/>
      <c r="H65" s="363"/>
      <c r="I65" s="1138">
        <f t="shared" si="7"/>
        <v>0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4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202</v>
      </c>
      <c r="Y65" s="15"/>
      <c r="Z65" s="68"/>
      <c r="AA65" s="194"/>
      <c r="AB65" s="68">
        <f t="shared" si="15"/>
        <v>0</v>
      </c>
      <c r="AC65" s="69"/>
      <c r="AD65" s="70"/>
      <c r="AE65" s="102">
        <f t="shared" si="12"/>
        <v>5542.9199999999992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815"/>
      <c r="E66" s="1102"/>
      <c r="F66" s="815">
        <f t="shared" si="13"/>
        <v>0</v>
      </c>
      <c r="G66" s="532"/>
      <c r="H66" s="363"/>
      <c r="I66" s="1138">
        <f t="shared" si="7"/>
        <v>0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4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202</v>
      </c>
      <c r="Y66" s="15"/>
      <c r="Z66" s="68"/>
      <c r="AA66" s="194"/>
      <c r="AB66" s="68">
        <f t="shared" si="15"/>
        <v>0</v>
      </c>
      <c r="AC66" s="69"/>
      <c r="AD66" s="70"/>
      <c r="AE66" s="102">
        <f t="shared" si="12"/>
        <v>5542.9199999999992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815"/>
      <c r="E67" s="1102"/>
      <c r="F67" s="815">
        <f t="shared" si="13"/>
        <v>0</v>
      </c>
      <c r="G67" s="532"/>
      <c r="H67" s="363"/>
      <c r="I67" s="1138">
        <f t="shared" si="7"/>
        <v>0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4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202</v>
      </c>
      <c r="Y67" s="15"/>
      <c r="Z67" s="68"/>
      <c r="AA67" s="194"/>
      <c r="AB67" s="68">
        <f t="shared" si="15"/>
        <v>0</v>
      </c>
      <c r="AC67" s="69"/>
      <c r="AD67" s="70"/>
      <c r="AE67" s="102">
        <f t="shared" si="12"/>
        <v>5542.9199999999992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815"/>
      <c r="E68" s="1102"/>
      <c r="F68" s="815">
        <f t="shared" si="13"/>
        <v>0</v>
      </c>
      <c r="G68" s="532"/>
      <c r="H68" s="363"/>
      <c r="I68" s="1138">
        <f t="shared" si="7"/>
        <v>0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4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202</v>
      </c>
      <c r="Y68" s="15"/>
      <c r="Z68" s="68"/>
      <c r="AA68" s="194"/>
      <c r="AB68" s="68">
        <f t="shared" si="15"/>
        <v>0</v>
      </c>
      <c r="AC68" s="69"/>
      <c r="AD68" s="70"/>
      <c r="AE68" s="102">
        <f t="shared" si="12"/>
        <v>5542.9199999999992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815"/>
      <c r="E69" s="1102"/>
      <c r="F69" s="815">
        <f t="shared" si="13"/>
        <v>0</v>
      </c>
      <c r="G69" s="532"/>
      <c r="H69" s="363"/>
      <c r="I69" s="1138">
        <f t="shared" si="7"/>
        <v>0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4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202</v>
      </c>
      <c r="Y69" s="15"/>
      <c r="Z69" s="68"/>
      <c r="AA69" s="194"/>
      <c r="AB69" s="68">
        <f t="shared" si="15"/>
        <v>0</v>
      </c>
      <c r="AC69" s="69"/>
      <c r="AD69" s="70"/>
      <c r="AE69" s="102">
        <f t="shared" si="12"/>
        <v>5542.9199999999992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815"/>
      <c r="E70" s="1102"/>
      <c r="F70" s="815">
        <f t="shared" si="13"/>
        <v>0</v>
      </c>
      <c r="G70" s="532"/>
      <c r="H70" s="363"/>
      <c r="I70" s="1138">
        <f t="shared" si="7"/>
        <v>0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4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202</v>
      </c>
      <c r="Y70" s="15"/>
      <c r="Z70" s="68"/>
      <c r="AA70" s="194"/>
      <c r="AB70" s="68">
        <f t="shared" si="15"/>
        <v>0</v>
      </c>
      <c r="AC70" s="69"/>
      <c r="AD70" s="70"/>
      <c r="AE70" s="102">
        <f t="shared" si="12"/>
        <v>5542.9199999999992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815"/>
      <c r="E71" s="1102"/>
      <c r="F71" s="815">
        <f t="shared" si="13"/>
        <v>0</v>
      </c>
      <c r="G71" s="532"/>
      <c r="H71" s="363"/>
      <c r="I71" s="1138">
        <f t="shared" si="7"/>
        <v>0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4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202</v>
      </c>
      <c r="Y71" s="15"/>
      <c r="Z71" s="68"/>
      <c r="AA71" s="194"/>
      <c r="AB71" s="68">
        <f t="shared" si="15"/>
        <v>0</v>
      </c>
      <c r="AC71" s="69"/>
      <c r="AD71" s="70"/>
      <c r="AE71" s="102">
        <f t="shared" si="12"/>
        <v>5542.9199999999992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815"/>
      <c r="E72" s="1102"/>
      <c r="F72" s="815">
        <f t="shared" si="13"/>
        <v>0</v>
      </c>
      <c r="G72" s="532"/>
      <c r="H72" s="363"/>
      <c r="I72" s="1138">
        <f t="shared" si="7"/>
        <v>0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4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202</v>
      </c>
      <c r="Y72" s="15"/>
      <c r="Z72" s="68"/>
      <c r="AA72" s="194"/>
      <c r="AB72" s="68">
        <f t="shared" si="15"/>
        <v>0</v>
      </c>
      <c r="AC72" s="69"/>
      <c r="AD72" s="70"/>
      <c r="AE72" s="102">
        <f t="shared" si="12"/>
        <v>5542.9199999999992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815"/>
      <c r="E73" s="1102"/>
      <c r="F73" s="815">
        <f t="shared" si="13"/>
        <v>0</v>
      </c>
      <c r="G73" s="532"/>
      <c r="H73" s="363"/>
      <c r="I73" s="1138">
        <f t="shared" si="7"/>
        <v>0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4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202</v>
      </c>
      <c r="Y73" s="15"/>
      <c r="Z73" s="68"/>
      <c r="AA73" s="194"/>
      <c r="AB73" s="68">
        <f t="shared" si="15"/>
        <v>0</v>
      </c>
      <c r="AC73" s="69"/>
      <c r="AD73" s="70"/>
      <c r="AE73" s="102">
        <f t="shared" si="12"/>
        <v>5542.9199999999992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815"/>
      <c r="E74" s="1102"/>
      <c r="F74" s="815">
        <f t="shared" si="13"/>
        <v>0</v>
      </c>
      <c r="G74" s="532"/>
      <c r="H74" s="363"/>
      <c r="I74" s="1138">
        <f t="shared" si="7"/>
        <v>0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4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202</v>
      </c>
      <c r="Y74" s="15"/>
      <c r="Z74" s="68"/>
      <c r="AA74" s="194"/>
      <c r="AB74" s="68">
        <f t="shared" si="15"/>
        <v>0</v>
      </c>
      <c r="AC74" s="69"/>
      <c r="AD74" s="70"/>
      <c r="AE74" s="102">
        <f t="shared" si="12"/>
        <v>5542.9199999999992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815"/>
      <c r="E75" s="1102"/>
      <c r="F75" s="815">
        <f>D75</f>
        <v>0</v>
      </c>
      <c r="G75" s="532"/>
      <c r="H75" s="363"/>
      <c r="I75" s="1138">
        <f t="shared" si="7"/>
        <v>0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7">Q75*S75</f>
        <v>0</v>
      </c>
      <c r="W75" s="118"/>
      <c r="X75" s="174">
        <f t="shared" si="10"/>
        <v>202</v>
      </c>
      <c r="Y75" s="15"/>
      <c r="Z75" s="68"/>
      <c r="AA75" s="194"/>
      <c r="AB75" s="68">
        <f>Z75</f>
        <v>0</v>
      </c>
      <c r="AC75" s="69"/>
      <c r="AD75" s="70"/>
      <c r="AE75" s="102">
        <f t="shared" si="12"/>
        <v>5542.9199999999992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815"/>
      <c r="E76" s="1102"/>
      <c r="F76" s="815">
        <f>D76</f>
        <v>0</v>
      </c>
      <c r="G76" s="532"/>
      <c r="H76" s="363"/>
      <c r="I76" s="1138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2">T75-Q76</f>
        <v>0</v>
      </c>
      <c r="U76" s="17">
        <f t="shared" si="17"/>
        <v>0</v>
      </c>
      <c r="W76" s="118"/>
      <c r="X76" s="174">
        <f t="shared" ref="X76" si="23">X75-Y76</f>
        <v>202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4">AE75-AB76</f>
        <v>5542.9199999999992</v>
      </c>
      <c r="AF76" s="17">
        <f t="shared" si="18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2"/>
        <v>0</v>
      </c>
      <c r="U77" s="17">
        <f t="shared" si="17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4"/>
        <v>5542.9199999999992</v>
      </c>
      <c r="AF77" s="17">
        <f t="shared" si="18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362</v>
      </c>
      <c r="D79" s="6">
        <f>SUM(D10:D78)</f>
        <v>9291.4199999999983</v>
      </c>
      <c r="F79" s="6">
        <f>SUM(F10:F78)</f>
        <v>10140.759999999998</v>
      </c>
      <c r="N79" s="53">
        <f>SUM(N10:N78)</f>
        <v>223</v>
      </c>
      <c r="O79" s="6">
        <f>SUM(O10:O78)</f>
        <v>5157.7</v>
      </c>
      <c r="Q79" s="6">
        <f>SUM(Q10:Q78)</f>
        <v>5992</v>
      </c>
      <c r="Y79" s="53">
        <f>SUM(Y10:Y78)</f>
        <v>199</v>
      </c>
      <c r="Z79" s="6">
        <f>SUM(Z10:Z78)</f>
        <v>5315.46</v>
      </c>
      <c r="AB79" s="6">
        <f>SUM(AB10:AB78)</f>
        <v>5315.46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202</v>
      </c>
    </row>
    <row r="83" spans="3:28" ht="15.75" thickBot="1" x14ac:dyDescent="0.3"/>
    <row r="84" spans="3:28" ht="15.75" thickBot="1" x14ac:dyDescent="0.3">
      <c r="C84" s="1552" t="s">
        <v>11</v>
      </c>
      <c r="D84" s="1553"/>
      <c r="E84" s="56">
        <f>E5+E6-F79+E7+E4</f>
        <v>0</v>
      </c>
      <c r="F84" s="1061"/>
      <c r="N84" s="1552" t="s">
        <v>11</v>
      </c>
      <c r="O84" s="1553"/>
      <c r="P84" s="56">
        <f>P5+P6-Q79+P7+P4</f>
        <v>0</v>
      </c>
      <c r="Q84" s="1128"/>
      <c r="Y84" s="1552" t="s">
        <v>11</v>
      </c>
      <c r="Z84" s="1553"/>
      <c r="AA84" s="56">
        <f>AA5+AA6-AB79+AA7+AA4</f>
        <v>5542.92</v>
      </c>
      <c r="AB84" s="1255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C34" sqref="C3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54" t="s">
        <v>195</v>
      </c>
      <c r="B5" s="1566" t="s">
        <v>434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554"/>
      <c r="B6" s="1566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554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0</v>
      </c>
      <c r="C9" s="632">
        <v>792</v>
      </c>
      <c r="D9" s="573">
        <v>7007.9</v>
      </c>
      <c r="E9" s="600">
        <v>45103</v>
      </c>
      <c r="F9" s="573">
        <f t="shared" ref="F9:F33" si="0">D9</f>
        <v>7007.9</v>
      </c>
      <c r="G9" s="571" t="s">
        <v>652</v>
      </c>
      <c r="H9" s="572">
        <v>62</v>
      </c>
      <c r="I9" s="604">
        <f>E6-F9+E5+E7</f>
        <v>0</v>
      </c>
    </row>
    <row r="10" spans="1:10" x14ac:dyDescent="0.25">
      <c r="A10" s="1287"/>
      <c r="B10" s="806">
        <f>B9-C10</f>
        <v>0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0</v>
      </c>
      <c r="J10" s="602"/>
    </row>
    <row r="11" spans="1:10" x14ac:dyDescent="0.25">
      <c r="A11" s="681"/>
      <c r="B11" s="806">
        <f t="shared" ref="B11:B33" si="1">B10-C11</f>
        <v>0</v>
      </c>
      <c r="C11" s="632"/>
      <c r="D11" s="573"/>
      <c r="E11" s="600"/>
      <c r="F11" s="1407">
        <f t="shared" si="0"/>
        <v>0</v>
      </c>
      <c r="G11" s="1398"/>
      <c r="H11" s="1399"/>
      <c r="I11" s="1351">
        <f t="shared" ref="I11:I33" si="2">I10-F11</f>
        <v>0</v>
      </c>
      <c r="J11" s="602"/>
    </row>
    <row r="12" spans="1:10" x14ac:dyDescent="0.25">
      <c r="A12" s="681"/>
      <c r="B12" s="806">
        <f t="shared" si="1"/>
        <v>0</v>
      </c>
      <c r="C12" s="632"/>
      <c r="D12" s="573"/>
      <c r="E12" s="600"/>
      <c r="F12" s="1407">
        <f t="shared" si="0"/>
        <v>0</v>
      </c>
      <c r="G12" s="1398"/>
      <c r="H12" s="1399"/>
      <c r="I12" s="1351">
        <f t="shared" si="2"/>
        <v>0</v>
      </c>
      <c r="J12" s="602"/>
    </row>
    <row r="13" spans="1:10" x14ac:dyDescent="0.25">
      <c r="A13" s="941" t="s">
        <v>33</v>
      </c>
      <c r="B13" s="806">
        <f t="shared" si="1"/>
        <v>0</v>
      </c>
      <c r="C13" s="632"/>
      <c r="D13" s="573"/>
      <c r="E13" s="600"/>
      <c r="F13" s="1407">
        <f t="shared" si="0"/>
        <v>0</v>
      </c>
      <c r="G13" s="1398"/>
      <c r="H13" s="1399"/>
      <c r="I13" s="1351">
        <f t="shared" si="2"/>
        <v>0</v>
      </c>
      <c r="J13" s="602"/>
    </row>
    <row r="14" spans="1:10" x14ac:dyDescent="0.25">
      <c r="A14" s="584"/>
      <c r="B14" s="806">
        <f t="shared" si="1"/>
        <v>0</v>
      </c>
      <c r="C14" s="632"/>
      <c r="D14" s="816"/>
      <c r="E14" s="1101"/>
      <c r="F14" s="1369">
        <f t="shared" si="0"/>
        <v>0</v>
      </c>
      <c r="G14" s="1349"/>
      <c r="H14" s="1350"/>
      <c r="I14" s="1351">
        <f t="shared" si="2"/>
        <v>0</v>
      </c>
      <c r="J14" s="602"/>
    </row>
    <row r="15" spans="1:10" x14ac:dyDescent="0.25">
      <c r="A15" s="584"/>
      <c r="B15" s="806">
        <f t="shared" si="1"/>
        <v>0</v>
      </c>
      <c r="C15" s="632"/>
      <c r="D15" s="816"/>
      <c r="E15" s="1101"/>
      <c r="F15" s="1369">
        <f t="shared" si="0"/>
        <v>0</v>
      </c>
      <c r="G15" s="1349"/>
      <c r="H15" s="1350"/>
      <c r="I15" s="1351">
        <f t="shared" si="2"/>
        <v>0</v>
      </c>
      <c r="J15" s="602"/>
    </row>
    <row r="16" spans="1:10" x14ac:dyDescent="0.25">
      <c r="A16" s="602"/>
      <c r="B16" s="806">
        <f t="shared" si="1"/>
        <v>0</v>
      </c>
      <c r="C16" s="632"/>
      <c r="D16" s="816"/>
      <c r="E16" s="1101"/>
      <c r="F16" s="816">
        <f t="shared" si="0"/>
        <v>0</v>
      </c>
      <c r="G16" s="817"/>
      <c r="H16" s="818"/>
      <c r="I16" s="604">
        <f t="shared" si="2"/>
        <v>0</v>
      </c>
      <c r="J16" s="602"/>
    </row>
    <row r="17" spans="1:10" x14ac:dyDescent="0.25">
      <c r="A17" s="602"/>
      <c r="B17" s="806">
        <f t="shared" si="1"/>
        <v>0</v>
      </c>
      <c r="C17" s="632"/>
      <c r="D17" s="816"/>
      <c r="E17" s="1101"/>
      <c r="F17" s="816">
        <f t="shared" si="0"/>
        <v>0</v>
      </c>
      <c r="G17" s="817"/>
      <c r="H17" s="818"/>
      <c r="I17" s="604">
        <f t="shared" si="2"/>
        <v>0</v>
      </c>
      <c r="J17" s="602"/>
    </row>
    <row r="18" spans="1:10" x14ac:dyDescent="0.25">
      <c r="B18" s="806">
        <f t="shared" si="1"/>
        <v>0</v>
      </c>
      <c r="C18" s="632"/>
      <c r="D18" s="816"/>
      <c r="E18" s="1101"/>
      <c r="F18" s="816">
        <f t="shared" si="0"/>
        <v>0</v>
      </c>
      <c r="G18" s="817"/>
      <c r="H18" s="818"/>
      <c r="I18" s="604">
        <f t="shared" si="2"/>
        <v>0</v>
      </c>
    </row>
    <row r="19" spans="1:10" x14ac:dyDescent="0.25">
      <c r="B19" s="806">
        <f t="shared" si="1"/>
        <v>0</v>
      </c>
      <c r="C19" s="632"/>
      <c r="D19" s="816"/>
      <c r="E19" s="1101"/>
      <c r="F19" s="816">
        <f t="shared" si="0"/>
        <v>0</v>
      </c>
      <c r="G19" s="817"/>
      <c r="H19" s="818"/>
      <c r="I19" s="604">
        <f t="shared" si="2"/>
        <v>0</v>
      </c>
    </row>
    <row r="20" spans="1:10" x14ac:dyDescent="0.25">
      <c r="B20" s="806">
        <f t="shared" si="1"/>
        <v>0</v>
      </c>
      <c r="C20" s="632"/>
      <c r="D20" s="816"/>
      <c r="E20" s="1101"/>
      <c r="F20" s="816">
        <f t="shared" si="0"/>
        <v>0</v>
      </c>
      <c r="G20" s="817"/>
      <c r="H20" s="818"/>
      <c r="I20" s="604">
        <f t="shared" si="2"/>
        <v>0</v>
      </c>
    </row>
    <row r="21" spans="1:10" x14ac:dyDescent="0.25">
      <c r="A21" s="118"/>
      <c r="B21" s="806">
        <f t="shared" si="1"/>
        <v>0</v>
      </c>
      <c r="C21" s="807"/>
      <c r="D21" s="816"/>
      <c r="E21" s="1101"/>
      <c r="F21" s="816">
        <f t="shared" si="0"/>
        <v>0</v>
      </c>
      <c r="G21" s="817"/>
      <c r="H21" s="818"/>
      <c r="I21" s="604">
        <f t="shared" si="2"/>
        <v>0</v>
      </c>
    </row>
    <row r="22" spans="1:10" x14ac:dyDescent="0.25">
      <c r="A22" s="118"/>
      <c r="B22" s="806">
        <f t="shared" si="1"/>
        <v>0</v>
      </c>
      <c r="C22" s="807"/>
      <c r="D22" s="816"/>
      <c r="E22" s="1101"/>
      <c r="F22" s="816">
        <f t="shared" si="0"/>
        <v>0</v>
      </c>
      <c r="G22" s="817"/>
      <c r="H22" s="818"/>
      <c r="I22" s="604">
        <f t="shared" si="2"/>
        <v>0</v>
      </c>
    </row>
    <row r="23" spans="1:10" x14ac:dyDescent="0.25">
      <c r="A23" s="119"/>
      <c r="B23" s="806">
        <f t="shared" si="1"/>
        <v>0</v>
      </c>
      <c r="C23" s="807"/>
      <c r="D23" s="816"/>
      <c r="E23" s="1101"/>
      <c r="F23" s="816">
        <f t="shared" si="0"/>
        <v>0</v>
      </c>
      <c r="G23" s="817"/>
      <c r="H23" s="818"/>
      <c r="I23" s="604">
        <f t="shared" si="2"/>
        <v>0</v>
      </c>
    </row>
    <row r="24" spans="1:10" x14ac:dyDescent="0.25">
      <c r="A24" s="118"/>
      <c r="B24" s="806">
        <f t="shared" si="1"/>
        <v>0</v>
      </c>
      <c r="C24" s="807"/>
      <c r="D24" s="816"/>
      <c r="E24" s="1101"/>
      <c r="F24" s="816">
        <f t="shared" si="0"/>
        <v>0</v>
      </c>
      <c r="G24" s="817"/>
      <c r="H24" s="818"/>
      <c r="I24" s="604">
        <f t="shared" si="2"/>
        <v>0</v>
      </c>
    </row>
    <row r="25" spans="1:10" x14ac:dyDescent="0.25">
      <c r="A25" s="118"/>
      <c r="B25" s="806">
        <f t="shared" si="1"/>
        <v>0</v>
      </c>
      <c r="C25" s="807"/>
      <c r="D25" s="816"/>
      <c r="E25" s="1101"/>
      <c r="F25" s="816">
        <f t="shared" si="0"/>
        <v>0</v>
      </c>
      <c r="G25" s="817"/>
      <c r="H25" s="818"/>
      <c r="I25" s="604">
        <f t="shared" si="2"/>
        <v>0</v>
      </c>
    </row>
    <row r="26" spans="1:10" x14ac:dyDescent="0.25">
      <c r="A26" s="118"/>
      <c r="B26" s="806">
        <f t="shared" si="1"/>
        <v>0</v>
      </c>
      <c r="C26" s="807"/>
      <c r="D26" s="816"/>
      <c r="E26" s="1101"/>
      <c r="F26" s="816">
        <f t="shared" si="0"/>
        <v>0</v>
      </c>
      <c r="G26" s="817"/>
      <c r="H26" s="818"/>
      <c r="I26" s="604">
        <f t="shared" si="2"/>
        <v>0</v>
      </c>
    </row>
    <row r="27" spans="1:10" x14ac:dyDescent="0.25">
      <c r="A27" s="118"/>
      <c r="B27" s="806">
        <f t="shared" si="1"/>
        <v>0</v>
      </c>
      <c r="C27" s="807"/>
      <c r="D27" s="816"/>
      <c r="E27" s="1101"/>
      <c r="F27" s="816">
        <f t="shared" si="0"/>
        <v>0</v>
      </c>
      <c r="G27" s="817"/>
      <c r="H27" s="818"/>
      <c r="I27" s="604">
        <f t="shared" si="2"/>
        <v>0</v>
      </c>
    </row>
    <row r="28" spans="1:10" x14ac:dyDescent="0.25">
      <c r="A28" s="118"/>
      <c r="B28" s="806">
        <f t="shared" si="1"/>
        <v>0</v>
      </c>
      <c r="C28" s="807"/>
      <c r="D28" s="816"/>
      <c r="E28" s="1101"/>
      <c r="F28" s="816">
        <f t="shared" si="0"/>
        <v>0</v>
      </c>
      <c r="G28" s="817"/>
      <c r="H28" s="818"/>
      <c r="I28" s="604">
        <f t="shared" si="2"/>
        <v>0</v>
      </c>
    </row>
    <row r="29" spans="1:10" x14ac:dyDescent="0.25">
      <c r="A29" s="118"/>
      <c r="B29" s="740">
        <f t="shared" si="1"/>
        <v>0</v>
      </c>
      <c r="C29" s="459"/>
      <c r="D29" s="815"/>
      <c r="E29" s="1101"/>
      <c r="F29" s="816">
        <f t="shared" si="0"/>
        <v>0</v>
      </c>
      <c r="G29" s="817"/>
      <c r="H29" s="818"/>
      <c r="I29" s="604">
        <f t="shared" si="2"/>
        <v>0</v>
      </c>
    </row>
    <row r="30" spans="1:10" x14ac:dyDescent="0.25">
      <c r="A30" s="118"/>
      <c r="B30" s="740">
        <f t="shared" si="1"/>
        <v>0</v>
      </c>
      <c r="C30" s="459"/>
      <c r="D30" s="815"/>
      <c r="E30" s="1101"/>
      <c r="F30" s="816">
        <f t="shared" si="0"/>
        <v>0</v>
      </c>
      <c r="G30" s="817"/>
      <c r="H30" s="818"/>
      <c r="I30" s="604">
        <f t="shared" si="2"/>
        <v>0</v>
      </c>
    </row>
    <row r="31" spans="1:10" x14ac:dyDescent="0.25">
      <c r="A31" s="118"/>
      <c r="B31" s="740">
        <f t="shared" si="1"/>
        <v>0</v>
      </c>
      <c r="C31" s="459"/>
      <c r="D31" s="815"/>
      <c r="E31" s="1101"/>
      <c r="F31" s="816">
        <f t="shared" si="0"/>
        <v>0</v>
      </c>
      <c r="G31" s="817"/>
      <c r="H31" s="818"/>
      <c r="I31" s="604">
        <f t="shared" si="2"/>
        <v>0</v>
      </c>
    </row>
    <row r="32" spans="1:10" x14ac:dyDescent="0.25">
      <c r="A32" s="118"/>
      <c r="B32" s="740">
        <f t="shared" si="1"/>
        <v>0</v>
      </c>
      <c r="C32" s="459"/>
      <c r="D32" s="815"/>
      <c r="E32" s="1101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1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7"/>
      <c r="E34" s="1148"/>
      <c r="F34" s="1149"/>
      <c r="G34" s="1150"/>
      <c r="H34" s="818"/>
      <c r="I34" s="765"/>
    </row>
    <row r="35" spans="1:9" ht="15.75" x14ac:dyDescent="0.25">
      <c r="C35" s="53">
        <f>SUM(C9:C34)</f>
        <v>792</v>
      </c>
      <c r="D35" s="460">
        <f>SUM(D9:D34)</f>
        <v>7007.9</v>
      </c>
      <c r="E35" s="602"/>
      <c r="F35" s="668">
        <f>SUM(F9:F34)</f>
        <v>7007.9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2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E5+E6-F35+E7</f>
        <v>0</v>
      </c>
      <c r="F40" s="1276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7" sqref="G17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0" t="s">
        <v>318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54" t="s">
        <v>52</v>
      </c>
      <c r="B5" s="1567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554"/>
      <c r="B6" s="1567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554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3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10</v>
      </c>
      <c r="C14" s="632">
        <v>24</v>
      </c>
      <c r="D14" s="816">
        <v>623.28</v>
      </c>
      <c r="E14" s="1101">
        <v>45084</v>
      </c>
      <c r="F14" s="816">
        <f t="shared" si="0"/>
        <v>623.28</v>
      </c>
      <c r="G14" s="817" t="s">
        <v>493</v>
      </c>
      <c r="H14" s="818">
        <v>72</v>
      </c>
      <c r="I14" s="604">
        <f t="shared" si="2"/>
        <v>279.09999999999968</v>
      </c>
    </row>
    <row r="15" spans="1:9" x14ac:dyDescent="0.25">
      <c r="A15" s="72"/>
      <c r="B15" s="806">
        <f t="shared" si="1"/>
        <v>0</v>
      </c>
      <c r="C15" s="632">
        <v>10</v>
      </c>
      <c r="D15" s="816">
        <v>279.10000000000002</v>
      </c>
      <c r="E15" s="1101">
        <v>45085</v>
      </c>
      <c r="F15" s="816">
        <f t="shared" si="0"/>
        <v>279.10000000000002</v>
      </c>
      <c r="G15" s="817" t="s">
        <v>498</v>
      </c>
      <c r="H15" s="818">
        <v>72</v>
      </c>
      <c r="I15" s="604">
        <f t="shared" si="2"/>
        <v>0</v>
      </c>
    </row>
    <row r="16" spans="1:9" x14ac:dyDescent="0.25">
      <c r="B16" s="806">
        <f t="shared" si="1"/>
        <v>0</v>
      </c>
      <c r="C16" s="632"/>
      <c r="D16" s="816"/>
      <c r="E16" s="1101"/>
      <c r="F16" s="816">
        <f t="shared" si="0"/>
        <v>0</v>
      </c>
      <c r="G16" s="817"/>
      <c r="H16" s="818"/>
      <c r="I16" s="604">
        <f t="shared" si="2"/>
        <v>0</v>
      </c>
    </row>
    <row r="17" spans="1:9" x14ac:dyDescent="0.25">
      <c r="B17" s="806">
        <f t="shared" si="1"/>
        <v>0</v>
      </c>
      <c r="C17" s="632"/>
      <c r="D17" s="816"/>
      <c r="E17" s="1101"/>
      <c r="F17" s="816">
        <f t="shared" si="0"/>
        <v>0</v>
      </c>
      <c r="G17" s="1349"/>
      <c r="H17" s="1350"/>
      <c r="I17" s="1351">
        <f t="shared" si="2"/>
        <v>0</v>
      </c>
    </row>
    <row r="18" spans="1:9" x14ac:dyDescent="0.25">
      <c r="B18" s="806">
        <f t="shared" si="1"/>
        <v>0</v>
      </c>
      <c r="C18" s="632"/>
      <c r="D18" s="816"/>
      <c r="E18" s="1101"/>
      <c r="F18" s="816">
        <f t="shared" si="0"/>
        <v>0</v>
      </c>
      <c r="G18" s="1349"/>
      <c r="H18" s="1350"/>
      <c r="I18" s="1351">
        <f t="shared" si="2"/>
        <v>0</v>
      </c>
    </row>
    <row r="19" spans="1:9" x14ac:dyDescent="0.25">
      <c r="B19" s="806">
        <f t="shared" si="1"/>
        <v>0</v>
      </c>
      <c r="C19" s="632"/>
      <c r="D19" s="816"/>
      <c r="E19" s="1101"/>
      <c r="F19" s="816">
        <f t="shared" si="0"/>
        <v>0</v>
      </c>
      <c r="G19" s="1349"/>
      <c r="H19" s="1350"/>
      <c r="I19" s="1351">
        <f t="shared" si="2"/>
        <v>0</v>
      </c>
    </row>
    <row r="20" spans="1:9" x14ac:dyDescent="0.25">
      <c r="B20" s="806">
        <f t="shared" si="1"/>
        <v>0</v>
      </c>
      <c r="C20" s="632"/>
      <c r="D20" s="816"/>
      <c r="E20" s="1101"/>
      <c r="F20" s="816">
        <f t="shared" si="0"/>
        <v>0</v>
      </c>
      <c r="G20" s="1349"/>
      <c r="H20" s="1350"/>
      <c r="I20" s="1351">
        <f t="shared" si="2"/>
        <v>0</v>
      </c>
    </row>
    <row r="21" spans="1:9" x14ac:dyDescent="0.25">
      <c r="A21" s="118"/>
      <c r="B21" s="806">
        <f t="shared" si="1"/>
        <v>0</v>
      </c>
      <c r="C21" s="807"/>
      <c r="D21" s="816"/>
      <c r="E21" s="1101"/>
      <c r="F21" s="816">
        <f t="shared" si="0"/>
        <v>0</v>
      </c>
      <c r="G21" s="1349"/>
      <c r="H21" s="1350"/>
      <c r="I21" s="1351">
        <f t="shared" si="2"/>
        <v>0</v>
      </c>
    </row>
    <row r="22" spans="1:9" x14ac:dyDescent="0.25">
      <c r="A22" s="118"/>
      <c r="B22" s="806">
        <f t="shared" si="1"/>
        <v>0</v>
      </c>
      <c r="C22" s="807"/>
      <c r="D22" s="816"/>
      <c r="E22" s="1101"/>
      <c r="F22" s="816">
        <f t="shared" si="0"/>
        <v>0</v>
      </c>
      <c r="G22" s="817"/>
      <c r="H22" s="818"/>
      <c r="I22" s="604">
        <f t="shared" si="2"/>
        <v>0</v>
      </c>
    </row>
    <row r="23" spans="1:9" x14ac:dyDescent="0.25">
      <c r="A23" s="119"/>
      <c r="B23" s="806">
        <f t="shared" si="1"/>
        <v>0</v>
      </c>
      <c r="C23" s="807"/>
      <c r="D23" s="816"/>
      <c r="E23" s="1101"/>
      <c r="F23" s="816">
        <f t="shared" si="0"/>
        <v>0</v>
      </c>
      <c r="G23" s="817"/>
      <c r="H23" s="818"/>
      <c r="I23" s="604">
        <f t="shared" si="2"/>
        <v>0</v>
      </c>
    </row>
    <row r="24" spans="1:9" x14ac:dyDescent="0.25">
      <c r="A24" s="118"/>
      <c r="B24" s="806">
        <f t="shared" si="1"/>
        <v>0</v>
      </c>
      <c r="C24" s="807"/>
      <c r="D24" s="816"/>
      <c r="E24" s="1101"/>
      <c r="F24" s="816">
        <f t="shared" si="0"/>
        <v>0</v>
      </c>
      <c r="G24" s="817"/>
      <c r="H24" s="818"/>
      <c r="I24" s="604">
        <f t="shared" si="2"/>
        <v>0</v>
      </c>
    </row>
    <row r="25" spans="1:9" x14ac:dyDescent="0.25">
      <c r="A25" s="118"/>
      <c r="B25" s="806">
        <f t="shared" si="1"/>
        <v>0</v>
      </c>
      <c r="C25" s="807"/>
      <c r="D25" s="816"/>
      <c r="E25" s="1101"/>
      <c r="F25" s="816">
        <f t="shared" si="0"/>
        <v>0</v>
      </c>
      <c r="G25" s="817"/>
      <c r="H25" s="818"/>
      <c r="I25" s="604">
        <f t="shared" si="2"/>
        <v>0</v>
      </c>
    </row>
    <row r="26" spans="1:9" x14ac:dyDescent="0.25">
      <c r="A26" s="118"/>
      <c r="B26" s="806">
        <f t="shared" si="1"/>
        <v>0</v>
      </c>
      <c r="C26" s="807"/>
      <c r="D26" s="816"/>
      <c r="E26" s="1101"/>
      <c r="F26" s="816">
        <f t="shared" si="0"/>
        <v>0</v>
      </c>
      <c r="G26" s="817"/>
      <c r="H26" s="818"/>
      <c r="I26" s="604">
        <f t="shared" si="2"/>
        <v>0</v>
      </c>
    </row>
    <row r="27" spans="1:9" x14ac:dyDescent="0.25">
      <c r="A27" s="118"/>
      <c r="B27" s="806">
        <f t="shared" si="1"/>
        <v>0</v>
      </c>
      <c r="C27" s="807"/>
      <c r="D27" s="816"/>
      <c r="E27" s="1101"/>
      <c r="F27" s="816">
        <f t="shared" si="0"/>
        <v>0</v>
      </c>
      <c r="G27" s="817"/>
      <c r="H27" s="818"/>
      <c r="I27" s="604">
        <f t="shared" si="2"/>
        <v>0</v>
      </c>
    </row>
    <row r="28" spans="1:9" x14ac:dyDescent="0.25">
      <c r="A28" s="118"/>
      <c r="B28" s="806">
        <f t="shared" si="1"/>
        <v>0</v>
      </c>
      <c r="C28" s="807"/>
      <c r="D28" s="816"/>
      <c r="E28" s="1101"/>
      <c r="F28" s="816">
        <f t="shared" si="0"/>
        <v>0</v>
      </c>
      <c r="G28" s="817"/>
      <c r="H28" s="818"/>
      <c r="I28" s="604">
        <f t="shared" si="2"/>
        <v>0</v>
      </c>
    </row>
    <row r="29" spans="1:9" x14ac:dyDescent="0.25">
      <c r="A29" s="118"/>
      <c r="B29" s="740">
        <f t="shared" si="1"/>
        <v>0</v>
      </c>
      <c r="C29" s="459"/>
      <c r="D29" s="815"/>
      <c r="E29" s="1101"/>
      <c r="F29" s="816">
        <f t="shared" si="0"/>
        <v>0</v>
      </c>
      <c r="G29" s="817"/>
      <c r="H29" s="818"/>
      <c r="I29" s="604">
        <f t="shared" si="2"/>
        <v>0</v>
      </c>
    </row>
    <row r="30" spans="1:9" x14ac:dyDescent="0.25">
      <c r="A30" s="118"/>
      <c r="B30" s="740">
        <f t="shared" si="1"/>
        <v>0</v>
      </c>
      <c r="C30" s="459"/>
      <c r="D30" s="815"/>
      <c r="E30" s="1101"/>
      <c r="F30" s="816">
        <f t="shared" si="0"/>
        <v>0</v>
      </c>
      <c r="G30" s="817"/>
      <c r="H30" s="818"/>
      <c r="I30" s="604">
        <f t="shared" si="2"/>
        <v>0</v>
      </c>
    </row>
    <row r="31" spans="1:9" x14ac:dyDescent="0.25">
      <c r="A31" s="118"/>
      <c r="B31" s="740">
        <f t="shared" si="1"/>
        <v>0</v>
      </c>
      <c r="C31" s="459"/>
      <c r="D31" s="815"/>
      <c r="E31" s="1101"/>
      <c r="F31" s="816">
        <f t="shared" si="0"/>
        <v>0</v>
      </c>
      <c r="G31" s="817"/>
      <c r="H31" s="818"/>
      <c r="I31" s="604">
        <f t="shared" si="2"/>
        <v>0</v>
      </c>
    </row>
    <row r="32" spans="1:9" x14ac:dyDescent="0.25">
      <c r="A32" s="118"/>
      <c r="B32" s="740">
        <f t="shared" si="1"/>
        <v>0</v>
      </c>
      <c r="C32" s="459"/>
      <c r="D32" s="815"/>
      <c r="E32" s="1101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1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7"/>
      <c r="E34" s="1148"/>
      <c r="F34" s="1149"/>
      <c r="G34" s="1150"/>
      <c r="H34" s="818"/>
      <c r="I34" s="765"/>
    </row>
    <row r="35" spans="1:9" ht="15.75" x14ac:dyDescent="0.25">
      <c r="C35" s="53">
        <f>SUM(C9:C34)</f>
        <v>149</v>
      </c>
      <c r="D35" s="460">
        <f>SUM(D9:D34)</f>
        <v>3998.7499999999995</v>
      </c>
      <c r="E35" s="602"/>
      <c r="F35" s="668">
        <f>SUM(F9:F34)</f>
        <v>3998.7499999999995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2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E5+E6-F35+E7</f>
        <v>4.5474735088646412E-13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54"/>
      <c r="B5" s="1568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554"/>
      <c r="B6" s="1568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B26" sqref="B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550" t="s">
        <v>319</v>
      </c>
      <c r="B1" s="1550"/>
      <c r="C1" s="1550"/>
      <c r="D1" s="1550"/>
      <c r="E1" s="1550"/>
      <c r="F1" s="1550"/>
      <c r="G1" s="1550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569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554" t="s">
        <v>52</v>
      </c>
      <c r="B5" s="1570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554"/>
      <c r="B6" s="1570"/>
      <c r="C6" s="433"/>
      <c r="D6" s="218"/>
      <c r="E6" s="77"/>
      <c r="F6" s="61"/>
      <c r="G6" s="47">
        <f>F35</f>
        <v>4810.8000000000011</v>
      </c>
      <c r="H6" s="7">
        <f>E6-G6+E7+E5-G5+E4+E8</f>
        <v>2.9999999998835847E-2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4</v>
      </c>
      <c r="C22" s="632">
        <v>4</v>
      </c>
      <c r="D22" s="816">
        <v>116.77</v>
      </c>
      <c r="E22" s="1101">
        <v>45093</v>
      </c>
      <c r="F22" s="816">
        <f t="shared" si="0"/>
        <v>116.77</v>
      </c>
      <c r="G22" s="817" t="s">
        <v>580</v>
      </c>
      <c r="H22" s="818">
        <v>61</v>
      </c>
      <c r="I22" s="603">
        <f t="shared" si="2"/>
        <v>111.03000000000047</v>
      </c>
    </row>
    <row r="23" spans="1:9" x14ac:dyDescent="0.25">
      <c r="A23" s="119"/>
      <c r="B23" s="823">
        <f t="shared" si="1"/>
        <v>3</v>
      </c>
      <c r="C23" s="632">
        <v>1</v>
      </c>
      <c r="D23" s="816">
        <v>30.2</v>
      </c>
      <c r="E23" s="1101">
        <v>45093</v>
      </c>
      <c r="F23" s="816">
        <f t="shared" si="0"/>
        <v>30.2</v>
      </c>
      <c r="G23" s="817" t="s">
        <v>584</v>
      </c>
      <c r="H23" s="818">
        <v>61</v>
      </c>
      <c r="I23" s="603">
        <f t="shared" si="2"/>
        <v>80.830000000000467</v>
      </c>
    </row>
    <row r="24" spans="1:9" x14ac:dyDescent="0.25">
      <c r="A24" s="118"/>
      <c r="B24" s="823">
        <f t="shared" si="1"/>
        <v>1</v>
      </c>
      <c r="C24" s="632">
        <v>2</v>
      </c>
      <c r="D24" s="816">
        <v>80.8</v>
      </c>
      <c r="E24" s="1101">
        <v>45099</v>
      </c>
      <c r="F24" s="816">
        <f t="shared" si="0"/>
        <v>80.8</v>
      </c>
      <c r="G24" s="817" t="s">
        <v>625</v>
      </c>
      <c r="H24" s="818">
        <v>61</v>
      </c>
      <c r="I24" s="603">
        <f t="shared" si="2"/>
        <v>3.0000000000470095E-2</v>
      </c>
    </row>
    <row r="25" spans="1:9" x14ac:dyDescent="0.25">
      <c r="A25" s="118"/>
      <c r="B25" s="823">
        <f t="shared" si="1"/>
        <v>1</v>
      </c>
      <c r="C25" s="632"/>
      <c r="D25" s="816"/>
      <c r="E25" s="1101"/>
      <c r="F25" s="816">
        <f t="shared" si="0"/>
        <v>0</v>
      </c>
      <c r="G25" s="817"/>
      <c r="H25" s="818"/>
      <c r="I25" s="603">
        <f t="shared" si="2"/>
        <v>3.0000000000470095E-2</v>
      </c>
    </row>
    <row r="26" spans="1:9" x14ac:dyDescent="0.25">
      <c r="A26" s="118"/>
      <c r="B26" s="823">
        <f t="shared" si="1"/>
        <v>1</v>
      </c>
      <c r="C26" s="632"/>
      <c r="D26" s="816"/>
      <c r="E26" s="1101"/>
      <c r="F26" s="1369">
        <f t="shared" si="0"/>
        <v>0</v>
      </c>
      <c r="G26" s="1349"/>
      <c r="H26" s="1350"/>
      <c r="I26" s="1376">
        <f t="shared" si="2"/>
        <v>3.0000000000470095E-2</v>
      </c>
    </row>
    <row r="27" spans="1:9" x14ac:dyDescent="0.25">
      <c r="A27" s="118"/>
      <c r="B27" s="823">
        <f t="shared" si="1"/>
        <v>1</v>
      </c>
      <c r="C27" s="632"/>
      <c r="D27" s="816"/>
      <c r="E27" s="1101"/>
      <c r="F27" s="1369">
        <v>0</v>
      </c>
      <c r="G27" s="1349"/>
      <c r="H27" s="1350"/>
      <c r="I27" s="1376">
        <f t="shared" si="2"/>
        <v>3.0000000000470095E-2</v>
      </c>
    </row>
    <row r="28" spans="1:9" x14ac:dyDescent="0.25">
      <c r="A28" s="118"/>
      <c r="B28" s="823">
        <f t="shared" si="1"/>
        <v>1</v>
      </c>
      <c r="C28" s="632"/>
      <c r="D28" s="816"/>
      <c r="E28" s="1101"/>
      <c r="F28" s="1369">
        <f t="shared" ref="F28:F33" si="3">D28</f>
        <v>0</v>
      </c>
      <c r="G28" s="1349"/>
      <c r="H28" s="1350"/>
      <c r="I28" s="1376">
        <f t="shared" si="2"/>
        <v>3.0000000000470095E-2</v>
      </c>
    </row>
    <row r="29" spans="1:9" x14ac:dyDescent="0.25">
      <c r="A29" s="118"/>
      <c r="B29" s="823"/>
      <c r="C29" s="632"/>
      <c r="D29" s="816"/>
      <c r="E29" s="1101"/>
      <c r="F29" s="816">
        <f t="shared" si="3"/>
        <v>0</v>
      </c>
      <c r="G29" s="817"/>
      <c r="H29" s="818"/>
      <c r="I29" s="603">
        <f t="shared" si="2"/>
        <v>3.0000000000470095E-2</v>
      </c>
    </row>
    <row r="30" spans="1:9" x14ac:dyDescent="0.25">
      <c r="A30" s="118"/>
      <c r="B30" s="224"/>
      <c r="C30" s="15"/>
      <c r="D30" s="815"/>
      <c r="E30" s="1102"/>
      <c r="F30" s="815">
        <f t="shared" si="3"/>
        <v>0</v>
      </c>
      <c r="G30" s="532"/>
      <c r="H30" s="363"/>
      <c r="I30" s="59">
        <f t="shared" si="2"/>
        <v>3.0000000000470095E-2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167</v>
      </c>
      <c r="D35" s="6">
        <f>SUM(D10:D34)</f>
        <v>4810.8000000000011</v>
      </c>
      <c r="F35" s="6">
        <f>SUM(F10:F34)</f>
        <v>4810.8000000000011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2.9999999998835847E-2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557"/>
      <c r="B5" s="1571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557"/>
      <c r="B6" s="1571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2"/>
      <c r="E34" s="1043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550" t="s">
        <v>320</v>
      </c>
      <c r="B1" s="1550"/>
      <c r="C1" s="1550"/>
      <c r="D1" s="1550"/>
      <c r="E1" s="1550"/>
      <c r="F1" s="1550"/>
      <c r="G1" s="1550"/>
      <c r="H1" s="11">
        <v>1</v>
      </c>
      <c r="K1" s="1555" t="s">
        <v>379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55"/>
      <c r="Q4" s="38"/>
    </row>
    <row r="5" spans="1:19" ht="15" customHeight="1" x14ac:dyDescent="0.25">
      <c r="A5" s="1554" t="s">
        <v>187</v>
      </c>
      <c r="B5" s="1571" t="s">
        <v>76</v>
      </c>
      <c r="C5" s="457">
        <v>33</v>
      </c>
      <c r="D5" s="511">
        <v>45057</v>
      </c>
      <c r="E5" s="458">
        <v>490.67</v>
      </c>
      <c r="F5" s="983">
        <v>28</v>
      </c>
      <c r="G5" s="87">
        <f>F36</f>
        <v>490.66999999999996</v>
      </c>
      <c r="H5" s="7">
        <f>E5-G5+E4+E6</f>
        <v>5.6843418860808015E-14</v>
      </c>
      <c r="K5" s="1554" t="s">
        <v>187</v>
      </c>
      <c r="L5" s="1571" t="s">
        <v>76</v>
      </c>
      <c r="M5" s="457">
        <v>41</v>
      </c>
      <c r="N5" s="511">
        <v>45098</v>
      </c>
      <c r="O5" s="458">
        <v>501.76</v>
      </c>
      <c r="P5" s="1254">
        <v>32</v>
      </c>
      <c r="Q5" s="87">
        <f>P36</f>
        <v>261.03000000000003</v>
      </c>
      <c r="R5" s="7">
        <f>O5-Q5+O4+O6</f>
        <v>240.72999999999996</v>
      </c>
    </row>
    <row r="6" spans="1:19" ht="15.75" customHeight="1" thickBot="1" x14ac:dyDescent="0.3">
      <c r="A6" s="1554"/>
      <c r="B6" s="1572"/>
      <c r="C6" s="152"/>
      <c r="D6" s="145"/>
      <c r="E6" s="128"/>
      <c r="F6" s="72"/>
      <c r="K6" s="1554"/>
      <c r="L6" s="1572"/>
      <c r="M6" s="152"/>
      <c r="N6" s="145"/>
      <c r="O6" s="128"/>
      <c r="P6" s="1255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55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22</v>
      </c>
      <c r="M8" s="632">
        <v>10</v>
      </c>
      <c r="N8" s="573">
        <v>167.55</v>
      </c>
      <c r="O8" s="651">
        <v>45098</v>
      </c>
      <c r="P8" s="604">
        <f t="shared" ref="P8:P9" si="1">N8</f>
        <v>167.55</v>
      </c>
      <c r="Q8" s="571" t="s">
        <v>530</v>
      </c>
      <c r="R8" s="572">
        <v>43</v>
      </c>
      <c r="S8" s="652">
        <f>O5-P8+O4+O6</f>
        <v>334.21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17</v>
      </c>
      <c r="M9" s="632">
        <v>5</v>
      </c>
      <c r="N9" s="573">
        <v>78.05</v>
      </c>
      <c r="O9" s="651">
        <v>45099</v>
      </c>
      <c r="P9" s="604">
        <f t="shared" si="1"/>
        <v>78.05</v>
      </c>
      <c r="Q9" s="571" t="s">
        <v>625</v>
      </c>
      <c r="R9" s="572">
        <v>43</v>
      </c>
      <c r="S9" s="652">
        <f>S8-P9</f>
        <v>256.15999999999997</v>
      </c>
    </row>
    <row r="10" spans="1:19" ht="15" customHeight="1" x14ac:dyDescent="0.25">
      <c r="B10" s="1135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4">
        <f>I9-F10</f>
        <v>120.83</v>
      </c>
      <c r="L10" s="487">
        <f t="shared" ref="L10:L35" si="4">L9-M10</f>
        <v>16</v>
      </c>
      <c r="M10" s="715">
        <v>1</v>
      </c>
      <c r="N10" s="573">
        <v>15.43</v>
      </c>
      <c r="O10" s="651">
        <v>45101</v>
      </c>
      <c r="P10" s="604">
        <f t="shared" ref="P10:P35" si="5">N10</f>
        <v>15.43</v>
      </c>
      <c r="Q10" s="571" t="s">
        <v>644</v>
      </c>
      <c r="R10" s="572">
        <v>43</v>
      </c>
      <c r="S10" s="652">
        <f>S9-P10</f>
        <v>240.72999999999996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6">I10-F11</f>
        <v>120.83</v>
      </c>
      <c r="K11" s="54" t="s">
        <v>33</v>
      </c>
      <c r="L11" s="487">
        <f t="shared" si="4"/>
        <v>16</v>
      </c>
      <c r="M11" s="632"/>
      <c r="N11" s="573">
        <v>0</v>
      </c>
      <c r="O11" s="651"/>
      <c r="P11" s="604">
        <f t="shared" si="5"/>
        <v>0</v>
      </c>
      <c r="Q11" s="571"/>
      <c r="R11" s="572"/>
      <c r="S11" s="652">
        <f t="shared" ref="S11:S34" si="7">S10-P11</f>
        <v>240.72999999999996</v>
      </c>
    </row>
    <row r="12" spans="1:19" ht="15" customHeight="1" x14ac:dyDescent="0.25">
      <c r="A12" s="19"/>
      <c r="B12" s="487">
        <f t="shared" si="3"/>
        <v>0</v>
      </c>
      <c r="C12" s="715">
        <v>7</v>
      </c>
      <c r="D12" s="816">
        <v>120.83</v>
      </c>
      <c r="E12" s="1151">
        <v>45084</v>
      </c>
      <c r="F12" s="1137">
        <f t="shared" si="2"/>
        <v>120.83</v>
      </c>
      <c r="G12" s="817" t="s">
        <v>493</v>
      </c>
      <c r="H12" s="818">
        <v>34</v>
      </c>
      <c r="I12" s="652">
        <f t="shared" si="6"/>
        <v>0</v>
      </c>
      <c r="K12" s="19"/>
      <c r="L12" s="487">
        <f t="shared" si="4"/>
        <v>16</v>
      </c>
      <c r="M12" s="715"/>
      <c r="N12" s="573">
        <v>0</v>
      </c>
      <c r="O12" s="651"/>
      <c r="P12" s="604">
        <f t="shared" si="5"/>
        <v>0</v>
      </c>
      <c r="Q12" s="571"/>
      <c r="R12" s="572"/>
      <c r="S12" s="652">
        <f t="shared" si="7"/>
        <v>240.72999999999996</v>
      </c>
    </row>
    <row r="13" spans="1:19" ht="15" customHeight="1" x14ac:dyDescent="0.25">
      <c r="B13" s="487">
        <f t="shared" si="3"/>
        <v>0</v>
      </c>
      <c r="C13" s="632"/>
      <c r="D13" s="816">
        <v>0</v>
      </c>
      <c r="E13" s="1151"/>
      <c r="F13" s="1370">
        <f t="shared" si="2"/>
        <v>0</v>
      </c>
      <c r="G13" s="1349"/>
      <c r="H13" s="1350"/>
      <c r="I13" s="1390">
        <f t="shared" si="6"/>
        <v>0</v>
      </c>
      <c r="L13" s="487">
        <f t="shared" si="4"/>
        <v>16</v>
      </c>
      <c r="M13" s="632"/>
      <c r="N13" s="573">
        <v>0</v>
      </c>
      <c r="O13" s="1151"/>
      <c r="P13" s="604">
        <f t="shared" si="5"/>
        <v>0</v>
      </c>
      <c r="Q13" s="817"/>
      <c r="R13" s="818"/>
      <c r="S13" s="652">
        <f t="shared" si="7"/>
        <v>240.72999999999996</v>
      </c>
    </row>
    <row r="14" spans="1:19" ht="15" customHeight="1" x14ac:dyDescent="0.25">
      <c r="B14" s="487">
        <f t="shared" si="3"/>
        <v>0</v>
      </c>
      <c r="C14" s="632"/>
      <c r="D14" s="816">
        <v>0</v>
      </c>
      <c r="E14" s="1151"/>
      <c r="F14" s="1370">
        <f t="shared" si="2"/>
        <v>0</v>
      </c>
      <c r="G14" s="1349"/>
      <c r="H14" s="1350"/>
      <c r="I14" s="1390">
        <f t="shared" si="6"/>
        <v>0</v>
      </c>
      <c r="L14" s="487">
        <f t="shared" si="4"/>
        <v>16</v>
      </c>
      <c r="M14" s="632"/>
      <c r="N14" s="573">
        <v>0</v>
      </c>
      <c r="O14" s="1151"/>
      <c r="P14" s="604">
        <f t="shared" si="5"/>
        <v>0</v>
      </c>
      <c r="Q14" s="817"/>
      <c r="R14" s="818"/>
      <c r="S14" s="652">
        <f t="shared" si="7"/>
        <v>240.72999999999996</v>
      </c>
    </row>
    <row r="15" spans="1:19" ht="15" customHeight="1" x14ac:dyDescent="0.25">
      <c r="B15" s="487">
        <f t="shared" si="3"/>
        <v>0</v>
      </c>
      <c r="C15" s="715"/>
      <c r="D15" s="816">
        <v>0</v>
      </c>
      <c r="E15" s="1151"/>
      <c r="F15" s="1370">
        <f t="shared" si="2"/>
        <v>0</v>
      </c>
      <c r="G15" s="1349"/>
      <c r="H15" s="1350"/>
      <c r="I15" s="1390">
        <f t="shared" si="6"/>
        <v>0</v>
      </c>
      <c r="L15" s="487">
        <f t="shared" si="4"/>
        <v>16</v>
      </c>
      <c r="M15" s="715"/>
      <c r="N15" s="573">
        <v>0</v>
      </c>
      <c r="O15" s="1151"/>
      <c r="P15" s="604">
        <f t="shared" si="5"/>
        <v>0</v>
      </c>
      <c r="Q15" s="817"/>
      <c r="R15" s="818"/>
      <c r="S15" s="652">
        <f t="shared" si="7"/>
        <v>240.72999999999996</v>
      </c>
    </row>
    <row r="16" spans="1:19" ht="15" customHeight="1" x14ac:dyDescent="0.25">
      <c r="B16" s="487">
        <f t="shared" si="3"/>
        <v>0</v>
      </c>
      <c r="C16" s="632"/>
      <c r="D16" s="816">
        <v>0</v>
      </c>
      <c r="E16" s="1151"/>
      <c r="F16" s="1370">
        <f t="shared" si="2"/>
        <v>0</v>
      </c>
      <c r="G16" s="1349"/>
      <c r="H16" s="1350"/>
      <c r="I16" s="1390">
        <f t="shared" si="6"/>
        <v>0</v>
      </c>
      <c r="L16" s="487">
        <f t="shared" si="4"/>
        <v>16</v>
      </c>
      <c r="M16" s="632"/>
      <c r="N16" s="573">
        <v>0</v>
      </c>
      <c r="O16" s="1151"/>
      <c r="P16" s="604">
        <f t="shared" si="5"/>
        <v>0</v>
      </c>
      <c r="Q16" s="817"/>
      <c r="R16" s="818"/>
      <c r="S16" s="652">
        <f t="shared" si="7"/>
        <v>240.72999999999996</v>
      </c>
    </row>
    <row r="17" spans="1:19" ht="15" customHeight="1" x14ac:dyDescent="0.25">
      <c r="B17" s="487">
        <f t="shared" si="3"/>
        <v>0</v>
      </c>
      <c r="C17" s="632"/>
      <c r="D17" s="816">
        <v>0</v>
      </c>
      <c r="E17" s="1151"/>
      <c r="F17" s="1370">
        <f t="shared" si="2"/>
        <v>0</v>
      </c>
      <c r="G17" s="1349"/>
      <c r="H17" s="1350"/>
      <c r="I17" s="1390">
        <f t="shared" si="6"/>
        <v>0</v>
      </c>
      <c r="L17" s="487">
        <f t="shared" si="4"/>
        <v>16</v>
      </c>
      <c r="M17" s="632"/>
      <c r="N17" s="573">
        <v>0</v>
      </c>
      <c r="O17" s="1151"/>
      <c r="P17" s="604">
        <f t="shared" si="5"/>
        <v>0</v>
      </c>
      <c r="Q17" s="817"/>
      <c r="R17" s="818"/>
      <c r="S17" s="652">
        <f t="shared" si="7"/>
        <v>240.72999999999996</v>
      </c>
    </row>
    <row r="18" spans="1:19" ht="15" customHeight="1" x14ac:dyDescent="0.25">
      <c r="B18" s="487">
        <f t="shared" si="3"/>
        <v>0</v>
      </c>
      <c r="C18" s="632"/>
      <c r="D18" s="816">
        <v>0</v>
      </c>
      <c r="E18" s="1151"/>
      <c r="F18" s="1137">
        <f t="shared" si="2"/>
        <v>0</v>
      </c>
      <c r="G18" s="817"/>
      <c r="H18" s="818"/>
      <c r="I18" s="652">
        <f t="shared" si="6"/>
        <v>0</v>
      </c>
      <c r="L18" s="487">
        <f t="shared" si="4"/>
        <v>16</v>
      </c>
      <c r="M18" s="632"/>
      <c r="N18" s="573">
        <v>0</v>
      </c>
      <c r="O18" s="1151"/>
      <c r="P18" s="604">
        <f t="shared" si="5"/>
        <v>0</v>
      </c>
      <c r="Q18" s="817"/>
      <c r="R18" s="818"/>
      <c r="S18" s="652">
        <f t="shared" si="7"/>
        <v>240.72999999999996</v>
      </c>
    </row>
    <row r="19" spans="1:19" ht="15" customHeight="1" x14ac:dyDescent="0.25">
      <c r="B19" s="487">
        <f t="shared" si="3"/>
        <v>0</v>
      </c>
      <c r="C19" s="632"/>
      <c r="D19" s="816">
        <v>0</v>
      </c>
      <c r="E19" s="1151"/>
      <c r="F19" s="1137">
        <f t="shared" si="2"/>
        <v>0</v>
      </c>
      <c r="G19" s="817"/>
      <c r="H19" s="818"/>
      <c r="I19" s="652">
        <f t="shared" si="6"/>
        <v>0</v>
      </c>
      <c r="L19" s="487">
        <f t="shared" si="4"/>
        <v>16</v>
      </c>
      <c r="M19" s="632"/>
      <c r="N19" s="573">
        <v>0</v>
      </c>
      <c r="O19" s="1151"/>
      <c r="P19" s="604">
        <f t="shared" si="5"/>
        <v>0</v>
      </c>
      <c r="Q19" s="817"/>
      <c r="R19" s="818"/>
      <c r="S19" s="652">
        <f t="shared" si="7"/>
        <v>240.72999999999996</v>
      </c>
    </row>
    <row r="20" spans="1:19" ht="15" customHeight="1" x14ac:dyDescent="0.25">
      <c r="B20" s="488">
        <f t="shared" si="3"/>
        <v>0</v>
      </c>
      <c r="C20" s="15"/>
      <c r="D20" s="816">
        <v>0</v>
      </c>
      <c r="E20" s="1021"/>
      <c r="F20" s="1137">
        <f t="shared" si="2"/>
        <v>0</v>
      </c>
      <c r="G20" s="532"/>
      <c r="H20" s="363"/>
      <c r="I20" s="206">
        <f t="shared" si="6"/>
        <v>0</v>
      </c>
      <c r="L20" s="488">
        <f t="shared" si="4"/>
        <v>16</v>
      </c>
      <c r="M20" s="15"/>
      <c r="N20" s="573">
        <v>0</v>
      </c>
      <c r="O20" s="1021"/>
      <c r="P20" s="604">
        <f t="shared" si="5"/>
        <v>0</v>
      </c>
      <c r="Q20" s="532"/>
      <c r="R20" s="363"/>
      <c r="S20" s="206">
        <f t="shared" si="7"/>
        <v>240.72999999999996</v>
      </c>
    </row>
    <row r="21" spans="1:19" ht="15" customHeight="1" x14ac:dyDescent="0.25">
      <c r="B21" s="488">
        <f t="shared" si="3"/>
        <v>0</v>
      </c>
      <c r="C21" s="15"/>
      <c r="D21" s="816">
        <v>0</v>
      </c>
      <c r="E21" s="1021"/>
      <c r="F21" s="1137">
        <f t="shared" si="2"/>
        <v>0</v>
      </c>
      <c r="G21" s="532"/>
      <c r="H21" s="363"/>
      <c r="I21" s="206">
        <f t="shared" si="6"/>
        <v>0</v>
      </c>
      <c r="L21" s="488">
        <f t="shared" si="4"/>
        <v>16</v>
      </c>
      <c r="M21" s="15"/>
      <c r="N21" s="573">
        <v>0</v>
      </c>
      <c r="O21" s="1021"/>
      <c r="P21" s="604">
        <f t="shared" si="5"/>
        <v>0</v>
      </c>
      <c r="Q21" s="532"/>
      <c r="R21" s="363"/>
      <c r="S21" s="206">
        <f t="shared" si="7"/>
        <v>240.72999999999996</v>
      </c>
    </row>
    <row r="22" spans="1:19" ht="15" customHeight="1" x14ac:dyDescent="0.25">
      <c r="B22" s="488">
        <f t="shared" si="3"/>
        <v>0</v>
      </c>
      <c r="C22" s="15"/>
      <c r="D22" s="816">
        <v>0</v>
      </c>
      <c r="E22" s="1021"/>
      <c r="F22" s="1137">
        <f t="shared" si="2"/>
        <v>0</v>
      </c>
      <c r="G22" s="532"/>
      <c r="H22" s="363"/>
      <c r="I22" s="206">
        <f t="shared" si="6"/>
        <v>0</v>
      </c>
      <c r="L22" s="488">
        <f t="shared" si="4"/>
        <v>16</v>
      </c>
      <c r="M22" s="15"/>
      <c r="N22" s="573">
        <v>0</v>
      </c>
      <c r="O22" s="1021"/>
      <c r="P22" s="604">
        <f t="shared" si="5"/>
        <v>0</v>
      </c>
      <c r="Q22" s="532"/>
      <c r="R22" s="363"/>
      <c r="S22" s="206">
        <f t="shared" si="7"/>
        <v>240.72999999999996</v>
      </c>
    </row>
    <row r="23" spans="1:19" ht="15" customHeight="1" x14ac:dyDescent="0.25">
      <c r="B23" s="488">
        <f t="shared" si="3"/>
        <v>0</v>
      </c>
      <c r="C23" s="15"/>
      <c r="D23" s="816">
        <v>0</v>
      </c>
      <c r="E23" s="1021"/>
      <c r="F23" s="1137">
        <f t="shared" si="2"/>
        <v>0</v>
      </c>
      <c r="G23" s="532"/>
      <c r="H23" s="363"/>
      <c r="I23" s="206">
        <f t="shared" si="6"/>
        <v>0</v>
      </c>
      <c r="L23" s="488">
        <f t="shared" si="4"/>
        <v>16</v>
      </c>
      <c r="M23" s="15"/>
      <c r="N23" s="573">
        <v>0</v>
      </c>
      <c r="O23" s="1021"/>
      <c r="P23" s="604">
        <f t="shared" si="5"/>
        <v>0</v>
      </c>
      <c r="Q23" s="532"/>
      <c r="R23" s="363"/>
      <c r="S23" s="206">
        <f t="shared" si="7"/>
        <v>240.72999999999996</v>
      </c>
    </row>
    <row r="24" spans="1:19" ht="15" customHeight="1" x14ac:dyDescent="0.25">
      <c r="B24" s="488">
        <f t="shared" si="3"/>
        <v>0</v>
      </c>
      <c r="C24" s="15"/>
      <c r="D24" s="816">
        <v>0</v>
      </c>
      <c r="E24" s="1021"/>
      <c r="F24" s="1137">
        <f t="shared" si="2"/>
        <v>0</v>
      </c>
      <c r="G24" s="532"/>
      <c r="H24" s="363"/>
      <c r="I24" s="206">
        <f t="shared" si="6"/>
        <v>0</v>
      </c>
      <c r="L24" s="488">
        <f t="shared" si="4"/>
        <v>16</v>
      </c>
      <c r="M24" s="15"/>
      <c r="N24" s="573">
        <v>0</v>
      </c>
      <c r="O24" s="1021"/>
      <c r="P24" s="604">
        <f t="shared" si="5"/>
        <v>0</v>
      </c>
      <c r="Q24" s="532"/>
      <c r="R24" s="363"/>
      <c r="S24" s="206">
        <f t="shared" si="7"/>
        <v>240.72999999999996</v>
      </c>
    </row>
    <row r="25" spans="1:19" ht="15" customHeight="1" x14ac:dyDescent="0.25">
      <c r="B25" s="488">
        <f t="shared" si="3"/>
        <v>0</v>
      </c>
      <c r="C25" s="15"/>
      <c r="D25" s="816">
        <v>0</v>
      </c>
      <c r="E25" s="1021"/>
      <c r="F25" s="1137">
        <f t="shared" si="2"/>
        <v>0</v>
      </c>
      <c r="G25" s="532"/>
      <c r="H25" s="363"/>
      <c r="I25" s="206">
        <f t="shared" si="6"/>
        <v>0</v>
      </c>
      <c r="L25" s="488">
        <f t="shared" si="4"/>
        <v>16</v>
      </c>
      <c r="M25" s="15"/>
      <c r="N25" s="573">
        <v>0</v>
      </c>
      <c r="O25" s="1021"/>
      <c r="P25" s="604">
        <f t="shared" si="5"/>
        <v>0</v>
      </c>
      <c r="Q25" s="532"/>
      <c r="R25" s="363"/>
      <c r="S25" s="206">
        <f t="shared" si="7"/>
        <v>240.72999999999996</v>
      </c>
    </row>
    <row r="26" spans="1:19" ht="15" customHeight="1" x14ac:dyDescent="0.25">
      <c r="B26" s="488">
        <f t="shared" si="3"/>
        <v>0</v>
      </c>
      <c r="C26" s="15"/>
      <c r="D26" s="816">
        <v>0</v>
      </c>
      <c r="E26" s="1151"/>
      <c r="F26" s="1137">
        <f t="shared" si="2"/>
        <v>0</v>
      </c>
      <c r="G26" s="817"/>
      <c r="H26" s="818"/>
      <c r="I26" s="652">
        <f t="shared" si="6"/>
        <v>0</v>
      </c>
      <c r="L26" s="488">
        <f t="shared" si="4"/>
        <v>16</v>
      </c>
      <c r="M26" s="15"/>
      <c r="N26" s="573">
        <v>0</v>
      </c>
      <c r="O26" s="1151"/>
      <c r="P26" s="604">
        <f t="shared" si="5"/>
        <v>0</v>
      </c>
      <c r="Q26" s="817"/>
      <c r="R26" s="818"/>
      <c r="S26" s="652">
        <f t="shared" si="7"/>
        <v>240.72999999999996</v>
      </c>
    </row>
    <row r="27" spans="1:19" ht="15" customHeight="1" x14ac:dyDescent="0.25">
      <c r="B27" s="488">
        <f t="shared" si="3"/>
        <v>0</v>
      </c>
      <c r="C27" s="15"/>
      <c r="D27" s="816">
        <v>0</v>
      </c>
      <c r="E27" s="1151"/>
      <c r="F27" s="1137">
        <f t="shared" si="2"/>
        <v>0</v>
      </c>
      <c r="G27" s="817"/>
      <c r="H27" s="818"/>
      <c r="I27" s="652">
        <f t="shared" si="6"/>
        <v>0</v>
      </c>
      <c r="L27" s="488">
        <f t="shared" si="4"/>
        <v>16</v>
      </c>
      <c r="M27" s="15"/>
      <c r="N27" s="573">
        <v>0</v>
      </c>
      <c r="O27" s="1151"/>
      <c r="P27" s="604">
        <f t="shared" si="5"/>
        <v>0</v>
      </c>
      <c r="Q27" s="817"/>
      <c r="R27" s="818"/>
      <c r="S27" s="652">
        <f t="shared" si="7"/>
        <v>240.72999999999996</v>
      </c>
    </row>
    <row r="28" spans="1:19" ht="15" customHeight="1" x14ac:dyDescent="0.25">
      <c r="A28" s="47"/>
      <c r="B28" s="488">
        <f t="shared" si="3"/>
        <v>0</v>
      </c>
      <c r="C28" s="15"/>
      <c r="D28" s="816">
        <v>0</v>
      </c>
      <c r="E28" s="1151"/>
      <c r="F28" s="1137">
        <f t="shared" si="2"/>
        <v>0</v>
      </c>
      <c r="G28" s="817"/>
      <c r="H28" s="818"/>
      <c r="I28" s="652">
        <f t="shared" si="6"/>
        <v>0</v>
      </c>
      <c r="K28" s="47"/>
      <c r="L28" s="488">
        <f t="shared" si="4"/>
        <v>16</v>
      </c>
      <c r="M28" s="15"/>
      <c r="N28" s="573">
        <v>0</v>
      </c>
      <c r="O28" s="1151"/>
      <c r="P28" s="604">
        <f t="shared" si="5"/>
        <v>0</v>
      </c>
      <c r="Q28" s="817"/>
      <c r="R28" s="818"/>
      <c r="S28" s="652">
        <f t="shared" si="7"/>
        <v>240.72999999999996</v>
      </c>
    </row>
    <row r="29" spans="1:19" ht="15" customHeight="1" x14ac:dyDescent="0.25">
      <c r="A29" s="47"/>
      <c r="B29" s="488">
        <f t="shared" si="3"/>
        <v>0</v>
      </c>
      <c r="C29" s="15"/>
      <c r="D29" s="816">
        <v>0</v>
      </c>
      <c r="E29" s="1151"/>
      <c r="F29" s="1137">
        <f t="shared" si="2"/>
        <v>0</v>
      </c>
      <c r="G29" s="817"/>
      <c r="H29" s="818"/>
      <c r="I29" s="652">
        <f t="shared" si="6"/>
        <v>0</v>
      </c>
      <c r="K29" s="47"/>
      <c r="L29" s="488">
        <f t="shared" si="4"/>
        <v>16</v>
      </c>
      <c r="M29" s="15"/>
      <c r="N29" s="573">
        <v>0</v>
      </c>
      <c r="O29" s="1151"/>
      <c r="P29" s="604">
        <f t="shared" si="5"/>
        <v>0</v>
      </c>
      <c r="Q29" s="817"/>
      <c r="R29" s="818"/>
      <c r="S29" s="652">
        <f t="shared" si="7"/>
        <v>240.72999999999996</v>
      </c>
    </row>
    <row r="30" spans="1:19" ht="15" customHeight="1" x14ac:dyDescent="0.25">
      <c r="A30" s="47"/>
      <c r="B30" s="488">
        <f t="shared" si="3"/>
        <v>0</v>
      </c>
      <c r="C30" s="15"/>
      <c r="D30" s="816">
        <v>0</v>
      </c>
      <c r="E30" s="1151"/>
      <c r="F30" s="1137">
        <f t="shared" si="2"/>
        <v>0</v>
      </c>
      <c r="G30" s="817"/>
      <c r="H30" s="818"/>
      <c r="I30" s="652">
        <f t="shared" si="6"/>
        <v>0</v>
      </c>
      <c r="K30" s="47"/>
      <c r="L30" s="488">
        <f t="shared" si="4"/>
        <v>16</v>
      </c>
      <c r="M30" s="15"/>
      <c r="N30" s="573">
        <v>0</v>
      </c>
      <c r="O30" s="1151"/>
      <c r="P30" s="604">
        <f t="shared" si="5"/>
        <v>0</v>
      </c>
      <c r="Q30" s="817"/>
      <c r="R30" s="818"/>
      <c r="S30" s="652">
        <f t="shared" si="7"/>
        <v>240.72999999999996</v>
      </c>
    </row>
    <row r="31" spans="1:19" ht="15" customHeight="1" x14ac:dyDescent="0.25">
      <c r="A31" s="47"/>
      <c r="B31" s="488">
        <f t="shared" si="3"/>
        <v>0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6"/>
        <v>0</v>
      </c>
      <c r="K31" s="47"/>
      <c r="L31" s="488">
        <f t="shared" si="4"/>
        <v>16</v>
      </c>
      <c r="M31" s="15"/>
      <c r="N31" s="573">
        <v>0</v>
      </c>
      <c r="O31" s="234"/>
      <c r="P31" s="604">
        <f t="shared" si="5"/>
        <v>0</v>
      </c>
      <c r="Q31" s="69"/>
      <c r="R31" s="70"/>
      <c r="S31" s="206">
        <f t="shared" si="7"/>
        <v>240.72999999999996</v>
      </c>
    </row>
    <row r="32" spans="1:19" ht="15" customHeight="1" x14ac:dyDescent="0.25">
      <c r="A32" s="47"/>
      <c r="B32" s="488">
        <f t="shared" si="3"/>
        <v>0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6"/>
        <v>0</v>
      </c>
      <c r="K32" s="47"/>
      <c r="L32" s="488">
        <f t="shared" si="4"/>
        <v>16</v>
      </c>
      <c r="M32" s="15"/>
      <c r="N32" s="573">
        <v>0</v>
      </c>
      <c r="O32" s="234"/>
      <c r="P32" s="604">
        <f t="shared" si="5"/>
        <v>0</v>
      </c>
      <c r="Q32" s="69"/>
      <c r="R32" s="70"/>
      <c r="S32" s="206">
        <f t="shared" si="7"/>
        <v>240.72999999999996</v>
      </c>
    </row>
    <row r="33" spans="1:19" ht="15" customHeight="1" x14ac:dyDescent="0.25">
      <c r="A33" s="47"/>
      <c r="B33" s="488">
        <f t="shared" si="3"/>
        <v>0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6"/>
        <v>0</v>
      </c>
      <c r="K33" s="47"/>
      <c r="L33" s="488">
        <f t="shared" si="4"/>
        <v>16</v>
      </c>
      <c r="M33" s="15"/>
      <c r="N33" s="573">
        <v>0</v>
      </c>
      <c r="O33" s="234"/>
      <c r="P33" s="604">
        <f t="shared" si="5"/>
        <v>0</v>
      </c>
      <c r="Q33" s="69"/>
      <c r="R33" s="70"/>
      <c r="S33" s="206">
        <f t="shared" si="7"/>
        <v>240.72999999999996</v>
      </c>
    </row>
    <row r="34" spans="1:19" ht="15" customHeight="1" x14ac:dyDescent="0.25">
      <c r="A34" s="47"/>
      <c r="B34" s="488">
        <f t="shared" si="3"/>
        <v>0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6"/>
        <v>0</v>
      </c>
      <c r="K34" s="47"/>
      <c r="L34" s="488">
        <f t="shared" si="4"/>
        <v>16</v>
      </c>
      <c r="M34" s="15"/>
      <c r="N34" s="573">
        <v>0</v>
      </c>
      <c r="O34" s="234"/>
      <c r="P34" s="604">
        <f t="shared" si="5"/>
        <v>0</v>
      </c>
      <c r="Q34" s="69"/>
      <c r="R34" s="70"/>
      <c r="S34" s="206">
        <f t="shared" si="7"/>
        <v>240.72999999999996</v>
      </c>
    </row>
    <row r="35" spans="1:19" ht="15.75" thickBot="1" x14ac:dyDescent="0.3">
      <c r="A35" s="117"/>
      <c r="B35" s="488">
        <f t="shared" si="3"/>
        <v>0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16</v>
      </c>
      <c r="M35" s="37"/>
      <c r="N35" s="573">
        <v>0</v>
      </c>
      <c r="O35" s="195"/>
      <c r="P35" s="604">
        <f t="shared" si="5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28</v>
      </c>
      <c r="D36" s="102">
        <f>SUM(D8:D35)</f>
        <v>490.66999999999996</v>
      </c>
      <c r="E36" s="74"/>
      <c r="F36" s="102">
        <f>SUM(F8:F35)</f>
        <v>490.66999999999996</v>
      </c>
      <c r="K36" s="47">
        <f>SUM(K28:K35)</f>
        <v>0</v>
      </c>
      <c r="M36" s="1255">
        <f>SUM(M8:M35)</f>
        <v>16</v>
      </c>
      <c r="N36" s="102">
        <f>SUM(N8:N35)</f>
        <v>261.03000000000003</v>
      </c>
      <c r="O36" s="74"/>
      <c r="P36" s="102">
        <f>SUM(P8:P35)</f>
        <v>261.03000000000003</v>
      </c>
    </row>
    <row r="37" spans="1:19" ht="15.75" thickBot="1" x14ac:dyDescent="0.3">
      <c r="A37" s="47"/>
      <c r="K37" s="47"/>
    </row>
    <row r="38" spans="1:19" x14ac:dyDescent="0.25">
      <c r="B38" s="486"/>
      <c r="D38" s="1543" t="s">
        <v>21</v>
      </c>
      <c r="E38" s="1544"/>
      <c r="F38" s="137">
        <f>E4+E5-F36+E6</f>
        <v>5.6843418860808015E-14</v>
      </c>
      <c r="L38" s="486"/>
      <c r="N38" s="1543" t="s">
        <v>21</v>
      </c>
      <c r="O38" s="1544"/>
      <c r="P38" s="137">
        <f>O4+O5-P36+O6</f>
        <v>240.72999999999996</v>
      </c>
    </row>
    <row r="39" spans="1:19" ht="15.75" thickBot="1" x14ac:dyDescent="0.3">
      <c r="A39" s="121"/>
      <c r="D39" s="981" t="s">
        <v>4</v>
      </c>
      <c r="E39" s="982"/>
      <c r="F39" s="49">
        <f>F4+F5-C36+F6</f>
        <v>0</v>
      </c>
      <c r="K39" s="121"/>
      <c r="N39" s="1252" t="s">
        <v>4</v>
      </c>
      <c r="O39" s="1253"/>
      <c r="P39" s="49">
        <f>P4+P5-M36+P6</f>
        <v>16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2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57"/>
      <c r="B6" s="1573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57"/>
      <c r="B7" s="1574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4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43" t="s">
        <v>21</v>
      </c>
      <c r="E43" s="1544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57"/>
      <c r="B5" s="1575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57"/>
      <c r="B6" s="1576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2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2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2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43" t="s">
        <v>21</v>
      </c>
      <c r="E31" s="154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77" t="s">
        <v>78</v>
      </c>
      <c r="C4" s="124"/>
      <c r="D4" s="130"/>
      <c r="E4" s="172"/>
      <c r="F4" s="133"/>
      <c r="G4" s="38"/>
    </row>
    <row r="5" spans="1:15" ht="15.75" x14ac:dyDescent="0.25">
      <c r="A5" s="1557"/>
      <c r="B5" s="1575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5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43" t="s">
        <v>21</v>
      </c>
      <c r="E31" s="154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T1" zoomScaleNormal="100" workbookViewId="0">
      <pane ySplit="7" topLeftCell="A8" activePane="bottomLeft" state="frozen"/>
      <selection activeCell="AO1" sqref="AO1"/>
      <selection pane="bottomLeft" activeCell="JW32" sqref="JW32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549" t="s">
        <v>335</v>
      </c>
      <c r="L1" s="1549"/>
      <c r="M1" s="1549"/>
      <c r="N1" s="1549"/>
      <c r="O1" s="1549"/>
      <c r="P1" s="1549"/>
      <c r="Q1" s="1549"/>
      <c r="R1" s="258">
        <f>I1+1</f>
        <v>1</v>
      </c>
      <c r="S1" s="258"/>
      <c r="U1" s="1542" t="str">
        <f>K1</f>
        <v>ENTRADAS DEL MES DE JUNIO    2023</v>
      </c>
      <c r="V1" s="1542"/>
      <c r="W1" s="1542"/>
      <c r="X1" s="1542"/>
      <c r="Y1" s="1542"/>
      <c r="Z1" s="1542"/>
      <c r="AA1" s="1542"/>
      <c r="AB1" s="258">
        <f>R1+1</f>
        <v>2</v>
      </c>
      <c r="AC1" s="369"/>
      <c r="AE1" s="1542" t="str">
        <f>U1</f>
        <v>ENTRADAS DEL MES DE JUNIO    2023</v>
      </c>
      <c r="AF1" s="1542"/>
      <c r="AG1" s="1542"/>
      <c r="AH1" s="1542"/>
      <c r="AI1" s="1542"/>
      <c r="AJ1" s="1542"/>
      <c r="AK1" s="1542"/>
      <c r="AL1" s="258">
        <f>AB1+1</f>
        <v>3</v>
      </c>
      <c r="AM1" s="258"/>
      <c r="AO1" s="1542" t="str">
        <f>AE1</f>
        <v>ENTRADAS DEL MES DE JUNIO    2023</v>
      </c>
      <c r="AP1" s="1542"/>
      <c r="AQ1" s="1542"/>
      <c r="AR1" s="1542"/>
      <c r="AS1" s="1542"/>
      <c r="AT1" s="1542"/>
      <c r="AU1" s="1542"/>
      <c r="AV1" s="258">
        <f>AL1+1</f>
        <v>4</v>
      </c>
      <c r="AW1" s="369"/>
      <c r="AY1" s="1542" t="str">
        <f>AO1</f>
        <v>ENTRADAS DEL MES DE JUNIO    2023</v>
      </c>
      <c r="AZ1" s="1542"/>
      <c r="BA1" s="1542"/>
      <c r="BB1" s="1542"/>
      <c r="BC1" s="1542"/>
      <c r="BD1" s="1542"/>
      <c r="BE1" s="1542"/>
      <c r="BF1" s="258">
        <f>AV1+1</f>
        <v>5</v>
      </c>
      <c r="BG1" s="382"/>
      <c r="BI1" s="1542" t="str">
        <f>AY1</f>
        <v>ENTRADAS DEL MES DE JUNIO    2023</v>
      </c>
      <c r="BJ1" s="1542"/>
      <c r="BK1" s="1542"/>
      <c r="BL1" s="1542"/>
      <c r="BM1" s="1542"/>
      <c r="BN1" s="1542"/>
      <c r="BO1" s="1542"/>
      <c r="BP1" s="258">
        <f>BF1+1</f>
        <v>6</v>
      </c>
      <c r="BQ1" s="369"/>
      <c r="BS1" s="1542" t="str">
        <f>BI1</f>
        <v>ENTRADAS DEL MES DE JUNIO    2023</v>
      </c>
      <c r="BT1" s="1542"/>
      <c r="BU1" s="1542"/>
      <c r="BV1" s="1542"/>
      <c r="BW1" s="1542"/>
      <c r="BX1" s="1542"/>
      <c r="BY1" s="1542"/>
      <c r="BZ1" s="258">
        <f>BP1+1</f>
        <v>7</v>
      </c>
      <c r="CC1" s="1542" t="str">
        <f>BS1</f>
        <v>ENTRADAS DEL MES DE JUNIO    2023</v>
      </c>
      <c r="CD1" s="1542"/>
      <c r="CE1" s="1542"/>
      <c r="CF1" s="1542"/>
      <c r="CG1" s="1542"/>
      <c r="CH1" s="1542"/>
      <c r="CI1" s="1542"/>
      <c r="CJ1" s="258">
        <f>BZ1+1</f>
        <v>8</v>
      </c>
      <c r="CM1" s="1542" t="str">
        <f>CC1</f>
        <v>ENTRADAS DEL MES DE JUNIO    2023</v>
      </c>
      <c r="CN1" s="1542"/>
      <c r="CO1" s="1542"/>
      <c r="CP1" s="1542"/>
      <c r="CQ1" s="1542"/>
      <c r="CR1" s="1542"/>
      <c r="CS1" s="1542"/>
      <c r="CT1" s="258">
        <f>CJ1+1</f>
        <v>9</v>
      </c>
      <c r="CU1" s="369"/>
      <c r="CW1" s="1542" t="str">
        <f>CM1</f>
        <v>ENTRADAS DEL MES DE JUNIO    2023</v>
      </c>
      <c r="CX1" s="1542"/>
      <c r="CY1" s="1542"/>
      <c r="CZ1" s="1542"/>
      <c r="DA1" s="1542"/>
      <c r="DB1" s="1542"/>
      <c r="DC1" s="1542"/>
      <c r="DD1" s="258">
        <f>CT1+1</f>
        <v>10</v>
      </c>
      <c r="DE1" s="369"/>
      <c r="DG1" s="1542" t="str">
        <f>CW1</f>
        <v>ENTRADAS DEL MES DE JUNIO    2023</v>
      </c>
      <c r="DH1" s="1542"/>
      <c r="DI1" s="1542"/>
      <c r="DJ1" s="1542"/>
      <c r="DK1" s="1542"/>
      <c r="DL1" s="1542"/>
      <c r="DM1" s="1542"/>
      <c r="DN1" s="258">
        <f>DD1+1</f>
        <v>11</v>
      </c>
      <c r="DO1" s="369"/>
      <c r="DQ1" s="1542" t="str">
        <f>DG1</f>
        <v>ENTRADAS DEL MES DE JUNIO    2023</v>
      </c>
      <c r="DR1" s="1542"/>
      <c r="DS1" s="1542"/>
      <c r="DT1" s="1542"/>
      <c r="DU1" s="1542"/>
      <c r="DV1" s="1542"/>
      <c r="DW1" s="1542"/>
      <c r="DX1" s="258">
        <f>DN1+1</f>
        <v>12</v>
      </c>
      <c r="EA1" s="1542" t="str">
        <f>DQ1</f>
        <v>ENTRADAS DEL MES DE JUNIO    2023</v>
      </c>
      <c r="EB1" s="1542"/>
      <c r="EC1" s="1542"/>
      <c r="ED1" s="1542"/>
      <c r="EE1" s="1542"/>
      <c r="EF1" s="1542"/>
      <c r="EG1" s="1542"/>
      <c r="EH1" s="258">
        <f>DX1+1</f>
        <v>13</v>
      </c>
      <c r="EI1" s="369"/>
      <c r="EK1" s="1542" t="str">
        <f>EA1</f>
        <v>ENTRADAS DEL MES DE JUNIO    2023</v>
      </c>
      <c r="EL1" s="1542"/>
      <c r="EM1" s="1542"/>
      <c r="EN1" s="1542"/>
      <c r="EO1" s="1542"/>
      <c r="EP1" s="1542"/>
      <c r="EQ1" s="1542"/>
      <c r="ER1" s="258">
        <f>EH1+1</f>
        <v>14</v>
      </c>
      <c r="ES1" s="369"/>
      <c r="EU1" s="1542" t="str">
        <f>EK1</f>
        <v>ENTRADAS DEL MES DE JUNIO    2023</v>
      </c>
      <c r="EV1" s="1542"/>
      <c r="EW1" s="1542"/>
      <c r="EX1" s="1542"/>
      <c r="EY1" s="1542"/>
      <c r="EZ1" s="1542"/>
      <c r="FA1" s="1542"/>
      <c r="FB1" s="258">
        <f>ER1+1</f>
        <v>15</v>
      </c>
      <c r="FC1" s="369"/>
      <c r="FE1" s="1542" t="str">
        <f>EU1</f>
        <v>ENTRADAS DEL MES DE JUNIO    2023</v>
      </c>
      <c r="FF1" s="1542"/>
      <c r="FG1" s="1542"/>
      <c r="FH1" s="1542"/>
      <c r="FI1" s="1542"/>
      <c r="FJ1" s="1542"/>
      <c r="FK1" s="1542"/>
      <c r="FL1" s="258">
        <f>FB1+1</f>
        <v>16</v>
      </c>
      <c r="FM1" s="369"/>
      <c r="FO1" s="1542" t="str">
        <f>FE1</f>
        <v>ENTRADAS DEL MES DE JUNIO    2023</v>
      </c>
      <c r="FP1" s="1542"/>
      <c r="FQ1" s="1542"/>
      <c r="FR1" s="1542"/>
      <c r="FS1" s="1542"/>
      <c r="FT1" s="1542"/>
      <c r="FU1" s="1542"/>
      <c r="FV1" s="258">
        <f>FL1+1</f>
        <v>17</v>
      </c>
      <c r="FW1" s="369"/>
      <c r="FY1" s="1542" t="str">
        <f>FO1</f>
        <v>ENTRADAS DEL MES DE JUNIO    2023</v>
      </c>
      <c r="FZ1" s="1542"/>
      <c r="GA1" s="1542"/>
      <c r="GB1" s="1542"/>
      <c r="GC1" s="1542"/>
      <c r="GD1" s="1542"/>
      <c r="GE1" s="1542"/>
      <c r="GF1" s="258">
        <f>FV1+1</f>
        <v>18</v>
      </c>
      <c r="GG1" s="369"/>
      <c r="GH1" s="74" t="s">
        <v>37</v>
      </c>
      <c r="GI1" s="1542" t="str">
        <f>FY1</f>
        <v>ENTRADAS DEL MES DE JUNIO    2023</v>
      </c>
      <c r="GJ1" s="1542"/>
      <c r="GK1" s="1542"/>
      <c r="GL1" s="1542"/>
      <c r="GM1" s="1542"/>
      <c r="GN1" s="1542"/>
      <c r="GO1" s="1542"/>
      <c r="GP1" s="258">
        <f>GF1+1</f>
        <v>19</v>
      </c>
      <c r="GQ1" s="369"/>
      <c r="GS1" s="1542" t="str">
        <f>GI1</f>
        <v>ENTRADAS DEL MES DE JUNIO    2023</v>
      </c>
      <c r="GT1" s="1542"/>
      <c r="GU1" s="1542"/>
      <c r="GV1" s="1542"/>
      <c r="GW1" s="1542"/>
      <c r="GX1" s="1542"/>
      <c r="GY1" s="1542"/>
      <c r="GZ1" s="258">
        <f>GP1+1</f>
        <v>20</v>
      </c>
      <c r="HA1" s="369"/>
      <c r="HC1" s="1542" t="str">
        <f>GS1</f>
        <v>ENTRADAS DEL MES DE JUNIO    2023</v>
      </c>
      <c r="HD1" s="1542"/>
      <c r="HE1" s="1542"/>
      <c r="HF1" s="1542"/>
      <c r="HG1" s="1542"/>
      <c r="HH1" s="1542"/>
      <c r="HI1" s="1542"/>
      <c r="HJ1" s="258">
        <f>GZ1+1</f>
        <v>21</v>
      </c>
      <c r="HK1" s="369"/>
      <c r="HM1" s="1542" t="str">
        <f>HC1</f>
        <v>ENTRADAS DEL MES DE JUNIO    2023</v>
      </c>
      <c r="HN1" s="1542"/>
      <c r="HO1" s="1542"/>
      <c r="HP1" s="1542"/>
      <c r="HQ1" s="1542"/>
      <c r="HR1" s="1542"/>
      <c r="HS1" s="1542"/>
      <c r="HT1" s="258">
        <f>HJ1+1</f>
        <v>22</v>
      </c>
      <c r="HU1" s="369"/>
      <c r="HW1" s="1542" t="str">
        <f>HM1</f>
        <v>ENTRADAS DEL MES DE JUNIO    2023</v>
      </c>
      <c r="HX1" s="1542"/>
      <c r="HY1" s="1542"/>
      <c r="HZ1" s="1542"/>
      <c r="IA1" s="1542"/>
      <c r="IB1" s="1542"/>
      <c r="IC1" s="1542"/>
      <c r="ID1" s="258">
        <f>HT1+1</f>
        <v>23</v>
      </c>
      <c r="IE1" s="369"/>
      <c r="IG1" s="1542" t="str">
        <f>HW1</f>
        <v>ENTRADAS DEL MES DE JUNIO    2023</v>
      </c>
      <c r="IH1" s="1542"/>
      <c r="II1" s="1542"/>
      <c r="IJ1" s="1542"/>
      <c r="IK1" s="1542"/>
      <c r="IL1" s="1542"/>
      <c r="IM1" s="1542"/>
      <c r="IN1" s="258">
        <f>ID1+1</f>
        <v>24</v>
      </c>
      <c r="IO1" s="369"/>
      <c r="IQ1" s="1542" t="str">
        <f>IG1</f>
        <v>ENTRADAS DEL MES DE JUNIO    2023</v>
      </c>
      <c r="IR1" s="1542"/>
      <c r="IS1" s="1542"/>
      <c r="IT1" s="1542"/>
      <c r="IU1" s="1542"/>
      <c r="IV1" s="1542"/>
      <c r="IW1" s="1542"/>
      <c r="IX1" s="258">
        <f>IN1+1</f>
        <v>25</v>
      </c>
      <c r="IY1" s="369"/>
      <c r="JA1" s="1542" t="str">
        <f>IQ1</f>
        <v>ENTRADAS DEL MES DE JUNIO    2023</v>
      </c>
      <c r="JB1" s="1542"/>
      <c r="JC1" s="1542"/>
      <c r="JD1" s="1542"/>
      <c r="JE1" s="1542"/>
      <c r="JF1" s="1542"/>
      <c r="JG1" s="1542"/>
      <c r="JH1" s="258">
        <f>IX1+1</f>
        <v>26</v>
      </c>
      <c r="JI1" s="369"/>
      <c r="JK1" s="1548" t="str">
        <f>JA1</f>
        <v>ENTRADAS DEL MES DE JUNIO    2023</v>
      </c>
      <c r="JL1" s="1548"/>
      <c r="JM1" s="1548"/>
      <c r="JN1" s="1548"/>
      <c r="JO1" s="1548"/>
      <c r="JP1" s="1548"/>
      <c r="JQ1" s="1548"/>
      <c r="JR1" s="258">
        <f>JH1+1</f>
        <v>27</v>
      </c>
      <c r="JS1" s="369"/>
      <c r="JU1" s="1542" t="str">
        <f>JK1</f>
        <v>ENTRADAS DEL MES DE JUNIO    2023</v>
      </c>
      <c r="JV1" s="1542"/>
      <c r="JW1" s="1542"/>
      <c r="JX1" s="1542"/>
      <c r="JY1" s="1542"/>
      <c r="JZ1" s="1542"/>
      <c r="KA1" s="1542"/>
      <c r="KB1" s="258">
        <f>JR1+1</f>
        <v>28</v>
      </c>
      <c r="KC1" s="369"/>
      <c r="KE1" s="1542" t="str">
        <f>JU1</f>
        <v>ENTRADAS DEL MES DE JUNIO    2023</v>
      </c>
      <c r="KF1" s="1542"/>
      <c r="KG1" s="1542"/>
      <c r="KH1" s="1542"/>
      <c r="KI1" s="1542"/>
      <c r="KJ1" s="1542"/>
      <c r="KK1" s="1542"/>
      <c r="KL1" s="258">
        <f>KB1+1</f>
        <v>29</v>
      </c>
      <c r="KM1" s="369"/>
      <c r="KO1" s="1542" t="str">
        <f>KE1</f>
        <v>ENTRADAS DEL MES DE JUNIO    2023</v>
      </c>
      <c r="KP1" s="1542"/>
      <c r="KQ1" s="1542"/>
      <c r="KR1" s="1542"/>
      <c r="KS1" s="1542"/>
      <c r="KT1" s="1542"/>
      <c r="KU1" s="1542"/>
      <c r="KV1" s="258">
        <f>KL1+1</f>
        <v>30</v>
      </c>
      <c r="KW1" s="369"/>
      <c r="KY1" s="1542" t="str">
        <f>KO1</f>
        <v>ENTRADAS DEL MES DE JUNIO    2023</v>
      </c>
      <c r="KZ1" s="1542"/>
      <c r="LA1" s="1542"/>
      <c r="LB1" s="1542"/>
      <c r="LC1" s="1542"/>
      <c r="LD1" s="1542"/>
      <c r="LE1" s="1542"/>
      <c r="LF1" s="258">
        <f>KV1+1</f>
        <v>31</v>
      </c>
      <c r="LG1" s="369"/>
      <c r="LI1" s="1542" t="str">
        <f>KY1</f>
        <v>ENTRADAS DEL MES DE JUNIO    2023</v>
      </c>
      <c r="LJ1" s="1542"/>
      <c r="LK1" s="1542"/>
      <c r="LL1" s="1542"/>
      <c r="LM1" s="1542"/>
      <c r="LN1" s="1542"/>
      <c r="LO1" s="1542"/>
      <c r="LP1" s="258">
        <f>LF1+1</f>
        <v>32</v>
      </c>
      <c r="LQ1" s="369"/>
      <c r="LS1" s="1542" t="str">
        <f>LI1</f>
        <v>ENTRADAS DEL MES DE JUNIO    2023</v>
      </c>
      <c r="LT1" s="1542"/>
      <c r="LU1" s="1542"/>
      <c r="LV1" s="1542"/>
      <c r="LW1" s="1542"/>
      <c r="LX1" s="1542"/>
      <c r="LY1" s="1542"/>
      <c r="LZ1" s="258">
        <f>LP1+1</f>
        <v>33</v>
      </c>
      <c r="MC1" s="1542" t="str">
        <f>LS1</f>
        <v>ENTRADAS DEL MES DE JUNIO    2023</v>
      </c>
      <c r="MD1" s="1542"/>
      <c r="ME1" s="1542"/>
      <c r="MF1" s="1542"/>
      <c r="MG1" s="1542"/>
      <c r="MH1" s="1542"/>
      <c r="MI1" s="1542"/>
      <c r="MJ1" s="258">
        <f>LZ1+1</f>
        <v>34</v>
      </c>
      <c r="MK1" s="258"/>
      <c r="MM1" s="1542" t="str">
        <f>MC1</f>
        <v>ENTRADAS DEL MES DE JUNIO    2023</v>
      </c>
      <c r="MN1" s="1542"/>
      <c r="MO1" s="1542"/>
      <c r="MP1" s="1542"/>
      <c r="MQ1" s="1542"/>
      <c r="MR1" s="1542"/>
      <c r="MS1" s="1542"/>
      <c r="MT1" s="258">
        <f>MJ1+1</f>
        <v>35</v>
      </c>
      <c r="MU1" s="258"/>
      <c r="MW1" s="1542" t="str">
        <f>MM1</f>
        <v>ENTRADAS DEL MES DE JUNIO    2023</v>
      </c>
      <c r="MX1" s="1542"/>
      <c r="MY1" s="1542"/>
      <c r="MZ1" s="1542"/>
      <c r="NA1" s="1542"/>
      <c r="NB1" s="1542"/>
      <c r="NC1" s="1542"/>
      <c r="ND1" s="258">
        <f>MT1+1</f>
        <v>36</v>
      </c>
      <c r="NE1" s="258"/>
      <c r="NG1" s="1542" t="str">
        <f>MW1</f>
        <v>ENTRADAS DEL MES DE JUNIO    2023</v>
      </c>
      <c r="NH1" s="1542"/>
      <c r="NI1" s="1542"/>
      <c r="NJ1" s="1542"/>
      <c r="NK1" s="1542"/>
      <c r="NL1" s="1542"/>
      <c r="NM1" s="1542"/>
      <c r="NN1" s="258">
        <f>ND1+1</f>
        <v>37</v>
      </c>
      <c r="NO1" s="258"/>
      <c r="NQ1" s="1542" t="str">
        <f>NG1</f>
        <v>ENTRADAS DEL MES DE JUNIO    2023</v>
      </c>
      <c r="NR1" s="1542"/>
      <c r="NS1" s="1542"/>
      <c r="NT1" s="1542"/>
      <c r="NU1" s="1542"/>
      <c r="NV1" s="1542"/>
      <c r="NW1" s="1542"/>
      <c r="NX1" s="258">
        <f>NN1+1</f>
        <v>38</v>
      </c>
      <c r="NY1" s="258"/>
      <c r="OA1" s="1542" t="str">
        <f>NQ1</f>
        <v>ENTRADAS DEL MES DE JUNIO    2023</v>
      </c>
      <c r="OB1" s="1542"/>
      <c r="OC1" s="1542"/>
      <c r="OD1" s="1542"/>
      <c r="OE1" s="1542"/>
      <c r="OF1" s="1542"/>
      <c r="OG1" s="1542"/>
      <c r="OH1" s="258">
        <f>NX1+1</f>
        <v>39</v>
      </c>
      <c r="OI1" s="258"/>
      <c r="OK1" s="1542" t="str">
        <f>OA1</f>
        <v>ENTRADAS DEL MES DE JUNIO    2023</v>
      </c>
      <c r="OL1" s="1542"/>
      <c r="OM1" s="1542"/>
      <c r="ON1" s="1542"/>
      <c r="OO1" s="1542"/>
      <c r="OP1" s="1542"/>
      <c r="OQ1" s="1542"/>
      <c r="OR1" s="258">
        <f>OH1+1</f>
        <v>40</v>
      </c>
      <c r="OS1" s="258"/>
      <c r="OU1" s="1542" t="str">
        <f>OK1</f>
        <v>ENTRADAS DEL MES DE JUNIO    2023</v>
      </c>
      <c r="OV1" s="1542"/>
      <c r="OW1" s="1542"/>
      <c r="OX1" s="1542"/>
      <c r="OY1" s="1542"/>
      <c r="OZ1" s="1542"/>
      <c r="PA1" s="1542"/>
      <c r="PB1" s="258">
        <f>OR1+1</f>
        <v>41</v>
      </c>
      <c r="PC1" s="258"/>
      <c r="PE1" s="1542" t="str">
        <f>OU1</f>
        <v>ENTRADAS DEL MES DE JUNIO    2023</v>
      </c>
      <c r="PF1" s="1542"/>
      <c r="PG1" s="1542"/>
      <c r="PH1" s="1542"/>
      <c r="PI1" s="1542"/>
      <c r="PJ1" s="1542"/>
      <c r="PK1" s="1542"/>
      <c r="PL1" s="258">
        <f>PB1+1</f>
        <v>42</v>
      </c>
      <c r="PM1" s="258"/>
      <c r="PN1" s="258"/>
      <c r="PP1" s="1542" t="str">
        <f>PE1</f>
        <v>ENTRADAS DEL MES DE JUNIO    2023</v>
      </c>
      <c r="PQ1" s="1542"/>
      <c r="PR1" s="1542"/>
      <c r="PS1" s="1542"/>
      <c r="PT1" s="1542"/>
      <c r="PU1" s="1542"/>
      <c r="PV1" s="1542"/>
      <c r="PW1" s="258">
        <f>PL1+1</f>
        <v>43</v>
      </c>
      <c r="PX1" s="258"/>
      <c r="PZ1" s="1542" t="str">
        <f>PP1</f>
        <v>ENTRADAS DEL MES DE JUNIO    2023</v>
      </c>
      <c r="QA1" s="1542"/>
      <c r="QB1" s="1542"/>
      <c r="QC1" s="1542"/>
      <c r="QD1" s="1542"/>
      <c r="QE1" s="1542"/>
      <c r="QF1" s="1542"/>
      <c r="QG1" s="258">
        <f>PW1+1</f>
        <v>44</v>
      </c>
      <c r="QH1" s="258"/>
      <c r="QJ1" s="1542" t="str">
        <f>PZ1</f>
        <v>ENTRADAS DEL MES DE JUNIO    2023</v>
      </c>
      <c r="QK1" s="1542"/>
      <c r="QL1" s="1542"/>
      <c r="QM1" s="1542"/>
      <c r="QN1" s="1542"/>
      <c r="QO1" s="1542"/>
      <c r="QP1" s="1542"/>
      <c r="QQ1" s="258">
        <f>QG1+1</f>
        <v>45</v>
      </c>
      <c r="QR1" s="258"/>
      <c r="QT1" s="1542" t="str">
        <f>QJ1</f>
        <v>ENTRADAS DEL MES DE JUNIO    2023</v>
      </c>
      <c r="QU1" s="1542"/>
      <c r="QV1" s="1542"/>
      <c r="QW1" s="1542"/>
      <c r="QX1" s="1542"/>
      <c r="QY1" s="1542"/>
      <c r="QZ1" s="1542"/>
      <c r="RA1" s="258">
        <f>QQ1+1</f>
        <v>46</v>
      </c>
      <c r="RB1" s="258"/>
      <c r="RD1" s="1542" t="str">
        <f>QT1</f>
        <v>ENTRADAS DEL MES DE JUNIO    2023</v>
      </c>
      <c r="RE1" s="1542"/>
      <c r="RF1" s="1542"/>
      <c r="RG1" s="1542"/>
      <c r="RH1" s="1542"/>
      <c r="RI1" s="1542"/>
      <c r="RJ1" s="1542"/>
      <c r="RK1" s="258">
        <f>RA1+1</f>
        <v>47</v>
      </c>
      <c r="RL1" s="258"/>
      <c r="RN1" s="1542" t="str">
        <f>RD1</f>
        <v>ENTRADAS DEL MES DE JUNIO    2023</v>
      </c>
      <c r="RO1" s="1542"/>
      <c r="RP1" s="1542"/>
      <c r="RQ1" s="1542"/>
      <c r="RR1" s="1542"/>
      <c r="RS1" s="1542"/>
      <c r="RT1" s="1542"/>
      <c r="RU1" s="258">
        <f>RK1+1</f>
        <v>48</v>
      </c>
      <c r="RV1" s="258"/>
      <c r="RX1" s="1542" t="str">
        <f>RN1</f>
        <v>ENTRADAS DEL MES DE JUNIO    2023</v>
      </c>
      <c r="RY1" s="1542"/>
      <c r="RZ1" s="1542"/>
      <c r="SA1" s="1542"/>
      <c r="SB1" s="1542"/>
      <c r="SC1" s="1542"/>
      <c r="SD1" s="1542"/>
      <c r="SE1" s="258">
        <f>RU1+1</f>
        <v>49</v>
      </c>
      <c r="SF1" s="258"/>
      <c r="SH1" s="1542" t="str">
        <f>RX1</f>
        <v>ENTRADAS DEL MES DE JUNIO    2023</v>
      </c>
      <c r="SI1" s="1542"/>
      <c r="SJ1" s="1542"/>
      <c r="SK1" s="1542"/>
      <c r="SL1" s="1542"/>
      <c r="SM1" s="1542"/>
      <c r="SN1" s="1542"/>
      <c r="SO1" s="258">
        <f>SE1+1</f>
        <v>50</v>
      </c>
      <c r="SP1" s="258"/>
      <c r="SR1" s="1542" t="str">
        <f>SH1</f>
        <v>ENTRADAS DEL MES DE JUNIO    2023</v>
      </c>
      <c r="SS1" s="1542"/>
      <c r="ST1" s="1542"/>
      <c r="SU1" s="1542"/>
      <c r="SV1" s="1542"/>
      <c r="SW1" s="1542"/>
      <c r="SX1" s="1542"/>
      <c r="SY1" s="258">
        <f>SO1+1</f>
        <v>51</v>
      </c>
      <c r="SZ1" s="258"/>
      <c r="TB1" s="1542" t="str">
        <f>SR1</f>
        <v>ENTRADAS DEL MES DE JUNIO    2023</v>
      </c>
      <c r="TC1" s="1542"/>
      <c r="TD1" s="1542"/>
      <c r="TE1" s="1542"/>
      <c r="TF1" s="1542"/>
      <c r="TG1" s="1542"/>
      <c r="TH1" s="1542"/>
      <c r="TI1" s="258">
        <f>SY1+1</f>
        <v>52</v>
      </c>
      <c r="TJ1" s="258"/>
      <c r="TL1" s="1542" t="str">
        <f>TB1</f>
        <v>ENTRADAS DEL MES DE JUNIO    2023</v>
      </c>
      <c r="TM1" s="1542"/>
      <c r="TN1" s="1542"/>
      <c r="TO1" s="1542"/>
      <c r="TP1" s="1542"/>
      <c r="TQ1" s="1542"/>
      <c r="TR1" s="1542"/>
      <c r="TS1" s="258">
        <f>TI1+1</f>
        <v>53</v>
      </c>
      <c r="TT1" s="258"/>
      <c r="TV1" s="1542" t="str">
        <f>TL1</f>
        <v>ENTRADAS DEL MES DE JUNIO    2023</v>
      </c>
      <c r="TW1" s="1542"/>
      <c r="TX1" s="1542"/>
      <c r="TY1" s="1542"/>
      <c r="TZ1" s="1542"/>
      <c r="UA1" s="1542"/>
      <c r="UB1" s="1542"/>
      <c r="UC1" s="258">
        <f>TS1+1</f>
        <v>54</v>
      </c>
      <c r="UE1" s="1542" t="str">
        <f>TV1</f>
        <v>ENTRADAS DEL MES DE JUNIO    2023</v>
      </c>
      <c r="UF1" s="1542"/>
      <c r="UG1" s="1542"/>
      <c r="UH1" s="1542"/>
      <c r="UI1" s="1542"/>
      <c r="UJ1" s="1542"/>
      <c r="UK1" s="1542"/>
      <c r="UL1" s="258">
        <f>UC1+1</f>
        <v>55</v>
      </c>
      <c r="UN1" s="1542" t="str">
        <f>UE1</f>
        <v>ENTRADAS DEL MES DE JUNIO    2023</v>
      </c>
      <c r="UO1" s="1542"/>
      <c r="UP1" s="1542"/>
      <c r="UQ1" s="1542"/>
      <c r="UR1" s="1542"/>
      <c r="US1" s="1542"/>
      <c r="UT1" s="1542"/>
      <c r="UU1" s="258">
        <f>UL1+1</f>
        <v>56</v>
      </c>
      <c r="UW1" s="1542" t="str">
        <f>UN1</f>
        <v>ENTRADAS DEL MES DE JUNIO    2023</v>
      </c>
      <c r="UX1" s="1542"/>
      <c r="UY1" s="1542"/>
      <c r="UZ1" s="1542"/>
      <c r="VA1" s="1542"/>
      <c r="VB1" s="1542"/>
      <c r="VC1" s="1542"/>
      <c r="VD1" s="258">
        <f>UU1+1</f>
        <v>57</v>
      </c>
      <c r="VF1" s="1542" t="str">
        <f>UW1</f>
        <v>ENTRADAS DEL MES DE JUNIO    2023</v>
      </c>
      <c r="VG1" s="1542"/>
      <c r="VH1" s="1542"/>
      <c r="VI1" s="1542"/>
      <c r="VJ1" s="1542"/>
      <c r="VK1" s="1542"/>
      <c r="VL1" s="1542"/>
      <c r="VM1" s="258">
        <f>VD1+1</f>
        <v>58</v>
      </c>
      <c r="VO1" s="1542" t="str">
        <f>VF1</f>
        <v>ENTRADAS DEL MES DE JUNIO    2023</v>
      </c>
      <c r="VP1" s="1542"/>
      <c r="VQ1" s="1542"/>
      <c r="VR1" s="1542"/>
      <c r="VS1" s="1542"/>
      <c r="VT1" s="1542"/>
      <c r="VU1" s="1542"/>
      <c r="VV1" s="258">
        <f>VM1+1</f>
        <v>59</v>
      </c>
      <c r="VX1" s="1542" t="str">
        <f>VO1</f>
        <v>ENTRADAS DEL MES DE JUNIO    2023</v>
      </c>
      <c r="VY1" s="1542"/>
      <c r="VZ1" s="1542"/>
      <c r="WA1" s="1542"/>
      <c r="WB1" s="1542"/>
      <c r="WC1" s="1542"/>
      <c r="WD1" s="1542"/>
      <c r="WE1" s="258">
        <f>VV1+1</f>
        <v>60</v>
      </c>
      <c r="WG1" s="1542" t="str">
        <f>VX1</f>
        <v>ENTRADAS DEL MES DE JUNIO    2023</v>
      </c>
      <c r="WH1" s="1542"/>
      <c r="WI1" s="1542"/>
      <c r="WJ1" s="1542"/>
      <c r="WK1" s="1542"/>
      <c r="WL1" s="1542"/>
      <c r="WM1" s="1542"/>
      <c r="WN1" s="258">
        <f>WE1+1</f>
        <v>61</v>
      </c>
      <c r="WP1" s="1542" t="str">
        <f>WG1</f>
        <v>ENTRADAS DEL MES DE JUNIO    2023</v>
      </c>
      <c r="WQ1" s="1542"/>
      <c r="WR1" s="1542"/>
      <c r="WS1" s="1542"/>
      <c r="WT1" s="1542"/>
      <c r="WU1" s="1542"/>
      <c r="WV1" s="1542"/>
      <c r="WW1" s="258">
        <f>WN1+1</f>
        <v>62</v>
      </c>
      <c r="WY1" s="1542" t="str">
        <f>WP1</f>
        <v>ENTRADAS DEL MES DE JUNIO    2023</v>
      </c>
      <c r="WZ1" s="1542"/>
      <c r="XA1" s="1542"/>
      <c r="XB1" s="1542"/>
      <c r="XC1" s="1542"/>
      <c r="XD1" s="1542"/>
      <c r="XE1" s="1542"/>
      <c r="XF1" s="258">
        <f>WW1+1</f>
        <v>63</v>
      </c>
      <c r="XH1" s="1542" t="str">
        <f>WY1</f>
        <v>ENTRADAS DEL MES DE JUNIO    2023</v>
      </c>
      <c r="XI1" s="1542"/>
      <c r="XJ1" s="1542"/>
      <c r="XK1" s="1542"/>
      <c r="XL1" s="1542"/>
      <c r="XM1" s="1542"/>
      <c r="XN1" s="1542"/>
      <c r="XO1" s="258">
        <f>XF1+1</f>
        <v>64</v>
      </c>
      <c r="XQ1" s="1542" t="str">
        <f>XH1</f>
        <v>ENTRADAS DEL MES DE JUNIO    2023</v>
      </c>
      <c r="XR1" s="1542"/>
      <c r="XS1" s="1542"/>
      <c r="XT1" s="1542"/>
      <c r="XU1" s="1542"/>
      <c r="XV1" s="1542"/>
      <c r="XW1" s="1542"/>
      <c r="XX1" s="258">
        <f>XO1+1</f>
        <v>65</v>
      </c>
      <c r="XZ1" s="1542" t="str">
        <f>XQ1</f>
        <v>ENTRADAS DEL MES DE JUNIO    2023</v>
      </c>
      <c r="YA1" s="1542"/>
      <c r="YB1" s="1542"/>
      <c r="YC1" s="1542"/>
      <c r="YD1" s="1542"/>
      <c r="YE1" s="1542"/>
      <c r="YF1" s="1542"/>
      <c r="YG1" s="258">
        <f>XX1+1</f>
        <v>66</v>
      </c>
      <c r="YI1" s="1542" t="str">
        <f>XZ1</f>
        <v>ENTRADAS DEL MES DE JUNIO    2023</v>
      </c>
      <c r="YJ1" s="1542"/>
      <c r="YK1" s="1542"/>
      <c r="YL1" s="1542"/>
      <c r="YM1" s="1542"/>
      <c r="YN1" s="1542"/>
      <c r="YO1" s="1542"/>
      <c r="YP1" s="258">
        <f>YG1+1</f>
        <v>67</v>
      </c>
      <c r="YR1" s="1542" t="str">
        <f>YI1</f>
        <v>ENTRADAS DEL MES DE JUNIO    2023</v>
      </c>
      <c r="YS1" s="1542"/>
      <c r="YT1" s="1542"/>
      <c r="YU1" s="1542"/>
      <c r="YV1" s="1542"/>
      <c r="YW1" s="1542"/>
      <c r="YX1" s="1542"/>
      <c r="YY1" s="258">
        <f>YP1+1</f>
        <v>68</v>
      </c>
      <c r="ZA1" s="1542" t="str">
        <f>YR1</f>
        <v>ENTRADAS DEL MES DE JUNIO    2023</v>
      </c>
      <c r="ZB1" s="1542"/>
      <c r="ZC1" s="1542"/>
      <c r="ZD1" s="1542"/>
      <c r="ZE1" s="1542"/>
      <c r="ZF1" s="1542"/>
      <c r="ZG1" s="1542"/>
      <c r="ZH1" s="258">
        <f>YY1+1</f>
        <v>69</v>
      </c>
      <c r="ZJ1" s="1542" t="str">
        <f>ZA1</f>
        <v>ENTRADAS DEL MES DE JUNIO    2023</v>
      </c>
      <c r="ZK1" s="1542"/>
      <c r="ZL1" s="1542"/>
      <c r="ZM1" s="1542"/>
      <c r="ZN1" s="1542"/>
      <c r="ZO1" s="1542"/>
      <c r="ZP1" s="1542"/>
      <c r="ZQ1" s="258">
        <f>ZH1+1</f>
        <v>70</v>
      </c>
      <c r="ZS1" s="1542" t="str">
        <f>ZJ1</f>
        <v>ENTRADAS DEL MES DE JUNIO    2023</v>
      </c>
      <c r="ZT1" s="1542"/>
      <c r="ZU1" s="1542"/>
      <c r="ZV1" s="1542"/>
      <c r="ZW1" s="1542"/>
      <c r="ZX1" s="1542"/>
      <c r="ZY1" s="1542"/>
      <c r="ZZ1" s="258">
        <f>ZQ1+1</f>
        <v>71</v>
      </c>
      <c r="AAB1" s="1542" t="str">
        <f>ZS1</f>
        <v>ENTRADAS DEL MES DE JUNIO    2023</v>
      </c>
      <c r="AAC1" s="1542"/>
      <c r="AAD1" s="1542"/>
      <c r="AAE1" s="1542"/>
      <c r="AAF1" s="1542"/>
      <c r="AAG1" s="1542"/>
      <c r="AAH1" s="1542"/>
      <c r="AAI1" s="258">
        <f>ZZ1+1</f>
        <v>72</v>
      </c>
      <c r="AAK1" s="1542" t="str">
        <f>AAB1</f>
        <v>ENTRADAS DEL MES DE JUNIO    2023</v>
      </c>
      <c r="AAL1" s="1542"/>
      <c r="AAM1" s="1542"/>
      <c r="AAN1" s="1542"/>
      <c r="AAO1" s="1542"/>
      <c r="AAP1" s="1542"/>
      <c r="AAQ1" s="1542"/>
      <c r="AAR1" s="258">
        <f>AAI1+1</f>
        <v>73</v>
      </c>
      <c r="AAT1" s="1542" t="str">
        <f>AAK1</f>
        <v>ENTRADAS DEL MES DE JUNIO    2023</v>
      </c>
      <c r="AAU1" s="1542"/>
      <c r="AAV1" s="1542"/>
      <c r="AAW1" s="1542"/>
      <c r="AAX1" s="1542"/>
      <c r="AAY1" s="1542"/>
      <c r="AAZ1" s="1542"/>
      <c r="ABA1" s="258">
        <f>AAR1+1</f>
        <v>74</v>
      </c>
      <c r="ABC1" s="1542" t="str">
        <f>AAT1</f>
        <v>ENTRADAS DEL MES DE JUNIO    2023</v>
      </c>
      <c r="ABD1" s="1542"/>
      <c r="ABE1" s="1542"/>
      <c r="ABF1" s="1542"/>
      <c r="ABG1" s="1542"/>
      <c r="ABH1" s="1542"/>
      <c r="ABI1" s="1542"/>
      <c r="ABJ1" s="258">
        <f>ABA1+1</f>
        <v>75</v>
      </c>
      <c r="ABL1" s="1542" t="str">
        <f>ABC1</f>
        <v>ENTRADAS DEL MES DE JUNIO    2023</v>
      </c>
      <c r="ABM1" s="1542"/>
      <c r="ABN1" s="1542"/>
      <c r="ABO1" s="1542"/>
      <c r="ABP1" s="1542"/>
      <c r="ABQ1" s="1542"/>
      <c r="ABR1" s="1542"/>
      <c r="ABS1" s="258">
        <f>ABJ1+1</f>
        <v>76</v>
      </c>
      <c r="ABU1" s="1542" t="str">
        <f>ABL1</f>
        <v>ENTRADAS DEL MES DE JUNIO    2023</v>
      </c>
      <c r="ABV1" s="1542"/>
      <c r="ABW1" s="1542"/>
      <c r="ABX1" s="1542"/>
      <c r="ABY1" s="1542"/>
      <c r="ABZ1" s="1542"/>
      <c r="ACA1" s="1542"/>
      <c r="ACB1" s="258">
        <f>ABS1+1</f>
        <v>77</v>
      </c>
      <c r="ACD1" s="1542" t="str">
        <f>ABU1</f>
        <v>ENTRADAS DEL MES DE JUNIO    2023</v>
      </c>
      <c r="ACE1" s="1542"/>
      <c r="ACF1" s="1542"/>
      <c r="ACG1" s="1542"/>
      <c r="ACH1" s="1542"/>
      <c r="ACI1" s="1542"/>
      <c r="ACJ1" s="1542"/>
      <c r="ACK1" s="258">
        <f>ACB1+1</f>
        <v>78</v>
      </c>
      <c r="ACM1" s="1542" t="str">
        <f>ACD1</f>
        <v>ENTRADAS DEL MES DE JUNIO    2023</v>
      </c>
      <c r="ACN1" s="1542"/>
      <c r="ACO1" s="1542"/>
      <c r="ACP1" s="1542"/>
      <c r="ACQ1" s="1542"/>
      <c r="ACR1" s="1542"/>
      <c r="ACS1" s="1542"/>
      <c r="ACT1" s="258">
        <f>ACK1+1</f>
        <v>79</v>
      </c>
      <c r="ACV1" s="1542" t="str">
        <f>ACM1</f>
        <v>ENTRADAS DEL MES DE JUNIO    2023</v>
      </c>
      <c r="ACW1" s="1542"/>
      <c r="ACX1" s="1542"/>
      <c r="ACY1" s="1542"/>
      <c r="ACZ1" s="1542"/>
      <c r="ADA1" s="1542"/>
      <c r="ADB1" s="1542"/>
      <c r="ADC1" s="258">
        <f>ACT1+1</f>
        <v>80</v>
      </c>
      <c r="ADE1" s="1542" t="str">
        <f>ACV1</f>
        <v>ENTRADAS DEL MES DE JUNIO    2023</v>
      </c>
      <c r="ADF1" s="1542"/>
      <c r="ADG1" s="1542"/>
      <c r="ADH1" s="1542"/>
      <c r="ADI1" s="1542"/>
      <c r="ADJ1" s="1542"/>
      <c r="ADK1" s="1542"/>
      <c r="ADL1" s="258">
        <f>ADC1+1</f>
        <v>81</v>
      </c>
      <c r="ADN1" s="1542" t="str">
        <f>ADE1</f>
        <v>ENTRADAS DEL MES DE JUNIO    2023</v>
      </c>
      <c r="ADO1" s="1542"/>
      <c r="ADP1" s="1542"/>
      <c r="ADQ1" s="1542"/>
      <c r="ADR1" s="1542"/>
      <c r="ADS1" s="1542"/>
      <c r="ADT1" s="1542"/>
      <c r="ADU1" s="258">
        <f>ADL1+1</f>
        <v>82</v>
      </c>
      <c r="ADW1" s="1542" t="str">
        <f>ADN1</f>
        <v>ENTRADAS DEL MES DE JUNIO    2023</v>
      </c>
      <c r="ADX1" s="1542"/>
      <c r="ADY1" s="1542"/>
      <c r="ADZ1" s="1542"/>
      <c r="AEA1" s="1542"/>
      <c r="AEB1" s="1542"/>
      <c r="AEC1" s="1542"/>
      <c r="AED1" s="258">
        <f>ADU1+1</f>
        <v>83</v>
      </c>
      <c r="AEF1" s="1542" t="str">
        <f>ADW1</f>
        <v>ENTRADAS DEL MES DE JUNIO    2023</v>
      </c>
      <c r="AEG1" s="1542"/>
      <c r="AEH1" s="1542"/>
      <c r="AEI1" s="1542"/>
      <c r="AEJ1" s="1542"/>
      <c r="AEK1" s="1542"/>
      <c r="AEL1" s="1542"/>
      <c r="AEM1" s="258">
        <f>AED1+1</f>
        <v>84</v>
      </c>
      <c r="AEO1" s="1542" t="str">
        <f>AEF1</f>
        <v>ENTRADAS DEL MES DE JUNIO    2023</v>
      </c>
      <c r="AEP1" s="1542"/>
      <c r="AEQ1" s="1542"/>
      <c r="AER1" s="1542"/>
      <c r="AES1" s="1542"/>
      <c r="AET1" s="1542"/>
      <c r="AEU1" s="1542"/>
      <c r="AEV1" s="258">
        <f>AEM1+1</f>
        <v>85</v>
      </c>
      <c r="AEX1" s="1542" t="str">
        <f>AEO1</f>
        <v>ENTRADAS DEL MES DE JUNIO    2023</v>
      </c>
      <c r="AEY1" s="1542"/>
      <c r="AEZ1" s="1542"/>
      <c r="AFA1" s="1542"/>
      <c r="AFB1" s="1542"/>
      <c r="AFC1" s="1542"/>
      <c r="AFD1" s="1542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36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0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0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6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2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1333">
        <v>18991.900000000001</v>
      </c>
      <c r="R5" s="134">
        <f>O5-Q5</f>
        <v>-77.040000000000873</v>
      </c>
      <c r="S5" s="371"/>
      <c r="U5" s="583" t="s">
        <v>189</v>
      </c>
      <c r="V5" s="1052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1348">
        <v>18992.900000000001</v>
      </c>
      <c r="AB5" s="134">
        <f>Y5-AA5</f>
        <v>-42.130000000001019</v>
      </c>
      <c r="AC5" s="371"/>
      <c r="AE5" s="583" t="s">
        <v>189</v>
      </c>
      <c r="AF5" s="1052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1348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2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2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1348">
        <v>18065.400000000001</v>
      </c>
      <c r="BF5" s="134">
        <f>BC5-BE5</f>
        <v>64.709999999999127</v>
      </c>
      <c r="BG5" s="371"/>
      <c r="BI5" s="589" t="s">
        <v>189</v>
      </c>
      <c r="BJ5" s="1052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1348">
        <v>19262.900000000001</v>
      </c>
      <c r="BP5" s="134">
        <f>BM5-BO5</f>
        <v>-59.400000000001455</v>
      </c>
      <c r="BQ5" s="371"/>
      <c r="BS5" s="787" t="s">
        <v>189</v>
      </c>
      <c r="BT5" s="1052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1348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3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1348">
        <v>18617</v>
      </c>
      <c r="CJ5" s="134">
        <f>CG5-CI5</f>
        <v>16.68999999999869</v>
      </c>
      <c r="CK5" s="233"/>
      <c r="CL5" s="233"/>
      <c r="CM5" s="788" t="s">
        <v>189</v>
      </c>
      <c r="CN5" s="1073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1348">
        <v>18207.099999999999</v>
      </c>
      <c r="CT5" s="134">
        <f>CQ5-CS5</f>
        <v>-126.11999999999898</v>
      </c>
      <c r="CU5" s="371"/>
      <c r="CW5" s="583" t="s">
        <v>374</v>
      </c>
      <c r="CX5" s="1238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1348">
        <v>18117.8</v>
      </c>
      <c r="DD5" s="134">
        <f>DA5-DC5</f>
        <v>279.56999999999971</v>
      </c>
      <c r="DE5" s="371"/>
      <c r="DG5" s="589" t="s">
        <v>189</v>
      </c>
      <c r="DH5" s="1239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1348">
        <v>16433.599999999999</v>
      </c>
      <c r="DN5" s="134">
        <f>DK5-DM5</f>
        <v>-28.789999999997235</v>
      </c>
      <c r="DO5" s="371"/>
      <c r="DQ5" s="597" t="s">
        <v>189</v>
      </c>
      <c r="DR5" s="1073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1348">
        <v>17917.8</v>
      </c>
      <c r="DX5" s="134">
        <f>DU5-DW5</f>
        <v>-30.43999999999869</v>
      </c>
      <c r="DY5" s="233"/>
      <c r="EA5" s="1547" t="s">
        <v>84</v>
      </c>
      <c r="EB5" s="1257"/>
      <c r="EC5" s="590">
        <v>39.5</v>
      </c>
      <c r="ED5" s="586">
        <v>45094</v>
      </c>
      <c r="EE5" s="587">
        <v>3707</v>
      </c>
      <c r="EF5" s="584">
        <v>4</v>
      </c>
      <c r="EG5" s="1348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58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1348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58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1333">
        <v>18959.099999999999</v>
      </c>
      <c r="FB5" s="134">
        <f>EY5-FA5</f>
        <v>-10.19999999999709</v>
      </c>
      <c r="FC5" s="371"/>
      <c r="FE5" s="589" t="s">
        <v>189</v>
      </c>
      <c r="FF5" s="1052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1333">
        <v>18921</v>
      </c>
      <c r="FL5" s="134">
        <f>FI5-FK5</f>
        <v>-41.169999999998254</v>
      </c>
      <c r="FM5" s="371"/>
      <c r="FO5" s="597" t="s">
        <v>189</v>
      </c>
      <c r="FP5" s="1052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1348">
        <v>18953.8</v>
      </c>
      <c r="FV5" s="134">
        <f>FS5-FU5</f>
        <v>66.740000000001601</v>
      </c>
      <c r="FW5" s="371"/>
      <c r="FY5" s="626" t="s">
        <v>189</v>
      </c>
      <c r="FZ5" s="1258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1348">
        <v>18817.599999999999</v>
      </c>
      <c r="GF5" s="134">
        <f>GC5-GE5</f>
        <v>50.25</v>
      </c>
      <c r="GG5" s="371"/>
      <c r="GI5" s="927" t="s">
        <v>189</v>
      </c>
      <c r="GJ5" s="1052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1348">
        <v>18749.7</v>
      </c>
      <c r="GP5" s="134">
        <f>GM5-GO5</f>
        <v>10.079999999998108</v>
      </c>
      <c r="GQ5" s="371"/>
      <c r="GS5" s="927" t="s">
        <v>189</v>
      </c>
      <c r="GT5" s="1052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1348">
        <v>18811.2</v>
      </c>
      <c r="GZ5" s="134">
        <f>GW5-GY5</f>
        <v>-47.81000000000131</v>
      </c>
      <c r="HA5" s="371"/>
      <c r="HC5" s="1127" t="s">
        <v>398</v>
      </c>
      <c r="HD5" s="1285" t="s">
        <v>432</v>
      </c>
      <c r="HE5" s="590" t="s">
        <v>433</v>
      </c>
      <c r="HF5" s="588">
        <v>45103</v>
      </c>
      <c r="HG5" s="587">
        <v>18759.68</v>
      </c>
      <c r="HH5" s="584">
        <v>20</v>
      </c>
      <c r="HI5" s="1348">
        <v>18778.71</v>
      </c>
      <c r="HJ5" s="134">
        <f>HG5-HI5</f>
        <v>-19.029999999998836</v>
      </c>
      <c r="HK5" s="371"/>
      <c r="HM5" s="589" t="s">
        <v>189</v>
      </c>
      <c r="HN5" s="1052" t="s">
        <v>190</v>
      </c>
      <c r="HO5" s="590" t="s">
        <v>435</v>
      </c>
      <c r="HP5" s="586">
        <v>45104</v>
      </c>
      <c r="HQ5" s="587">
        <v>19019.8</v>
      </c>
      <c r="HR5" s="584">
        <v>21</v>
      </c>
      <c r="HS5" s="1333">
        <v>19023.400000000001</v>
      </c>
      <c r="HT5" s="134">
        <f>HQ5-HS5</f>
        <v>-3.6000000000021828</v>
      </c>
      <c r="HU5" s="371"/>
      <c r="HW5" s="927" t="s">
        <v>437</v>
      </c>
      <c r="HX5" s="1286" t="s">
        <v>438</v>
      </c>
      <c r="HY5" s="590" t="s">
        <v>439</v>
      </c>
      <c r="HZ5" s="586">
        <v>45105</v>
      </c>
      <c r="IA5" s="587">
        <v>12025.44</v>
      </c>
      <c r="IB5" s="584">
        <v>13</v>
      </c>
      <c r="IC5" s="1348">
        <v>12107.22</v>
      </c>
      <c r="ID5" s="134">
        <f>IA5-IC5</f>
        <v>-81.779999999998836</v>
      </c>
      <c r="IE5" s="371"/>
      <c r="IG5" s="583" t="s">
        <v>398</v>
      </c>
      <c r="IH5" s="1052" t="s">
        <v>190</v>
      </c>
      <c r="II5" s="585" t="s">
        <v>440</v>
      </c>
      <c r="IJ5" s="586">
        <v>45105</v>
      </c>
      <c r="IK5" s="587">
        <v>18950.830000000002</v>
      </c>
      <c r="IL5" s="584">
        <v>21</v>
      </c>
      <c r="IM5" s="1348">
        <v>18975.599999999999</v>
      </c>
      <c r="IN5" s="134">
        <f>IK5-IM5</f>
        <v>-24.769999999996799</v>
      </c>
      <c r="IO5" s="371"/>
      <c r="IQ5" s="583" t="s">
        <v>189</v>
      </c>
      <c r="IR5" s="1052" t="s">
        <v>190</v>
      </c>
      <c r="IS5" s="585" t="s">
        <v>441</v>
      </c>
      <c r="IT5" s="586">
        <v>45105</v>
      </c>
      <c r="IU5" s="587">
        <v>18865.599999999999</v>
      </c>
      <c r="IV5" s="584">
        <v>21</v>
      </c>
      <c r="IW5" s="1348">
        <v>18954.8</v>
      </c>
      <c r="IX5" s="134">
        <f>IU5-IW5</f>
        <v>-89.200000000000728</v>
      </c>
      <c r="IY5" s="371"/>
      <c r="JA5" s="589" t="s">
        <v>374</v>
      </c>
      <c r="JB5" s="1291" t="s">
        <v>442</v>
      </c>
      <c r="JC5" s="585" t="s">
        <v>443</v>
      </c>
      <c r="JD5" s="586">
        <v>45106</v>
      </c>
      <c r="JE5" s="587">
        <v>18614.73</v>
      </c>
      <c r="JF5" s="584">
        <v>21</v>
      </c>
      <c r="JG5" s="1348">
        <v>18573.5</v>
      </c>
      <c r="JH5" s="134">
        <f>JE5-JG5</f>
        <v>41.229999999999563</v>
      </c>
      <c r="JI5" s="371"/>
      <c r="JK5" s="597" t="s">
        <v>189</v>
      </c>
      <c r="JL5" s="1292" t="s">
        <v>190</v>
      </c>
      <c r="JM5" s="590" t="s">
        <v>444</v>
      </c>
      <c r="JN5" s="586">
        <v>45106</v>
      </c>
      <c r="JO5" s="587">
        <v>18890.77</v>
      </c>
      <c r="JP5" s="584">
        <v>21</v>
      </c>
      <c r="JQ5" s="1333">
        <v>18761.900000000001</v>
      </c>
      <c r="JR5" s="134">
        <f>JO5-JQ5</f>
        <v>128.86999999999898</v>
      </c>
      <c r="JS5" s="371"/>
      <c r="JU5" s="583" t="s">
        <v>468</v>
      </c>
      <c r="JV5" s="1286" t="s">
        <v>445</v>
      </c>
      <c r="JW5" s="585" t="s">
        <v>446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547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547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7"/>
      <c r="GJ6" s="598"/>
      <c r="GK6" s="589"/>
      <c r="GL6" s="589"/>
      <c r="GM6" s="589"/>
      <c r="GN6" s="589"/>
      <c r="GO6" s="584"/>
      <c r="GQ6" s="233"/>
      <c r="GS6" s="927"/>
      <c r="GT6" s="598"/>
      <c r="GU6" s="589"/>
      <c r="GV6" s="589"/>
      <c r="GW6" s="589"/>
      <c r="GX6" s="589"/>
      <c r="GY6" s="584"/>
      <c r="HA6" s="233"/>
      <c r="HC6" s="928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7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547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>
        <v>45083</v>
      </c>
      <c r="P8" s="91">
        <v>909</v>
      </c>
      <c r="Q8" s="282" t="s">
        <v>482</v>
      </c>
      <c r="R8" s="70">
        <v>38</v>
      </c>
      <c r="S8" s="483">
        <f>R8*P8</f>
        <v>34542</v>
      </c>
      <c r="U8" s="60"/>
      <c r="V8" s="103"/>
      <c r="W8" s="15">
        <v>1</v>
      </c>
      <c r="X8" s="570">
        <v>879.5</v>
      </c>
      <c r="Y8" s="657">
        <v>45084</v>
      </c>
      <c r="Z8" s="570">
        <v>879.5</v>
      </c>
      <c r="AA8" s="571" t="s">
        <v>490</v>
      </c>
      <c r="AB8" s="572">
        <v>38</v>
      </c>
      <c r="AC8" s="368">
        <f>AB8*Z8</f>
        <v>33421</v>
      </c>
      <c r="AE8" s="60"/>
      <c r="AF8" s="103"/>
      <c r="AG8" s="15">
        <v>1</v>
      </c>
      <c r="AH8" s="570">
        <v>932.6</v>
      </c>
      <c r="AI8" s="651">
        <v>45085</v>
      </c>
      <c r="AJ8" s="570">
        <v>932.6</v>
      </c>
      <c r="AK8" s="704" t="s">
        <v>497</v>
      </c>
      <c r="AL8" s="572">
        <v>38</v>
      </c>
      <c r="AM8" s="368">
        <f>AL8*AJ8</f>
        <v>35438.800000000003</v>
      </c>
      <c r="AO8" s="60"/>
      <c r="AP8" s="103"/>
      <c r="AQ8" s="15">
        <v>1</v>
      </c>
      <c r="AR8" s="570">
        <v>924.4</v>
      </c>
      <c r="AS8" s="651">
        <v>45087</v>
      </c>
      <c r="AT8" s="570">
        <v>924.4</v>
      </c>
      <c r="AU8" s="704" t="s">
        <v>513</v>
      </c>
      <c r="AV8" s="572">
        <v>40</v>
      </c>
      <c r="AW8" s="368">
        <f>AV8*AT8</f>
        <v>36976</v>
      </c>
      <c r="AY8" s="60"/>
      <c r="AZ8" s="103"/>
      <c r="BA8" s="15">
        <v>1</v>
      </c>
      <c r="BB8" s="91">
        <v>894.5</v>
      </c>
      <c r="BC8" s="234">
        <v>45089</v>
      </c>
      <c r="BD8" s="91">
        <v>894.5</v>
      </c>
      <c r="BE8" s="94" t="s">
        <v>543</v>
      </c>
      <c r="BF8" s="70">
        <v>42</v>
      </c>
      <c r="BG8" s="368">
        <f>BF8*BD8</f>
        <v>37569</v>
      </c>
      <c r="BI8" s="60"/>
      <c r="BJ8" s="103"/>
      <c r="BK8" s="15">
        <v>1</v>
      </c>
      <c r="BL8" s="91">
        <v>923.5</v>
      </c>
      <c r="BM8" s="234">
        <v>45086</v>
      </c>
      <c r="BN8" s="91">
        <v>923.5</v>
      </c>
      <c r="BO8" s="94" t="s">
        <v>506</v>
      </c>
      <c r="BP8" s="70">
        <v>40</v>
      </c>
      <c r="BQ8" s="445">
        <f>BP8*BN8</f>
        <v>36940</v>
      </c>
      <c r="BR8" s="368"/>
      <c r="BS8" s="60"/>
      <c r="BT8" s="103"/>
      <c r="BU8" s="15">
        <v>1</v>
      </c>
      <c r="BV8" s="570">
        <v>907.2</v>
      </c>
      <c r="BW8" s="594">
        <v>45087</v>
      </c>
      <c r="BX8" s="570">
        <v>907.2</v>
      </c>
      <c r="BY8" s="746" t="s">
        <v>532</v>
      </c>
      <c r="BZ8" s="596">
        <v>40</v>
      </c>
      <c r="CA8" s="233">
        <f t="shared" ref="CA8:CA28" si="5">BZ8*BX8</f>
        <v>36288</v>
      </c>
      <c r="CC8" s="60"/>
      <c r="CD8" s="205"/>
      <c r="CE8" s="15">
        <v>1</v>
      </c>
      <c r="CF8" s="91">
        <v>855</v>
      </c>
      <c r="CG8" s="279">
        <v>45092</v>
      </c>
      <c r="CH8" s="91">
        <v>855</v>
      </c>
      <c r="CI8" s="281" t="s">
        <v>524</v>
      </c>
      <c r="CJ8" s="280">
        <v>42</v>
      </c>
      <c r="CK8" s="368">
        <f>CJ8*CH8</f>
        <v>35910</v>
      </c>
      <c r="CM8" s="60"/>
      <c r="CN8" s="93"/>
      <c r="CO8" s="15">
        <v>1</v>
      </c>
      <c r="CP8" s="570">
        <v>938</v>
      </c>
      <c r="CQ8" s="594">
        <v>45091</v>
      </c>
      <c r="CR8" s="570">
        <v>938</v>
      </c>
      <c r="CS8" s="595" t="s">
        <v>523</v>
      </c>
      <c r="CT8" s="280">
        <v>42</v>
      </c>
      <c r="CU8" s="373">
        <f>CT8*CR8</f>
        <v>39396</v>
      </c>
      <c r="CW8" s="60"/>
      <c r="CX8" s="103"/>
      <c r="CY8" s="15">
        <v>1</v>
      </c>
      <c r="CZ8" s="570">
        <v>895.5</v>
      </c>
      <c r="DA8" s="651">
        <v>45090</v>
      </c>
      <c r="DB8" s="570">
        <v>895.5</v>
      </c>
      <c r="DC8" s="704" t="s">
        <v>552</v>
      </c>
      <c r="DD8" s="572">
        <v>35</v>
      </c>
      <c r="DE8" s="368">
        <f>DD8*DB8</f>
        <v>31342.5</v>
      </c>
      <c r="DG8" s="60"/>
      <c r="DH8" s="103"/>
      <c r="DI8" s="15">
        <v>1</v>
      </c>
      <c r="DJ8" s="570">
        <v>875.9</v>
      </c>
      <c r="DK8" s="594">
        <v>45094</v>
      </c>
      <c r="DL8" s="570">
        <v>875.9</v>
      </c>
      <c r="DM8" s="595" t="s">
        <v>596</v>
      </c>
      <c r="DN8" s="596">
        <v>42</v>
      </c>
      <c r="DO8" s="373">
        <f>DN8*DL8</f>
        <v>36787.799999999996</v>
      </c>
      <c r="DQ8" s="60"/>
      <c r="DR8" s="103"/>
      <c r="DS8" s="15">
        <v>1</v>
      </c>
      <c r="DT8" s="570">
        <v>890.4</v>
      </c>
      <c r="DU8" s="594">
        <v>45093</v>
      </c>
      <c r="DV8" s="570">
        <v>890.4</v>
      </c>
      <c r="DW8" s="595" t="s">
        <v>588</v>
      </c>
      <c r="DX8" s="596">
        <v>42</v>
      </c>
      <c r="DY8" s="368">
        <f>DX8*DV8</f>
        <v>37396.799999999996</v>
      </c>
      <c r="EA8" s="60"/>
      <c r="EB8" s="103"/>
      <c r="EC8" s="15">
        <v>1</v>
      </c>
      <c r="ED8" s="91">
        <v>943</v>
      </c>
      <c r="EE8" s="242">
        <v>45094</v>
      </c>
      <c r="EF8" s="91">
        <v>943</v>
      </c>
      <c r="EG8" s="69" t="s">
        <v>568</v>
      </c>
      <c r="EH8" s="70">
        <v>40.5</v>
      </c>
      <c r="EI8" s="368">
        <f>EH8*EF8</f>
        <v>38191.5</v>
      </c>
      <c r="EK8" s="60"/>
      <c r="EL8" s="103"/>
      <c r="EM8" s="15">
        <v>1</v>
      </c>
      <c r="EN8" s="91">
        <v>866.4</v>
      </c>
      <c r="EO8" s="242">
        <v>45096</v>
      </c>
      <c r="EP8" s="91">
        <v>866.4</v>
      </c>
      <c r="EQ8" s="69" t="s">
        <v>569</v>
      </c>
      <c r="ER8" s="70">
        <v>42</v>
      </c>
      <c r="ES8" s="368">
        <f>ER8*EP8</f>
        <v>36388.799999999996</v>
      </c>
      <c r="EU8" s="60"/>
      <c r="EV8" s="320"/>
      <c r="EW8" s="15">
        <v>1</v>
      </c>
      <c r="EX8" s="570">
        <v>877.2</v>
      </c>
      <c r="EY8" s="651">
        <v>45097</v>
      </c>
      <c r="EZ8" s="570">
        <v>877.2</v>
      </c>
      <c r="FA8" s="571" t="s">
        <v>614</v>
      </c>
      <c r="FB8" s="572">
        <v>42</v>
      </c>
      <c r="FC8" s="368">
        <f>FB8*EZ8</f>
        <v>36842.400000000001</v>
      </c>
      <c r="FE8" s="60"/>
      <c r="FF8" s="320"/>
      <c r="FG8" s="15">
        <v>1</v>
      </c>
      <c r="FH8" s="570">
        <v>905.4</v>
      </c>
      <c r="FI8" s="651">
        <v>45097</v>
      </c>
      <c r="FJ8" s="570">
        <v>905.4</v>
      </c>
      <c r="FK8" s="571" t="s">
        <v>577</v>
      </c>
      <c r="FL8" s="572">
        <v>42</v>
      </c>
      <c r="FM8" s="233">
        <f>FL8*FJ8</f>
        <v>38026.799999999996</v>
      </c>
      <c r="FO8" s="60"/>
      <c r="FP8" s="103"/>
      <c r="FQ8" s="15">
        <v>1</v>
      </c>
      <c r="FR8" s="570">
        <v>934.4</v>
      </c>
      <c r="FS8" s="234">
        <v>45098</v>
      </c>
      <c r="FT8" s="91">
        <v>934.4</v>
      </c>
      <c r="FU8" s="69" t="s">
        <v>619</v>
      </c>
      <c r="FV8" s="70">
        <v>42</v>
      </c>
      <c r="FW8" s="368">
        <f>FV8*FT8</f>
        <v>39244.799999999996</v>
      </c>
      <c r="FY8" s="60"/>
      <c r="FZ8" s="103"/>
      <c r="GA8" s="15">
        <v>1</v>
      </c>
      <c r="GB8" s="340">
        <v>886.3</v>
      </c>
      <c r="GC8" s="234">
        <v>45099</v>
      </c>
      <c r="GD8" s="340">
        <v>886.3</v>
      </c>
      <c r="GE8" s="94" t="s">
        <v>627</v>
      </c>
      <c r="GF8" s="70">
        <v>42</v>
      </c>
      <c r="GG8" s="368">
        <f>GF8*GD8</f>
        <v>37224.6</v>
      </c>
      <c r="GI8" s="60"/>
      <c r="GJ8" s="103"/>
      <c r="GK8" s="15">
        <v>1</v>
      </c>
      <c r="GL8" s="91">
        <v>879.1</v>
      </c>
      <c r="GM8" s="234">
        <v>45100</v>
      </c>
      <c r="GN8" s="91">
        <v>879.1</v>
      </c>
      <c r="GO8" s="94" t="s">
        <v>636</v>
      </c>
      <c r="GP8" s="70">
        <v>43</v>
      </c>
      <c r="GQ8" s="368">
        <f>GP8*GN8</f>
        <v>37801.300000000003</v>
      </c>
      <c r="GS8" s="60"/>
      <c r="GT8" s="103"/>
      <c r="GU8" s="15">
        <v>1</v>
      </c>
      <c r="GV8" s="91">
        <v>901.7</v>
      </c>
      <c r="GW8" s="234">
        <v>45101</v>
      </c>
      <c r="GX8" s="91">
        <v>901.7</v>
      </c>
      <c r="GY8" s="94" t="s">
        <v>650</v>
      </c>
      <c r="GZ8" s="70">
        <v>43</v>
      </c>
      <c r="HA8" s="368">
        <f>GZ8*GX8</f>
        <v>38773.1</v>
      </c>
      <c r="HC8" s="60"/>
      <c r="HD8" s="103"/>
      <c r="HE8" s="15">
        <v>1</v>
      </c>
      <c r="HF8" s="570">
        <v>926.23</v>
      </c>
      <c r="HG8" s="651">
        <v>45103</v>
      </c>
      <c r="HH8" s="570">
        <v>926.23</v>
      </c>
      <c r="HI8" s="704" t="s">
        <v>660</v>
      </c>
      <c r="HJ8" s="572">
        <v>44</v>
      </c>
      <c r="HK8" s="368">
        <f>HJ8*HH8</f>
        <v>40754.120000000003</v>
      </c>
      <c r="HM8" s="60"/>
      <c r="HN8" s="103"/>
      <c r="HO8" s="632">
        <v>1</v>
      </c>
      <c r="HP8" s="570">
        <v>940.7</v>
      </c>
      <c r="HQ8" s="234">
        <v>45104</v>
      </c>
      <c r="HR8" s="91">
        <v>940.7</v>
      </c>
      <c r="HS8" s="282" t="s">
        <v>673</v>
      </c>
      <c r="HT8" s="70">
        <v>44</v>
      </c>
      <c r="HU8" s="368">
        <f>HT8*HR8</f>
        <v>41390.800000000003</v>
      </c>
      <c r="HW8" s="60"/>
      <c r="HX8" s="103"/>
      <c r="HY8" s="15">
        <v>1</v>
      </c>
      <c r="HZ8" s="570">
        <v>928.5</v>
      </c>
      <c r="IA8" s="657">
        <v>45105</v>
      </c>
      <c r="IB8" s="570">
        <v>928.5</v>
      </c>
      <c r="IC8" s="571" t="s">
        <v>687</v>
      </c>
      <c r="ID8" s="572">
        <v>44</v>
      </c>
      <c r="IE8" s="368">
        <f t="shared" ref="IE8:IE28" si="6">ID8*IB8</f>
        <v>40854</v>
      </c>
      <c r="IG8" s="60"/>
      <c r="IH8" s="103"/>
      <c r="II8" s="15">
        <v>1</v>
      </c>
      <c r="IJ8" s="91">
        <v>912.2</v>
      </c>
      <c r="IK8" s="242">
        <v>45106</v>
      </c>
      <c r="IL8" s="91">
        <v>912.2</v>
      </c>
      <c r="IM8" s="69" t="s">
        <v>696</v>
      </c>
      <c r="IN8" s="70">
        <v>44</v>
      </c>
      <c r="IO8" s="233">
        <f>IN8*IL8</f>
        <v>40136.800000000003</v>
      </c>
      <c r="IQ8" s="60"/>
      <c r="IR8" s="103"/>
      <c r="IS8" s="15">
        <v>1</v>
      </c>
      <c r="IT8" s="91">
        <v>899</v>
      </c>
      <c r="IU8" s="242">
        <v>45105</v>
      </c>
      <c r="IV8" s="91">
        <v>899</v>
      </c>
      <c r="IW8" s="69" t="s">
        <v>690</v>
      </c>
      <c r="IX8" s="70">
        <v>44</v>
      </c>
      <c r="IY8" s="233">
        <f>IX8*IV8</f>
        <v>39556</v>
      </c>
      <c r="IZ8" s="91"/>
      <c r="JA8" s="60"/>
      <c r="JB8" s="103"/>
      <c r="JC8" s="15">
        <v>1</v>
      </c>
      <c r="JD8" s="91">
        <v>786.5</v>
      </c>
      <c r="JE8" s="242">
        <v>45106</v>
      </c>
      <c r="JF8" s="91">
        <v>786.5</v>
      </c>
      <c r="JG8" s="69" t="s">
        <v>698</v>
      </c>
      <c r="JH8" s="70">
        <v>40</v>
      </c>
      <c r="JI8" s="368">
        <f>JH8*JF8</f>
        <v>31460</v>
      </c>
      <c r="JJ8" s="68"/>
      <c r="JK8" s="60"/>
      <c r="JL8" s="283"/>
      <c r="JM8" s="15">
        <v>1</v>
      </c>
      <c r="JN8" s="91">
        <v>915.8</v>
      </c>
      <c r="JO8" s="234">
        <v>45107</v>
      </c>
      <c r="JP8" s="91">
        <v>915.8</v>
      </c>
      <c r="JQ8" s="69" t="s">
        <v>704</v>
      </c>
      <c r="JR8" s="70">
        <v>45</v>
      </c>
      <c r="JS8" s="368">
        <f>JR8*JP8</f>
        <v>41211</v>
      </c>
      <c r="JU8" s="60"/>
      <c r="JV8" s="103"/>
      <c r="JW8" s="15">
        <v>1</v>
      </c>
      <c r="JX8" s="91">
        <v>934.4</v>
      </c>
      <c r="JY8" s="242">
        <v>45108</v>
      </c>
      <c r="JZ8" s="91">
        <v>934.4</v>
      </c>
      <c r="KA8" s="69" t="s">
        <v>714</v>
      </c>
      <c r="KB8" s="70">
        <v>45</v>
      </c>
      <c r="KC8" s="368">
        <f>KB8*JZ8</f>
        <v>42048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>
        <v>45083</v>
      </c>
      <c r="P9" s="91">
        <v>912.2</v>
      </c>
      <c r="Q9" s="282" t="s">
        <v>482</v>
      </c>
      <c r="R9" s="70">
        <v>38</v>
      </c>
      <c r="S9" s="483">
        <f t="shared" ref="S9:S29" si="8">R9*P9</f>
        <v>34663.599999999999</v>
      </c>
      <c r="V9" s="103"/>
      <c r="W9" s="15">
        <v>2</v>
      </c>
      <c r="X9" s="573">
        <v>925.3</v>
      </c>
      <c r="Y9" s="657">
        <v>45084</v>
      </c>
      <c r="Z9" s="573">
        <v>925.3</v>
      </c>
      <c r="AA9" s="571" t="s">
        <v>490</v>
      </c>
      <c r="AB9" s="572">
        <v>38</v>
      </c>
      <c r="AC9" s="368">
        <f t="shared" ref="AC9:AC28" si="9">AB9*Z9</f>
        <v>35161.4</v>
      </c>
      <c r="AF9" s="93"/>
      <c r="AG9" s="15">
        <v>2</v>
      </c>
      <c r="AH9" s="570">
        <v>915.3</v>
      </c>
      <c r="AI9" s="651">
        <v>45085</v>
      </c>
      <c r="AJ9" s="570">
        <v>915.3</v>
      </c>
      <c r="AK9" s="704" t="s">
        <v>497</v>
      </c>
      <c r="AL9" s="572">
        <v>38</v>
      </c>
      <c r="AM9" s="368">
        <f t="shared" ref="AM9:AM28" si="10">AL9*AJ9</f>
        <v>34781.4</v>
      </c>
      <c r="AP9" s="93"/>
      <c r="AQ9" s="15">
        <v>2</v>
      </c>
      <c r="AR9" s="570">
        <v>934.4</v>
      </c>
      <c r="AS9" s="651">
        <v>45085</v>
      </c>
      <c r="AT9" s="570">
        <v>934.4</v>
      </c>
      <c r="AU9" s="704" t="s">
        <v>504</v>
      </c>
      <c r="AV9" s="572">
        <v>40</v>
      </c>
      <c r="AW9" s="368">
        <f t="shared" ref="AW9:AW29" si="11">AV9*AT9</f>
        <v>37376</v>
      </c>
      <c r="AZ9" s="93"/>
      <c r="BA9" s="15">
        <v>2</v>
      </c>
      <c r="BB9" s="91">
        <v>907.2</v>
      </c>
      <c r="BC9" s="234">
        <v>45087</v>
      </c>
      <c r="BD9" s="91">
        <v>907.2</v>
      </c>
      <c r="BE9" s="94" t="s">
        <v>518</v>
      </c>
      <c r="BF9" s="70">
        <v>40</v>
      </c>
      <c r="BG9" s="368">
        <f t="shared" ref="BG9:BG29" si="12">BF9*BD9</f>
        <v>36288</v>
      </c>
      <c r="BJ9" s="93"/>
      <c r="BK9" s="15">
        <v>2</v>
      </c>
      <c r="BL9" s="91">
        <v>933</v>
      </c>
      <c r="BM9" s="234">
        <v>45086</v>
      </c>
      <c r="BN9" s="91">
        <v>933</v>
      </c>
      <c r="BO9" s="94" t="s">
        <v>506</v>
      </c>
      <c r="BP9" s="70">
        <v>40</v>
      </c>
      <c r="BQ9" s="445">
        <f t="shared" ref="BQ9:BQ29" si="13">BP9*BN9</f>
        <v>37320</v>
      </c>
      <c r="BR9" s="368"/>
      <c r="BT9" s="103"/>
      <c r="BU9" s="15">
        <v>2</v>
      </c>
      <c r="BV9" s="570">
        <v>916.3</v>
      </c>
      <c r="BW9" s="594">
        <v>45117</v>
      </c>
      <c r="BX9" s="570">
        <v>916.3</v>
      </c>
      <c r="BY9" s="746" t="s">
        <v>532</v>
      </c>
      <c r="BZ9" s="596">
        <v>40</v>
      </c>
      <c r="CA9" s="233">
        <f t="shared" si="5"/>
        <v>36652</v>
      </c>
      <c r="CD9" s="205"/>
      <c r="CE9" s="15">
        <v>2</v>
      </c>
      <c r="CF9" s="91">
        <v>878.2</v>
      </c>
      <c r="CG9" s="279">
        <v>45092</v>
      </c>
      <c r="CH9" s="91">
        <v>878.2</v>
      </c>
      <c r="CI9" s="281" t="s">
        <v>524</v>
      </c>
      <c r="CJ9" s="280">
        <v>42</v>
      </c>
      <c r="CK9" s="368">
        <f t="shared" ref="CK9:CK29" si="14">CJ9*CH9</f>
        <v>36884.400000000001</v>
      </c>
      <c r="CN9" s="93"/>
      <c r="CO9" s="15">
        <v>2</v>
      </c>
      <c r="CP9" s="570">
        <v>914.4</v>
      </c>
      <c r="CQ9" s="594">
        <v>45091</v>
      </c>
      <c r="CR9" s="570">
        <v>914.4</v>
      </c>
      <c r="CS9" s="595" t="s">
        <v>564</v>
      </c>
      <c r="CT9" s="280">
        <v>42</v>
      </c>
      <c r="CU9" s="373">
        <f>CT9*CR9</f>
        <v>38404.799999999996</v>
      </c>
      <c r="CX9" s="93"/>
      <c r="CY9" s="15">
        <v>2</v>
      </c>
      <c r="CZ9" s="570">
        <v>834</v>
      </c>
      <c r="DA9" s="651">
        <v>45090</v>
      </c>
      <c r="DB9" s="570">
        <v>834</v>
      </c>
      <c r="DC9" s="704" t="s">
        <v>552</v>
      </c>
      <c r="DD9" s="572">
        <v>35</v>
      </c>
      <c r="DE9" s="368">
        <f t="shared" ref="DE9:DE29" si="15">DD9*DB9</f>
        <v>29190</v>
      </c>
      <c r="DH9" s="93"/>
      <c r="DI9" s="15">
        <v>2</v>
      </c>
      <c r="DJ9" s="570">
        <v>904</v>
      </c>
      <c r="DK9" s="594">
        <v>45094</v>
      </c>
      <c r="DL9" s="570">
        <v>904</v>
      </c>
      <c r="DM9" s="595" t="s">
        <v>596</v>
      </c>
      <c r="DN9" s="596">
        <v>42</v>
      </c>
      <c r="DO9" s="373">
        <f t="shared" ref="DO9:DO29" si="16">DN9*DL9</f>
        <v>37968</v>
      </c>
      <c r="DR9" s="93"/>
      <c r="DS9" s="15">
        <v>2</v>
      </c>
      <c r="DT9" s="570">
        <v>918.5</v>
      </c>
      <c r="DU9" s="594">
        <v>45093</v>
      </c>
      <c r="DV9" s="570">
        <v>918.5</v>
      </c>
      <c r="DW9" s="595" t="s">
        <v>588</v>
      </c>
      <c r="DX9" s="596">
        <v>42</v>
      </c>
      <c r="DY9" s="368">
        <f t="shared" ref="DY9:DY29" si="17">DX9*DV9</f>
        <v>38577</v>
      </c>
      <c r="EB9" s="93"/>
      <c r="EC9" s="15">
        <v>2</v>
      </c>
      <c r="ED9" s="91">
        <v>934</v>
      </c>
      <c r="EE9" s="242">
        <v>45094</v>
      </c>
      <c r="EF9" s="91">
        <v>934</v>
      </c>
      <c r="EG9" s="69" t="s">
        <v>568</v>
      </c>
      <c r="EH9" s="70">
        <v>40.5</v>
      </c>
      <c r="EI9" s="368">
        <f t="shared" ref="EI9:EI28" si="18">EH9*EF9</f>
        <v>37827</v>
      </c>
      <c r="EL9" s="93"/>
      <c r="EM9" s="15">
        <v>2</v>
      </c>
      <c r="EN9" s="68">
        <v>883.6</v>
      </c>
      <c r="EO9" s="242">
        <v>45096</v>
      </c>
      <c r="EP9" s="68">
        <v>883.6</v>
      </c>
      <c r="EQ9" s="69" t="s">
        <v>569</v>
      </c>
      <c r="ER9" s="70">
        <v>42</v>
      </c>
      <c r="ES9" s="368">
        <f t="shared" ref="ES9:ES28" si="19">ER9*EP9</f>
        <v>37111.200000000004</v>
      </c>
      <c r="EV9" s="320"/>
      <c r="EW9" s="15">
        <v>2</v>
      </c>
      <c r="EX9" s="570">
        <v>925.3</v>
      </c>
      <c r="EY9" s="651">
        <v>45097</v>
      </c>
      <c r="EZ9" s="570">
        <v>925.3</v>
      </c>
      <c r="FA9" s="571" t="s">
        <v>614</v>
      </c>
      <c r="FB9" s="572">
        <v>42</v>
      </c>
      <c r="FC9" s="368">
        <f t="shared" ref="FC9:FC29" si="20">FB9*EZ9</f>
        <v>38862.6</v>
      </c>
      <c r="FF9" s="320"/>
      <c r="FG9" s="15">
        <v>2</v>
      </c>
      <c r="FH9" s="570">
        <v>898.1</v>
      </c>
      <c r="FI9" s="651">
        <v>45097</v>
      </c>
      <c r="FJ9" s="570">
        <v>898.1</v>
      </c>
      <c r="FK9" s="571" t="s">
        <v>577</v>
      </c>
      <c r="FL9" s="572">
        <v>42</v>
      </c>
      <c r="FM9" s="233">
        <f t="shared" ref="FM9:FM29" si="21">FL9*FJ9</f>
        <v>37720.200000000004</v>
      </c>
      <c r="FP9" s="93" t="s">
        <v>41</v>
      </c>
      <c r="FQ9" s="15">
        <v>2</v>
      </c>
      <c r="FR9" s="570">
        <v>871.8</v>
      </c>
      <c r="FS9" s="234">
        <v>45098</v>
      </c>
      <c r="FT9" s="570">
        <v>871.8</v>
      </c>
      <c r="FU9" s="69" t="s">
        <v>619</v>
      </c>
      <c r="FV9" s="70">
        <v>42</v>
      </c>
      <c r="FW9" s="368">
        <f t="shared" ref="FW9:FW29" si="22">FV9*FT9</f>
        <v>36615.599999999999</v>
      </c>
      <c r="FZ9" s="93"/>
      <c r="GA9" s="15">
        <v>2</v>
      </c>
      <c r="GB9" s="341">
        <v>889</v>
      </c>
      <c r="GC9" s="234">
        <v>45099</v>
      </c>
      <c r="GD9" s="341">
        <v>889</v>
      </c>
      <c r="GE9" s="94" t="s">
        <v>627</v>
      </c>
      <c r="GF9" s="70">
        <v>42</v>
      </c>
      <c r="GG9" s="368">
        <f t="shared" ref="GG9:GG29" si="23">GF9*GD9</f>
        <v>37338</v>
      </c>
      <c r="GJ9" s="93"/>
      <c r="GK9" s="15">
        <v>2</v>
      </c>
      <c r="GL9" s="102">
        <v>904.5</v>
      </c>
      <c r="GM9" s="234">
        <v>45100</v>
      </c>
      <c r="GN9" s="102">
        <v>904.5</v>
      </c>
      <c r="GO9" s="94" t="s">
        <v>636</v>
      </c>
      <c r="GP9" s="70">
        <v>43</v>
      </c>
      <c r="GQ9" s="368">
        <f t="shared" ref="GQ9:GQ28" si="24">GP9*GN9</f>
        <v>38893.5</v>
      </c>
      <c r="GT9" s="93"/>
      <c r="GU9" s="15">
        <v>2</v>
      </c>
      <c r="GV9" s="102">
        <v>861.8</v>
      </c>
      <c r="GW9" s="234">
        <v>45101</v>
      </c>
      <c r="GX9" s="102">
        <v>861.8</v>
      </c>
      <c r="GY9" s="94" t="s">
        <v>650</v>
      </c>
      <c r="GZ9" s="70">
        <v>43</v>
      </c>
      <c r="HA9" s="368">
        <f t="shared" ref="HA9:HA28" si="25">GZ9*GX9</f>
        <v>37057.4</v>
      </c>
      <c r="HD9" s="93"/>
      <c r="HE9" s="15">
        <v>2</v>
      </c>
      <c r="HF9" s="570">
        <v>937.12</v>
      </c>
      <c r="HG9" s="651">
        <v>45103</v>
      </c>
      <c r="HH9" s="570">
        <v>937.12</v>
      </c>
      <c r="HI9" s="704" t="s">
        <v>660</v>
      </c>
      <c r="HJ9" s="572">
        <v>44</v>
      </c>
      <c r="HK9" s="368">
        <f t="shared" ref="HK9:HK28" si="26">HJ9*HH9</f>
        <v>41233.279999999999</v>
      </c>
      <c r="HN9" s="93"/>
      <c r="HO9" s="632">
        <v>2</v>
      </c>
      <c r="HP9" s="570">
        <v>937.1</v>
      </c>
      <c r="HQ9" s="234">
        <v>45104</v>
      </c>
      <c r="HR9" s="570">
        <v>937.1</v>
      </c>
      <c r="HS9" s="282" t="s">
        <v>673</v>
      </c>
      <c r="HT9" s="70">
        <v>44</v>
      </c>
      <c r="HU9" s="368">
        <f t="shared" ref="HU9:HU29" si="27">HT9*HR9</f>
        <v>41232.400000000001</v>
      </c>
      <c r="HX9" s="103"/>
      <c r="HY9" s="15">
        <v>2</v>
      </c>
      <c r="HZ9" s="573">
        <v>927.59</v>
      </c>
      <c r="IA9" s="657">
        <v>45105</v>
      </c>
      <c r="IB9" s="573">
        <v>927.59</v>
      </c>
      <c r="IC9" s="571" t="s">
        <v>687</v>
      </c>
      <c r="ID9" s="572">
        <v>44</v>
      </c>
      <c r="IE9" s="368">
        <f t="shared" si="6"/>
        <v>40813.96</v>
      </c>
      <c r="IH9" s="93"/>
      <c r="II9" s="15">
        <v>2</v>
      </c>
      <c r="IJ9" s="68">
        <v>894.9</v>
      </c>
      <c r="IK9" s="242">
        <v>45106</v>
      </c>
      <c r="IL9" s="68">
        <v>894.9</v>
      </c>
      <c r="IM9" s="69" t="s">
        <v>696</v>
      </c>
      <c r="IN9" s="70">
        <v>44</v>
      </c>
      <c r="IO9" s="233">
        <f t="shared" ref="IO9:IO29" si="28">IN9*IL9</f>
        <v>39375.599999999999</v>
      </c>
      <c r="IR9" s="93"/>
      <c r="IS9" s="15">
        <v>2</v>
      </c>
      <c r="IT9" s="68">
        <v>905.4</v>
      </c>
      <c r="IU9" s="242">
        <v>45105</v>
      </c>
      <c r="IV9" s="68">
        <v>905.4</v>
      </c>
      <c r="IW9" s="69" t="s">
        <v>690</v>
      </c>
      <c r="IX9" s="70">
        <v>44</v>
      </c>
      <c r="IY9" s="233">
        <f t="shared" ref="IY9:IY29" si="29">IX9*IV9</f>
        <v>39837.599999999999</v>
      </c>
      <c r="IZ9" s="91"/>
      <c r="JA9" s="91"/>
      <c r="JB9" s="93"/>
      <c r="JC9" s="15">
        <v>2</v>
      </c>
      <c r="JD9" s="91">
        <v>868.5</v>
      </c>
      <c r="JE9" s="242">
        <v>45106</v>
      </c>
      <c r="JF9" s="91">
        <v>868.5</v>
      </c>
      <c r="JG9" s="69" t="s">
        <v>698</v>
      </c>
      <c r="JH9" s="70">
        <v>40</v>
      </c>
      <c r="JI9" s="368">
        <f t="shared" ref="JI9:JI29" si="30">JH9*JF9</f>
        <v>34740</v>
      </c>
      <c r="JJ9" s="68"/>
      <c r="JL9" s="93"/>
      <c r="JM9" s="15">
        <v>2</v>
      </c>
      <c r="JN9" s="91">
        <v>883.6</v>
      </c>
      <c r="JO9" s="234">
        <v>45108</v>
      </c>
      <c r="JP9" s="91">
        <v>883.6</v>
      </c>
      <c r="JQ9" s="69" t="s">
        <v>716</v>
      </c>
      <c r="JR9" s="70">
        <v>45</v>
      </c>
      <c r="JS9" s="368">
        <f t="shared" ref="JS9:JS27" si="31">JR9*JP9</f>
        <v>39762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>
        <v>45083</v>
      </c>
      <c r="P10" s="91">
        <v>918.1</v>
      </c>
      <c r="Q10" s="282" t="s">
        <v>482</v>
      </c>
      <c r="R10" s="70">
        <v>38</v>
      </c>
      <c r="S10" s="483">
        <f t="shared" si="8"/>
        <v>34887.800000000003</v>
      </c>
      <c r="V10" s="103"/>
      <c r="W10" s="15">
        <v>3</v>
      </c>
      <c r="X10" s="573">
        <v>873.6</v>
      </c>
      <c r="Y10" s="657">
        <v>45084</v>
      </c>
      <c r="Z10" s="573">
        <v>873.6</v>
      </c>
      <c r="AA10" s="571" t="s">
        <v>490</v>
      </c>
      <c r="AB10" s="572">
        <v>38</v>
      </c>
      <c r="AC10" s="368">
        <f t="shared" si="9"/>
        <v>33196.800000000003</v>
      </c>
      <c r="AF10" s="93"/>
      <c r="AG10" s="15">
        <v>3</v>
      </c>
      <c r="AH10" s="570">
        <v>920.8</v>
      </c>
      <c r="AI10" s="651">
        <v>45085</v>
      </c>
      <c r="AJ10" s="570">
        <v>920.8</v>
      </c>
      <c r="AK10" s="704" t="s">
        <v>497</v>
      </c>
      <c r="AL10" s="572">
        <v>38</v>
      </c>
      <c r="AM10" s="368">
        <f t="shared" si="10"/>
        <v>34990.400000000001</v>
      </c>
      <c r="AP10" s="93"/>
      <c r="AQ10" s="15">
        <v>3</v>
      </c>
      <c r="AR10" s="570">
        <v>932.6</v>
      </c>
      <c r="AS10" s="651">
        <v>45087</v>
      </c>
      <c r="AT10" s="570">
        <v>932.6</v>
      </c>
      <c r="AU10" s="704" t="s">
        <v>513</v>
      </c>
      <c r="AV10" s="572">
        <v>40</v>
      </c>
      <c r="AW10" s="368">
        <f t="shared" si="11"/>
        <v>37304</v>
      </c>
      <c r="AZ10" s="93"/>
      <c r="BA10" s="15">
        <v>3</v>
      </c>
      <c r="BB10" s="91">
        <v>897.2</v>
      </c>
      <c r="BC10" s="234">
        <v>45090</v>
      </c>
      <c r="BD10" s="91">
        <v>897.2</v>
      </c>
      <c r="BE10" s="94" t="s">
        <v>522</v>
      </c>
      <c r="BF10" s="70">
        <v>42</v>
      </c>
      <c r="BG10" s="368">
        <f t="shared" si="12"/>
        <v>37682.400000000001</v>
      </c>
      <c r="BJ10" s="93"/>
      <c r="BK10" s="15">
        <v>3</v>
      </c>
      <c r="BL10" s="91">
        <v>941.2</v>
      </c>
      <c r="BM10" s="234">
        <v>45086</v>
      </c>
      <c r="BN10" s="91">
        <v>941.2</v>
      </c>
      <c r="BO10" s="94" t="s">
        <v>506</v>
      </c>
      <c r="BP10" s="70">
        <v>40</v>
      </c>
      <c r="BQ10" s="445">
        <f t="shared" si="13"/>
        <v>37648</v>
      </c>
      <c r="BR10" s="368"/>
      <c r="BT10" s="103"/>
      <c r="BU10" s="15">
        <v>3</v>
      </c>
      <c r="BV10" s="570">
        <v>908.1</v>
      </c>
      <c r="BW10" s="594">
        <v>45117</v>
      </c>
      <c r="BX10" s="570">
        <v>908.1</v>
      </c>
      <c r="BY10" s="746" t="s">
        <v>532</v>
      </c>
      <c r="BZ10" s="596">
        <v>40</v>
      </c>
      <c r="CA10" s="233">
        <f t="shared" si="5"/>
        <v>36324</v>
      </c>
      <c r="CD10" s="205"/>
      <c r="CE10" s="15">
        <v>3</v>
      </c>
      <c r="CF10" s="91">
        <v>883.6</v>
      </c>
      <c r="CG10" s="279">
        <v>45089</v>
      </c>
      <c r="CH10" s="91">
        <v>883.6</v>
      </c>
      <c r="CI10" s="281" t="s">
        <v>540</v>
      </c>
      <c r="CJ10" s="280">
        <v>42</v>
      </c>
      <c r="CK10" s="368">
        <f t="shared" si="14"/>
        <v>37111.200000000004</v>
      </c>
      <c r="CN10" s="93"/>
      <c r="CO10" s="15">
        <v>3</v>
      </c>
      <c r="CP10" s="570">
        <v>938.9</v>
      </c>
      <c r="CQ10" s="594">
        <v>45092</v>
      </c>
      <c r="CR10" s="570">
        <v>938.9</v>
      </c>
      <c r="CS10" s="595" t="s">
        <v>570</v>
      </c>
      <c r="CT10" s="280">
        <v>42</v>
      </c>
      <c r="CU10" s="373">
        <f t="shared" ref="CU10:CU30" si="58">CT10*CR10</f>
        <v>39433.799999999996</v>
      </c>
      <c r="CX10" s="93"/>
      <c r="CY10" s="15">
        <v>3</v>
      </c>
      <c r="CZ10" s="570">
        <v>823</v>
      </c>
      <c r="DA10" s="651">
        <v>45090</v>
      </c>
      <c r="DB10" s="570">
        <v>823</v>
      </c>
      <c r="DC10" s="704" t="s">
        <v>552</v>
      </c>
      <c r="DD10" s="572">
        <v>35</v>
      </c>
      <c r="DE10" s="368">
        <f t="shared" si="15"/>
        <v>28805</v>
      </c>
      <c r="DH10" s="93"/>
      <c r="DI10" s="15">
        <v>3</v>
      </c>
      <c r="DJ10" s="570">
        <v>896.3</v>
      </c>
      <c r="DK10" s="594">
        <v>45094</v>
      </c>
      <c r="DL10" s="570">
        <v>896.3</v>
      </c>
      <c r="DM10" s="595" t="s">
        <v>596</v>
      </c>
      <c r="DN10" s="596">
        <v>42</v>
      </c>
      <c r="DO10" s="373">
        <f t="shared" si="16"/>
        <v>37644.6</v>
      </c>
      <c r="DR10" s="93"/>
      <c r="DS10" s="15">
        <v>3</v>
      </c>
      <c r="DT10" s="570">
        <v>925.3</v>
      </c>
      <c r="DU10" s="594">
        <v>45093</v>
      </c>
      <c r="DV10" s="570">
        <v>925.3</v>
      </c>
      <c r="DW10" s="595" t="s">
        <v>588</v>
      </c>
      <c r="DX10" s="596">
        <v>42</v>
      </c>
      <c r="DY10" s="368">
        <f t="shared" si="17"/>
        <v>38862.6</v>
      </c>
      <c r="EB10" s="93"/>
      <c r="EC10" s="15">
        <v>3</v>
      </c>
      <c r="ED10" s="68">
        <v>932</v>
      </c>
      <c r="EE10" s="242">
        <v>45094</v>
      </c>
      <c r="EF10" s="68">
        <v>932</v>
      </c>
      <c r="EG10" s="69" t="s">
        <v>568</v>
      </c>
      <c r="EH10" s="70">
        <v>40.5</v>
      </c>
      <c r="EI10" s="368">
        <f t="shared" si="18"/>
        <v>37746</v>
      </c>
      <c r="EL10" s="93"/>
      <c r="EM10" s="15">
        <v>3</v>
      </c>
      <c r="EN10" s="68">
        <v>911.7</v>
      </c>
      <c r="EO10" s="242">
        <v>45096</v>
      </c>
      <c r="EP10" s="68">
        <v>911.7</v>
      </c>
      <c r="EQ10" s="69" t="s">
        <v>569</v>
      </c>
      <c r="ER10" s="70">
        <v>42</v>
      </c>
      <c r="ES10" s="368">
        <f t="shared" si="19"/>
        <v>38291.4</v>
      </c>
      <c r="EV10" s="320"/>
      <c r="EW10" s="15">
        <v>3</v>
      </c>
      <c r="EX10" s="570">
        <v>917.2</v>
      </c>
      <c r="EY10" s="651">
        <v>45097</v>
      </c>
      <c r="EZ10" s="570">
        <v>917.2</v>
      </c>
      <c r="FA10" s="571" t="s">
        <v>614</v>
      </c>
      <c r="FB10" s="572">
        <v>42</v>
      </c>
      <c r="FC10" s="368">
        <f t="shared" si="20"/>
        <v>38522.400000000001</v>
      </c>
      <c r="FF10" s="320"/>
      <c r="FG10" s="15">
        <v>3</v>
      </c>
      <c r="FH10" s="570">
        <v>907.2</v>
      </c>
      <c r="FI10" s="651">
        <v>45097</v>
      </c>
      <c r="FJ10" s="570">
        <v>907.2</v>
      </c>
      <c r="FK10" s="571" t="s">
        <v>577</v>
      </c>
      <c r="FL10" s="572">
        <v>42</v>
      </c>
      <c r="FM10" s="233">
        <f t="shared" si="21"/>
        <v>38102.400000000001</v>
      </c>
      <c r="FP10" s="93"/>
      <c r="FQ10" s="15">
        <v>3</v>
      </c>
      <c r="FR10" s="570">
        <v>923.5</v>
      </c>
      <c r="FS10" s="234">
        <v>45098</v>
      </c>
      <c r="FT10" s="570">
        <v>923.5</v>
      </c>
      <c r="FU10" s="69" t="s">
        <v>619</v>
      </c>
      <c r="FV10" s="70">
        <v>42</v>
      </c>
      <c r="FW10" s="368">
        <f t="shared" si="22"/>
        <v>38787</v>
      </c>
      <c r="FZ10" s="93"/>
      <c r="GA10" s="15">
        <v>3</v>
      </c>
      <c r="GB10" s="341">
        <v>881.8</v>
      </c>
      <c r="GC10" s="234">
        <v>45099</v>
      </c>
      <c r="GD10" s="341">
        <v>881.8</v>
      </c>
      <c r="GE10" s="94" t="s">
        <v>627</v>
      </c>
      <c r="GF10" s="70">
        <v>42</v>
      </c>
      <c r="GG10" s="368">
        <f t="shared" si="23"/>
        <v>37035.599999999999</v>
      </c>
      <c r="GJ10" s="93"/>
      <c r="GK10" s="15">
        <v>3</v>
      </c>
      <c r="GL10" s="91">
        <v>927.1</v>
      </c>
      <c r="GM10" s="234">
        <v>45100</v>
      </c>
      <c r="GN10" s="91">
        <v>927.1</v>
      </c>
      <c r="GO10" s="94" t="s">
        <v>636</v>
      </c>
      <c r="GP10" s="70">
        <v>43</v>
      </c>
      <c r="GQ10" s="368">
        <f t="shared" si="24"/>
        <v>39865.300000000003</v>
      </c>
      <c r="GT10" s="93"/>
      <c r="GU10" s="15">
        <v>3</v>
      </c>
      <c r="GV10" s="91">
        <v>881.8</v>
      </c>
      <c r="GW10" s="234">
        <v>45101</v>
      </c>
      <c r="GX10" s="91">
        <v>881.8</v>
      </c>
      <c r="GY10" s="94" t="s">
        <v>650</v>
      </c>
      <c r="GZ10" s="70">
        <v>43</v>
      </c>
      <c r="HA10" s="368">
        <f t="shared" si="25"/>
        <v>37917.4</v>
      </c>
      <c r="HD10" s="93"/>
      <c r="HE10" s="15">
        <v>3</v>
      </c>
      <c r="HF10" s="570">
        <v>962.52</v>
      </c>
      <c r="HG10" s="651">
        <v>45103</v>
      </c>
      <c r="HH10" s="570">
        <v>962.52</v>
      </c>
      <c r="HI10" s="704" t="s">
        <v>660</v>
      </c>
      <c r="HJ10" s="572">
        <v>44</v>
      </c>
      <c r="HK10" s="368">
        <f t="shared" si="26"/>
        <v>42350.879999999997</v>
      </c>
      <c r="HN10" s="93"/>
      <c r="HO10" s="632">
        <v>3</v>
      </c>
      <c r="HP10" s="570">
        <v>861.8</v>
      </c>
      <c r="HQ10" s="234">
        <v>45104</v>
      </c>
      <c r="HR10" s="570">
        <v>861.8</v>
      </c>
      <c r="HS10" s="282" t="s">
        <v>673</v>
      </c>
      <c r="HT10" s="70">
        <v>44</v>
      </c>
      <c r="HU10" s="368">
        <f t="shared" si="27"/>
        <v>37919.199999999997</v>
      </c>
      <c r="HX10" s="103"/>
      <c r="HY10" s="15">
        <v>3</v>
      </c>
      <c r="HZ10" s="573">
        <v>949.36</v>
      </c>
      <c r="IA10" s="657">
        <v>45105</v>
      </c>
      <c r="IB10" s="573">
        <v>949.36</v>
      </c>
      <c r="IC10" s="571" t="s">
        <v>687</v>
      </c>
      <c r="ID10" s="572">
        <v>44</v>
      </c>
      <c r="IE10" s="368">
        <f t="shared" si="6"/>
        <v>41771.840000000004</v>
      </c>
      <c r="IH10" s="93"/>
      <c r="II10" s="15">
        <v>3</v>
      </c>
      <c r="IJ10" s="68">
        <v>867.7</v>
      </c>
      <c r="IK10" s="242">
        <v>45106</v>
      </c>
      <c r="IL10" s="68">
        <v>867.7</v>
      </c>
      <c r="IM10" s="69" t="s">
        <v>696</v>
      </c>
      <c r="IN10" s="70">
        <v>44</v>
      </c>
      <c r="IO10" s="233">
        <f t="shared" si="28"/>
        <v>38178.800000000003</v>
      </c>
      <c r="IR10" s="93"/>
      <c r="IS10" s="15">
        <v>3</v>
      </c>
      <c r="IT10" s="68">
        <v>887.2</v>
      </c>
      <c r="IU10" s="242">
        <v>45105</v>
      </c>
      <c r="IV10" s="68">
        <v>887.2</v>
      </c>
      <c r="IW10" s="69" t="s">
        <v>690</v>
      </c>
      <c r="IX10" s="70">
        <v>44</v>
      </c>
      <c r="IY10" s="233">
        <f t="shared" si="29"/>
        <v>39036.800000000003</v>
      </c>
      <c r="IZ10" s="91"/>
      <c r="JA10" s="68"/>
      <c r="JB10" s="93"/>
      <c r="JC10" s="15">
        <v>3</v>
      </c>
      <c r="JD10" s="91">
        <v>886.5</v>
      </c>
      <c r="JE10" s="242">
        <v>45106</v>
      </c>
      <c r="JF10" s="91">
        <v>886.5</v>
      </c>
      <c r="JG10" s="69" t="s">
        <v>698</v>
      </c>
      <c r="JH10" s="70">
        <v>40</v>
      </c>
      <c r="JI10" s="368">
        <f t="shared" si="30"/>
        <v>35460</v>
      </c>
      <c r="JJ10" s="68"/>
      <c r="JL10" s="93"/>
      <c r="JM10" s="15">
        <v>3</v>
      </c>
      <c r="JN10" s="91">
        <v>870.9</v>
      </c>
      <c r="JO10" s="234">
        <v>45107</v>
      </c>
      <c r="JP10" s="91">
        <v>870.9</v>
      </c>
      <c r="JQ10" s="69" t="s">
        <v>709</v>
      </c>
      <c r="JR10" s="70">
        <v>45</v>
      </c>
      <c r="JS10" s="368">
        <f t="shared" si="31"/>
        <v>39190.5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>
        <v>45083</v>
      </c>
      <c r="P11" s="91">
        <v>912.6</v>
      </c>
      <c r="Q11" s="282" t="s">
        <v>482</v>
      </c>
      <c r="R11" s="70">
        <v>38</v>
      </c>
      <c r="S11" s="483">
        <f t="shared" si="8"/>
        <v>34678.800000000003</v>
      </c>
      <c r="U11" s="60"/>
      <c r="V11" s="103"/>
      <c r="W11" s="15">
        <v>4</v>
      </c>
      <c r="X11" s="573">
        <v>940.7</v>
      </c>
      <c r="Y11" s="657">
        <v>45084</v>
      </c>
      <c r="Z11" s="573">
        <v>940.7</v>
      </c>
      <c r="AA11" s="571" t="s">
        <v>490</v>
      </c>
      <c r="AB11" s="572">
        <v>38</v>
      </c>
      <c r="AC11" s="368">
        <f t="shared" si="9"/>
        <v>35746.6</v>
      </c>
      <c r="AE11" s="60"/>
      <c r="AF11" s="103"/>
      <c r="AG11" s="15">
        <v>4</v>
      </c>
      <c r="AH11" s="570">
        <v>907.2</v>
      </c>
      <c r="AI11" s="651">
        <v>45085</v>
      </c>
      <c r="AJ11" s="570">
        <v>907.2</v>
      </c>
      <c r="AK11" s="704" t="s">
        <v>497</v>
      </c>
      <c r="AL11" s="572">
        <v>38</v>
      </c>
      <c r="AM11" s="368">
        <f t="shared" si="10"/>
        <v>34473.599999999999</v>
      </c>
      <c r="AO11" s="60"/>
      <c r="AP11" s="103"/>
      <c r="AQ11" s="15">
        <v>4</v>
      </c>
      <c r="AR11" s="570">
        <v>931.7</v>
      </c>
      <c r="AS11" s="651">
        <v>45087</v>
      </c>
      <c r="AT11" s="570">
        <v>931.7</v>
      </c>
      <c r="AU11" s="704" t="s">
        <v>513</v>
      </c>
      <c r="AV11" s="572">
        <v>40</v>
      </c>
      <c r="AW11" s="368">
        <f t="shared" si="11"/>
        <v>37268</v>
      </c>
      <c r="AY11" s="60"/>
      <c r="AZ11" s="103"/>
      <c r="BA11" s="15">
        <v>4</v>
      </c>
      <c r="BB11" s="91">
        <v>898.1</v>
      </c>
      <c r="BC11" s="234">
        <v>45087</v>
      </c>
      <c r="BD11" s="91">
        <v>898.1</v>
      </c>
      <c r="BE11" s="94" t="s">
        <v>520</v>
      </c>
      <c r="BF11" s="70">
        <v>40</v>
      </c>
      <c r="BG11" s="368">
        <f t="shared" si="12"/>
        <v>35924</v>
      </c>
      <c r="BI11" s="60"/>
      <c r="BJ11" s="103"/>
      <c r="BK11" s="15">
        <v>4</v>
      </c>
      <c r="BL11" s="91">
        <v>875.4</v>
      </c>
      <c r="BM11" s="234">
        <v>45086</v>
      </c>
      <c r="BN11" s="91">
        <v>875.4</v>
      </c>
      <c r="BO11" s="94" t="s">
        <v>506</v>
      </c>
      <c r="BP11" s="70">
        <v>40</v>
      </c>
      <c r="BQ11" s="445">
        <f t="shared" si="13"/>
        <v>35016</v>
      </c>
      <c r="BR11" s="368"/>
      <c r="BS11" s="60"/>
      <c r="BT11" s="103"/>
      <c r="BU11" s="15">
        <v>4</v>
      </c>
      <c r="BV11" s="570">
        <v>938.9</v>
      </c>
      <c r="BW11" s="594">
        <v>45117</v>
      </c>
      <c r="BX11" s="570">
        <v>938.9</v>
      </c>
      <c r="BY11" s="746" t="s">
        <v>532</v>
      </c>
      <c r="BZ11" s="596">
        <v>40</v>
      </c>
      <c r="CA11" s="233">
        <f t="shared" si="5"/>
        <v>37556</v>
      </c>
      <c r="CC11" s="60"/>
      <c r="CD11" s="205"/>
      <c r="CE11" s="15">
        <v>4</v>
      </c>
      <c r="CF11" s="91">
        <v>913.5</v>
      </c>
      <c r="CG11" s="279">
        <v>45092</v>
      </c>
      <c r="CH11" s="91">
        <v>913.5</v>
      </c>
      <c r="CI11" s="281" t="s">
        <v>575</v>
      </c>
      <c r="CJ11" s="280">
        <v>42</v>
      </c>
      <c r="CK11" s="368">
        <f t="shared" si="14"/>
        <v>38367</v>
      </c>
      <c r="CM11" s="60"/>
      <c r="CN11" s="93"/>
      <c r="CO11" s="15">
        <v>4</v>
      </c>
      <c r="CP11" s="570">
        <v>918.1</v>
      </c>
      <c r="CQ11" s="594">
        <v>45092</v>
      </c>
      <c r="CR11" s="570">
        <v>918.1</v>
      </c>
      <c r="CS11" s="595" t="s">
        <v>570</v>
      </c>
      <c r="CT11" s="280">
        <v>42</v>
      </c>
      <c r="CU11" s="373">
        <f t="shared" si="58"/>
        <v>38560.200000000004</v>
      </c>
      <c r="CW11" s="60"/>
      <c r="CX11" s="103"/>
      <c r="CY11" s="15">
        <v>4</v>
      </c>
      <c r="CZ11" s="570">
        <v>849.5</v>
      </c>
      <c r="DA11" s="651">
        <v>45090</v>
      </c>
      <c r="DB11" s="570">
        <v>849.5</v>
      </c>
      <c r="DC11" s="704" t="s">
        <v>552</v>
      </c>
      <c r="DD11" s="572">
        <v>35</v>
      </c>
      <c r="DE11" s="368">
        <f t="shared" si="15"/>
        <v>29732.5</v>
      </c>
      <c r="DG11" s="60"/>
      <c r="DH11" s="103"/>
      <c r="DI11" s="15">
        <v>4</v>
      </c>
      <c r="DJ11" s="570">
        <v>914.9</v>
      </c>
      <c r="DK11" s="594">
        <v>45093</v>
      </c>
      <c r="DL11" s="570">
        <v>914.9</v>
      </c>
      <c r="DM11" s="595" t="s">
        <v>592</v>
      </c>
      <c r="DN11" s="596">
        <v>42</v>
      </c>
      <c r="DO11" s="373">
        <f t="shared" si="16"/>
        <v>38425.799999999996</v>
      </c>
      <c r="DQ11" s="60"/>
      <c r="DR11" s="103"/>
      <c r="DS11" s="15">
        <v>4</v>
      </c>
      <c r="DT11" s="570">
        <v>880</v>
      </c>
      <c r="DU11" s="594">
        <v>45093</v>
      </c>
      <c r="DV11" s="570">
        <v>880</v>
      </c>
      <c r="DW11" s="595" t="s">
        <v>588</v>
      </c>
      <c r="DX11" s="596">
        <v>42</v>
      </c>
      <c r="DY11" s="368">
        <f t="shared" si="17"/>
        <v>36960</v>
      </c>
      <c r="EA11" s="60"/>
      <c r="EB11" s="103"/>
      <c r="EC11" s="15">
        <v>4</v>
      </c>
      <c r="ED11" s="68">
        <v>898</v>
      </c>
      <c r="EE11" s="242">
        <v>45094</v>
      </c>
      <c r="EF11" s="68">
        <v>898</v>
      </c>
      <c r="EG11" s="69" t="s">
        <v>568</v>
      </c>
      <c r="EH11" s="70">
        <v>40.5</v>
      </c>
      <c r="EI11" s="368">
        <f t="shared" si="18"/>
        <v>36369</v>
      </c>
      <c r="EK11" s="60"/>
      <c r="EL11" s="103"/>
      <c r="EM11" s="15">
        <v>4</v>
      </c>
      <c r="EN11" s="68">
        <v>884.5</v>
      </c>
      <c r="EO11" s="242">
        <v>45096</v>
      </c>
      <c r="EP11" s="68">
        <v>884.5</v>
      </c>
      <c r="EQ11" s="69" t="s">
        <v>569</v>
      </c>
      <c r="ER11" s="70">
        <v>42</v>
      </c>
      <c r="ES11" s="368">
        <f t="shared" si="19"/>
        <v>37149</v>
      </c>
      <c r="EU11" s="461"/>
      <c r="EV11" s="320"/>
      <c r="EW11" s="15">
        <v>4</v>
      </c>
      <c r="EX11" s="570">
        <v>902.6</v>
      </c>
      <c r="EY11" s="651">
        <v>45097</v>
      </c>
      <c r="EZ11" s="570">
        <v>902.6</v>
      </c>
      <c r="FA11" s="571" t="s">
        <v>614</v>
      </c>
      <c r="FB11" s="572">
        <v>42</v>
      </c>
      <c r="FC11" s="368">
        <f t="shared" si="20"/>
        <v>37909.200000000004</v>
      </c>
      <c r="FE11" s="60"/>
      <c r="FF11" s="320"/>
      <c r="FG11" s="15">
        <v>4</v>
      </c>
      <c r="FH11" s="570">
        <v>913.5</v>
      </c>
      <c r="FI11" s="651">
        <v>45097</v>
      </c>
      <c r="FJ11" s="570">
        <v>913.5</v>
      </c>
      <c r="FK11" s="571" t="s">
        <v>577</v>
      </c>
      <c r="FL11" s="572">
        <v>42</v>
      </c>
      <c r="FM11" s="233">
        <f t="shared" si="21"/>
        <v>38367</v>
      </c>
      <c r="FO11" s="60"/>
      <c r="FP11" s="103"/>
      <c r="FQ11" s="15">
        <v>4</v>
      </c>
      <c r="FR11" s="570">
        <v>891.8</v>
      </c>
      <c r="FS11" s="234">
        <v>45098</v>
      </c>
      <c r="FT11" s="570">
        <v>891.8</v>
      </c>
      <c r="FU11" s="69" t="s">
        <v>619</v>
      </c>
      <c r="FV11" s="70">
        <v>42</v>
      </c>
      <c r="FW11" s="368">
        <f t="shared" si="22"/>
        <v>37455.599999999999</v>
      </c>
      <c r="FY11" s="60"/>
      <c r="FZ11" s="103"/>
      <c r="GA11" s="15">
        <v>4</v>
      </c>
      <c r="GB11" s="341">
        <v>895.4</v>
      </c>
      <c r="GC11" s="234">
        <v>45099</v>
      </c>
      <c r="GD11" s="341">
        <v>895.4</v>
      </c>
      <c r="GE11" s="94" t="s">
        <v>627</v>
      </c>
      <c r="GF11" s="70">
        <v>42</v>
      </c>
      <c r="GG11" s="368">
        <f t="shared" si="23"/>
        <v>37606.799999999996</v>
      </c>
      <c r="GI11" s="60"/>
      <c r="GJ11" s="103"/>
      <c r="GK11" s="15">
        <v>4</v>
      </c>
      <c r="GL11" s="91">
        <v>875.4</v>
      </c>
      <c r="GM11" s="234">
        <v>45100</v>
      </c>
      <c r="GN11" s="91">
        <v>875.4</v>
      </c>
      <c r="GO11" s="94" t="s">
        <v>636</v>
      </c>
      <c r="GP11" s="70">
        <v>43</v>
      </c>
      <c r="GQ11" s="368">
        <f t="shared" si="24"/>
        <v>37642.199999999997</v>
      </c>
      <c r="GS11" s="60"/>
      <c r="GT11" s="103"/>
      <c r="GU11" s="15">
        <v>4</v>
      </c>
      <c r="GV11" s="91">
        <v>907.2</v>
      </c>
      <c r="GW11" s="234">
        <v>45101</v>
      </c>
      <c r="GX11" s="91">
        <v>907.2</v>
      </c>
      <c r="GY11" s="94" t="s">
        <v>650</v>
      </c>
      <c r="GZ11" s="70">
        <v>43</v>
      </c>
      <c r="HA11" s="368">
        <f t="shared" si="25"/>
        <v>39009.599999999999</v>
      </c>
      <c r="HC11" s="60"/>
      <c r="HD11" s="103"/>
      <c r="HE11" s="15">
        <v>4</v>
      </c>
      <c r="HF11" s="570">
        <v>985.2</v>
      </c>
      <c r="HG11" s="651">
        <v>45103</v>
      </c>
      <c r="HH11" s="570">
        <v>985.2</v>
      </c>
      <c r="HI11" s="704" t="s">
        <v>660</v>
      </c>
      <c r="HJ11" s="572">
        <v>44</v>
      </c>
      <c r="HK11" s="368">
        <f t="shared" si="26"/>
        <v>43348.800000000003</v>
      </c>
      <c r="HM11" s="60"/>
      <c r="HN11" s="103"/>
      <c r="HO11" s="632">
        <v>4</v>
      </c>
      <c r="HP11" s="570">
        <v>907.2</v>
      </c>
      <c r="HQ11" s="234">
        <v>45104</v>
      </c>
      <c r="HR11" s="570">
        <v>907.2</v>
      </c>
      <c r="HS11" s="282" t="s">
        <v>673</v>
      </c>
      <c r="HT11" s="70">
        <v>44</v>
      </c>
      <c r="HU11" s="368">
        <f t="shared" si="27"/>
        <v>39916.800000000003</v>
      </c>
      <c r="HW11" s="60"/>
      <c r="HX11" s="103"/>
      <c r="HY11" s="15">
        <v>4</v>
      </c>
      <c r="HZ11" s="573">
        <v>931.67</v>
      </c>
      <c r="IA11" s="657">
        <v>45105</v>
      </c>
      <c r="IB11" s="573">
        <v>931.67</v>
      </c>
      <c r="IC11" s="571" t="s">
        <v>687</v>
      </c>
      <c r="ID11" s="572">
        <v>44</v>
      </c>
      <c r="IE11" s="368">
        <f t="shared" si="6"/>
        <v>40993.479999999996</v>
      </c>
      <c r="IG11" s="60"/>
      <c r="IH11" s="103"/>
      <c r="II11" s="15">
        <v>4</v>
      </c>
      <c r="IJ11" s="68">
        <v>902.6</v>
      </c>
      <c r="IK11" s="242">
        <v>45106</v>
      </c>
      <c r="IL11" s="68">
        <v>902.6</v>
      </c>
      <c r="IM11" s="69" t="s">
        <v>696</v>
      </c>
      <c r="IN11" s="70">
        <v>44</v>
      </c>
      <c r="IO11" s="233">
        <f t="shared" si="28"/>
        <v>39714.400000000001</v>
      </c>
      <c r="IQ11" s="60"/>
      <c r="IR11" s="103"/>
      <c r="IS11" s="15">
        <v>4</v>
      </c>
      <c r="IT11" s="68">
        <v>894.5</v>
      </c>
      <c r="IU11" s="242">
        <v>45105</v>
      </c>
      <c r="IV11" s="68">
        <v>894.5</v>
      </c>
      <c r="IW11" s="69" t="s">
        <v>690</v>
      </c>
      <c r="IX11" s="70">
        <v>44</v>
      </c>
      <c r="IY11" s="233">
        <f t="shared" si="29"/>
        <v>39358</v>
      </c>
      <c r="IZ11" s="91"/>
      <c r="JA11" s="68"/>
      <c r="JB11" s="103"/>
      <c r="JC11" s="15">
        <v>4</v>
      </c>
      <c r="JD11" s="91">
        <v>884</v>
      </c>
      <c r="JE11" s="242">
        <v>45106</v>
      </c>
      <c r="JF11" s="91">
        <v>884</v>
      </c>
      <c r="JG11" s="69" t="s">
        <v>698</v>
      </c>
      <c r="JH11" s="70">
        <v>40</v>
      </c>
      <c r="JI11" s="368">
        <f t="shared" si="30"/>
        <v>35360</v>
      </c>
      <c r="JJ11" s="68"/>
      <c r="JK11" s="60"/>
      <c r="JL11" s="103"/>
      <c r="JM11" s="15">
        <v>4</v>
      </c>
      <c r="JN11" s="91">
        <v>909</v>
      </c>
      <c r="JO11" s="234">
        <v>45107</v>
      </c>
      <c r="JP11" s="91">
        <v>909</v>
      </c>
      <c r="JQ11" s="69" t="s">
        <v>709</v>
      </c>
      <c r="JR11" s="70">
        <v>45</v>
      </c>
      <c r="JS11" s="368">
        <f t="shared" si="31"/>
        <v>40905</v>
      </c>
      <c r="JU11" s="60"/>
      <c r="JV11" s="103"/>
      <c r="JW11" s="15">
        <v>4</v>
      </c>
      <c r="JX11" s="68">
        <v>941.65</v>
      </c>
      <c r="JY11" s="242">
        <v>45108</v>
      </c>
      <c r="JZ11" s="68">
        <v>941.65</v>
      </c>
      <c r="KA11" s="69" t="s">
        <v>720</v>
      </c>
      <c r="KB11" s="70">
        <v>45</v>
      </c>
      <c r="KC11" s="368">
        <f t="shared" si="32"/>
        <v>42374.25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>
        <v>45083</v>
      </c>
      <c r="P12" s="91">
        <v>933</v>
      </c>
      <c r="Q12" s="282" t="s">
        <v>482</v>
      </c>
      <c r="R12" s="70">
        <v>38</v>
      </c>
      <c r="S12" s="483">
        <f t="shared" si="8"/>
        <v>35454</v>
      </c>
      <c r="V12" s="103"/>
      <c r="W12" s="15">
        <v>5</v>
      </c>
      <c r="X12" s="573">
        <v>874.5</v>
      </c>
      <c r="Y12" s="657">
        <v>45084</v>
      </c>
      <c r="Z12" s="573">
        <v>874.5</v>
      </c>
      <c r="AA12" s="571" t="s">
        <v>492</v>
      </c>
      <c r="AB12" s="572">
        <v>38</v>
      </c>
      <c r="AC12" s="368">
        <f t="shared" si="9"/>
        <v>33231</v>
      </c>
      <c r="AF12" s="103"/>
      <c r="AG12" s="15">
        <v>5</v>
      </c>
      <c r="AH12" s="570">
        <v>929.9</v>
      </c>
      <c r="AI12" s="651">
        <v>45085</v>
      </c>
      <c r="AJ12" s="570">
        <v>929.9</v>
      </c>
      <c r="AK12" s="704" t="s">
        <v>497</v>
      </c>
      <c r="AL12" s="572">
        <v>38</v>
      </c>
      <c r="AM12" s="368">
        <f t="shared" si="10"/>
        <v>35336.199999999997</v>
      </c>
      <c r="AP12" s="103"/>
      <c r="AQ12" s="15">
        <v>5</v>
      </c>
      <c r="AR12" s="570">
        <v>934.4</v>
      </c>
      <c r="AS12" s="651">
        <v>45087</v>
      </c>
      <c r="AT12" s="570">
        <v>934.4</v>
      </c>
      <c r="AU12" s="704" t="s">
        <v>513</v>
      </c>
      <c r="AV12" s="572">
        <v>40</v>
      </c>
      <c r="AW12" s="368">
        <f t="shared" si="11"/>
        <v>37376</v>
      </c>
      <c r="AZ12" s="103"/>
      <c r="BA12" s="15">
        <v>5</v>
      </c>
      <c r="BB12" s="91">
        <v>909.9</v>
      </c>
      <c r="BC12" s="234">
        <v>45090</v>
      </c>
      <c r="BD12" s="91">
        <v>909.9</v>
      </c>
      <c r="BE12" s="94" t="s">
        <v>522</v>
      </c>
      <c r="BF12" s="70">
        <v>42</v>
      </c>
      <c r="BG12" s="368">
        <f t="shared" si="12"/>
        <v>38215.799999999996</v>
      </c>
      <c r="BJ12" s="103"/>
      <c r="BK12" s="15">
        <v>5</v>
      </c>
      <c r="BL12" s="91">
        <v>924.4</v>
      </c>
      <c r="BM12" s="234">
        <v>45086</v>
      </c>
      <c r="BN12" s="91">
        <v>924.4</v>
      </c>
      <c r="BO12" s="94" t="s">
        <v>506</v>
      </c>
      <c r="BP12" s="70">
        <v>40</v>
      </c>
      <c r="BQ12" s="445">
        <f t="shared" si="13"/>
        <v>36976</v>
      </c>
      <c r="BR12" s="368"/>
      <c r="BT12" s="103"/>
      <c r="BU12" s="15">
        <v>5</v>
      </c>
      <c r="BV12" s="570">
        <v>934.4</v>
      </c>
      <c r="BW12" s="594">
        <v>45117</v>
      </c>
      <c r="BX12" s="570">
        <v>934.4</v>
      </c>
      <c r="BY12" s="746" t="s">
        <v>532</v>
      </c>
      <c r="BZ12" s="596">
        <v>40</v>
      </c>
      <c r="CA12" s="233">
        <f t="shared" si="5"/>
        <v>37376</v>
      </c>
      <c r="CD12" s="205"/>
      <c r="CE12" s="15">
        <v>5</v>
      </c>
      <c r="CF12" s="91">
        <v>907.2</v>
      </c>
      <c r="CG12" s="279">
        <v>45092</v>
      </c>
      <c r="CH12" s="91">
        <v>907.2</v>
      </c>
      <c r="CI12" s="281" t="s">
        <v>524</v>
      </c>
      <c r="CJ12" s="280">
        <v>42</v>
      </c>
      <c r="CK12" s="368">
        <f t="shared" si="14"/>
        <v>38102.400000000001</v>
      </c>
      <c r="CN12" s="93"/>
      <c r="CO12" s="15">
        <v>5</v>
      </c>
      <c r="CP12" s="570">
        <v>934.4</v>
      </c>
      <c r="CQ12" s="594">
        <v>45091</v>
      </c>
      <c r="CR12" s="570">
        <v>934.4</v>
      </c>
      <c r="CS12" s="595" t="s">
        <v>523</v>
      </c>
      <c r="CT12" s="280">
        <v>42</v>
      </c>
      <c r="CU12" s="373">
        <f t="shared" si="58"/>
        <v>39244.799999999996</v>
      </c>
      <c r="CX12" s="103"/>
      <c r="CY12" s="15">
        <v>5</v>
      </c>
      <c r="CZ12" s="570">
        <v>862.5</v>
      </c>
      <c r="DA12" s="651">
        <v>45090</v>
      </c>
      <c r="DB12" s="570">
        <v>862.5</v>
      </c>
      <c r="DC12" s="704" t="s">
        <v>552</v>
      </c>
      <c r="DD12" s="572">
        <v>35</v>
      </c>
      <c r="DE12" s="368">
        <f t="shared" si="15"/>
        <v>30187.5</v>
      </c>
      <c r="DH12" s="103"/>
      <c r="DI12" s="15">
        <v>5</v>
      </c>
      <c r="DJ12" s="570">
        <v>904.5</v>
      </c>
      <c r="DK12" s="594">
        <v>45093</v>
      </c>
      <c r="DL12" s="570">
        <v>904.5</v>
      </c>
      <c r="DM12" s="595" t="s">
        <v>592</v>
      </c>
      <c r="DN12" s="596">
        <v>42</v>
      </c>
      <c r="DO12" s="373">
        <f t="shared" si="16"/>
        <v>37989</v>
      </c>
      <c r="DR12" s="103"/>
      <c r="DS12" s="15">
        <v>5</v>
      </c>
      <c r="DT12" s="570">
        <v>938.5</v>
      </c>
      <c r="DU12" s="594">
        <v>45093</v>
      </c>
      <c r="DV12" s="570">
        <v>938.5</v>
      </c>
      <c r="DW12" s="595" t="s">
        <v>588</v>
      </c>
      <c r="DX12" s="596">
        <v>42</v>
      </c>
      <c r="DY12" s="368">
        <f t="shared" si="17"/>
        <v>39417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>
        <v>45096</v>
      </c>
      <c r="EP12" s="68">
        <v>938.9</v>
      </c>
      <c r="EQ12" s="69" t="s">
        <v>569</v>
      </c>
      <c r="ER12" s="70">
        <v>42</v>
      </c>
      <c r="ES12" s="368">
        <f t="shared" si="19"/>
        <v>39433.799999999996</v>
      </c>
      <c r="EV12" s="320"/>
      <c r="EW12" s="15">
        <v>5</v>
      </c>
      <c r="EX12" s="570">
        <v>930.8</v>
      </c>
      <c r="EY12" s="651">
        <v>45097</v>
      </c>
      <c r="EZ12" s="570">
        <v>930.8</v>
      </c>
      <c r="FA12" s="571" t="s">
        <v>614</v>
      </c>
      <c r="FB12" s="572">
        <v>42</v>
      </c>
      <c r="FC12" s="368">
        <f t="shared" si="20"/>
        <v>39093.599999999999</v>
      </c>
      <c r="FF12" s="320"/>
      <c r="FG12" s="15">
        <v>5</v>
      </c>
      <c r="FH12" s="570">
        <v>898.1</v>
      </c>
      <c r="FI12" s="651">
        <v>45097</v>
      </c>
      <c r="FJ12" s="570">
        <v>898.1</v>
      </c>
      <c r="FK12" s="571" t="s">
        <v>577</v>
      </c>
      <c r="FL12" s="572">
        <v>42</v>
      </c>
      <c r="FM12" s="233">
        <f t="shared" si="21"/>
        <v>37720.200000000004</v>
      </c>
      <c r="FN12" s="74" t="s">
        <v>41</v>
      </c>
      <c r="FP12" s="103"/>
      <c r="FQ12" s="15">
        <v>5</v>
      </c>
      <c r="FR12" s="570">
        <v>901.7</v>
      </c>
      <c r="FS12" s="234">
        <v>45098</v>
      </c>
      <c r="FT12" s="570">
        <v>901.7</v>
      </c>
      <c r="FU12" s="69" t="s">
        <v>619</v>
      </c>
      <c r="FV12" s="70">
        <v>42</v>
      </c>
      <c r="FW12" s="368">
        <f t="shared" si="22"/>
        <v>37871.4</v>
      </c>
      <c r="FZ12" s="103"/>
      <c r="GA12" s="15">
        <v>5</v>
      </c>
      <c r="GB12" s="341">
        <v>935.3</v>
      </c>
      <c r="GC12" s="234">
        <v>45099</v>
      </c>
      <c r="GD12" s="341">
        <v>935.3</v>
      </c>
      <c r="GE12" s="94" t="s">
        <v>627</v>
      </c>
      <c r="GF12" s="70">
        <v>42</v>
      </c>
      <c r="GG12" s="368">
        <f t="shared" si="23"/>
        <v>39282.6</v>
      </c>
      <c r="GJ12" s="103"/>
      <c r="GK12" s="15">
        <v>5</v>
      </c>
      <c r="GL12" s="91">
        <v>876.3</v>
      </c>
      <c r="GM12" s="234">
        <v>45100</v>
      </c>
      <c r="GN12" s="91">
        <v>876.3</v>
      </c>
      <c r="GO12" s="94" t="s">
        <v>636</v>
      </c>
      <c r="GP12" s="70">
        <v>43</v>
      </c>
      <c r="GQ12" s="368">
        <f t="shared" si="24"/>
        <v>37680.9</v>
      </c>
      <c r="GT12" s="103"/>
      <c r="GU12" s="15">
        <v>5</v>
      </c>
      <c r="GV12" s="91">
        <v>902.6</v>
      </c>
      <c r="GW12" s="234">
        <v>45101</v>
      </c>
      <c r="GX12" s="91">
        <v>902.6</v>
      </c>
      <c r="GY12" s="94" t="s">
        <v>650</v>
      </c>
      <c r="GZ12" s="70">
        <v>43</v>
      </c>
      <c r="HA12" s="368">
        <f t="shared" si="25"/>
        <v>38811.800000000003</v>
      </c>
      <c r="HD12" s="103"/>
      <c r="HE12" s="15">
        <v>5</v>
      </c>
      <c r="HF12" s="570">
        <v>921.25</v>
      </c>
      <c r="HG12" s="651">
        <v>45103</v>
      </c>
      <c r="HH12" s="570">
        <v>921.25</v>
      </c>
      <c r="HI12" s="704" t="s">
        <v>660</v>
      </c>
      <c r="HJ12" s="572">
        <v>44</v>
      </c>
      <c r="HK12" s="368">
        <f t="shared" si="26"/>
        <v>40535</v>
      </c>
      <c r="HN12" s="103"/>
      <c r="HO12" s="632">
        <v>5</v>
      </c>
      <c r="HP12" s="570">
        <v>897.2</v>
      </c>
      <c r="HQ12" s="234">
        <v>45104</v>
      </c>
      <c r="HR12" s="570">
        <v>897.2</v>
      </c>
      <c r="HS12" s="282" t="s">
        <v>673</v>
      </c>
      <c r="HT12" s="70">
        <v>44</v>
      </c>
      <c r="HU12" s="368">
        <f t="shared" si="27"/>
        <v>39476.800000000003</v>
      </c>
      <c r="HX12" s="103"/>
      <c r="HY12" s="15">
        <v>5</v>
      </c>
      <c r="HZ12" s="573">
        <v>952.09</v>
      </c>
      <c r="IA12" s="657">
        <v>45106</v>
      </c>
      <c r="IB12" s="573">
        <v>952.09</v>
      </c>
      <c r="IC12" s="571" t="s">
        <v>693</v>
      </c>
      <c r="ID12" s="572">
        <v>44</v>
      </c>
      <c r="IE12" s="368">
        <f t="shared" si="6"/>
        <v>41891.96</v>
      </c>
      <c r="IH12" s="103"/>
      <c r="II12" s="15">
        <v>5</v>
      </c>
      <c r="IJ12" s="68">
        <v>916.7</v>
      </c>
      <c r="IK12" s="242">
        <v>45106</v>
      </c>
      <c r="IL12" s="68">
        <v>916.7</v>
      </c>
      <c r="IM12" s="69" t="s">
        <v>696</v>
      </c>
      <c r="IN12" s="70">
        <v>44</v>
      </c>
      <c r="IO12" s="233">
        <f t="shared" si="28"/>
        <v>40334.800000000003</v>
      </c>
      <c r="IR12" s="103"/>
      <c r="IS12" s="15">
        <v>5</v>
      </c>
      <c r="IT12" s="68">
        <v>890.9</v>
      </c>
      <c r="IU12" s="242">
        <v>45105</v>
      </c>
      <c r="IV12" s="68">
        <v>890.9</v>
      </c>
      <c r="IW12" s="69" t="s">
        <v>690</v>
      </c>
      <c r="IX12" s="70">
        <v>44</v>
      </c>
      <c r="IY12" s="233">
        <f t="shared" si="29"/>
        <v>39199.599999999999</v>
      </c>
      <c r="IZ12" s="91"/>
      <c r="JA12" s="68"/>
      <c r="JB12" s="103"/>
      <c r="JC12" s="15">
        <v>5</v>
      </c>
      <c r="JD12" s="91">
        <v>604.5</v>
      </c>
      <c r="JE12" s="242">
        <v>45106</v>
      </c>
      <c r="JF12" s="91">
        <v>604.5</v>
      </c>
      <c r="JG12" s="69" t="s">
        <v>701</v>
      </c>
      <c r="JH12" s="70">
        <v>40</v>
      </c>
      <c r="JI12" s="368">
        <f t="shared" si="30"/>
        <v>24180</v>
      </c>
      <c r="JJ12" s="68"/>
      <c r="JL12" s="103"/>
      <c r="JM12" s="15">
        <v>5</v>
      </c>
      <c r="JN12" s="91">
        <v>892.7</v>
      </c>
      <c r="JO12" s="234">
        <v>45108</v>
      </c>
      <c r="JP12" s="91">
        <v>892.7</v>
      </c>
      <c r="JQ12" s="69" t="s">
        <v>710</v>
      </c>
      <c r="JR12" s="70">
        <v>45</v>
      </c>
      <c r="JS12" s="368">
        <f t="shared" si="31"/>
        <v>40171.5</v>
      </c>
      <c r="JV12" s="103"/>
      <c r="JW12" s="15">
        <v>5</v>
      </c>
      <c r="JX12" s="68">
        <v>956.17</v>
      </c>
      <c r="JY12" s="242">
        <v>45108</v>
      </c>
      <c r="JZ12" s="68">
        <v>956.17</v>
      </c>
      <c r="KA12" s="69" t="s">
        <v>720</v>
      </c>
      <c r="KB12" s="70">
        <v>45</v>
      </c>
      <c r="KC12" s="368">
        <f t="shared" si="32"/>
        <v>43027.65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>
        <v>45083</v>
      </c>
      <c r="P13" s="91">
        <v>922.6</v>
      </c>
      <c r="Q13" s="282" t="s">
        <v>482</v>
      </c>
      <c r="R13" s="70">
        <v>38</v>
      </c>
      <c r="S13" s="483">
        <f t="shared" si="8"/>
        <v>35058.800000000003</v>
      </c>
      <c r="V13" s="103"/>
      <c r="W13" s="15">
        <v>6</v>
      </c>
      <c r="X13" s="573">
        <v>896.7</v>
      </c>
      <c r="Y13" s="657">
        <v>45084</v>
      </c>
      <c r="Z13" s="573">
        <v>896.7</v>
      </c>
      <c r="AA13" s="571" t="s">
        <v>492</v>
      </c>
      <c r="AB13" s="572">
        <v>38</v>
      </c>
      <c r="AC13" s="368">
        <f t="shared" si="9"/>
        <v>34074.6</v>
      </c>
      <c r="AF13" s="103"/>
      <c r="AG13" s="15">
        <v>6</v>
      </c>
      <c r="AH13" s="570">
        <v>914.4</v>
      </c>
      <c r="AI13" s="651">
        <v>45085</v>
      </c>
      <c r="AJ13" s="570">
        <v>914.4</v>
      </c>
      <c r="AK13" s="704" t="s">
        <v>494</v>
      </c>
      <c r="AL13" s="572">
        <v>38</v>
      </c>
      <c r="AM13" s="368">
        <f t="shared" si="10"/>
        <v>34747.199999999997</v>
      </c>
      <c r="AP13" s="103"/>
      <c r="AQ13" s="15">
        <v>6</v>
      </c>
      <c r="AR13" s="570">
        <v>940.7</v>
      </c>
      <c r="AS13" s="651">
        <v>45086</v>
      </c>
      <c r="AT13" s="570">
        <v>940.7</v>
      </c>
      <c r="AU13" s="704" t="s">
        <v>508</v>
      </c>
      <c r="AV13" s="572">
        <v>40</v>
      </c>
      <c r="AW13" s="368">
        <f t="shared" si="11"/>
        <v>37628</v>
      </c>
      <c r="AZ13" s="103"/>
      <c r="BA13" s="15">
        <v>6</v>
      </c>
      <c r="BB13" s="91">
        <v>871.8</v>
      </c>
      <c r="BC13" s="234">
        <v>45087</v>
      </c>
      <c r="BD13" s="91">
        <v>871.8</v>
      </c>
      <c r="BE13" s="94" t="s">
        <v>533</v>
      </c>
      <c r="BF13" s="70">
        <v>40</v>
      </c>
      <c r="BG13" s="368">
        <f t="shared" si="12"/>
        <v>34872</v>
      </c>
      <c r="BJ13" s="103"/>
      <c r="BK13" s="15">
        <v>6</v>
      </c>
      <c r="BL13" s="91">
        <v>921.7</v>
      </c>
      <c r="BM13" s="234">
        <v>45086</v>
      </c>
      <c r="BN13" s="91">
        <v>921.7</v>
      </c>
      <c r="BO13" s="94" t="s">
        <v>506</v>
      </c>
      <c r="BP13" s="70">
        <v>40</v>
      </c>
      <c r="BQ13" s="445">
        <f t="shared" si="13"/>
        <v>36868</v>
      </c>
      <c r="BR13" s="368"/>
      <c r="BT13" s="103"/>
      <c r="BU13" s="15">
        <v>6</v>
      </c>
      <c r="BV13" s="570">
        <v>898.1</v>
      </c>
      <c r="BW13" s="594">
        <v>45117</v>
      </c>
      <c r="BX13" s="570">
        <v>898.1</v>
      </c>
      <c r="BY13" s="746" t="s">
        <v>532</v>
      </c>
      <c r="BZ13" s="596">
        <v>40</v>
      </c>
      <c r="CA13" s="233">
        <f t="shared" si="5"/>
        <v>35924</v>
      </c>
      <c r="CD13" s="205"/>
      <c r="CE13" s="15">
        <v>6</v>
      </c>
      <c r="CF13" s="91">
        <v>880</v>
      </c>
      <c r="CG13" s="279">
        <v>45092</v>
      </c>
      <c r="CH13" s="91">
        <v>880</v>
      </c>
      <c r="CI13" s="281" t="s">
        <v>578</v>
      </c>
      <c r="CJ13" s="280">
        <v>42</v>
      </c>
      <c r="CK13" s="368">
        <f t="shared" si="14"/>
        <v>36960</v>
      </c>
      <c r="CN13" s="93"/>
      <c r="CO13" s="15">
        <v>6</v>
      </c>
      <c r="CP13" s="570">
        <v>872.7</v>
      </c>
      <c r="CQ13" s="594">
        <v>45091</v>
      </c>
      <c r="CR13" s="570">
        <v>872.7</v>
      </c>
      <c r="CS13" s="595" t="s">
        <v>564</v>
      </c>
      <c r="CT13" s="280">
        <v>42</v>
      </c>
      <c r="CU13" s="373">
        <f t="shared" si="58"/>
        <v>36653.4</v>
      </c>
      <c r="CX13" s="103"/>
      <c r="CY13" s="15">
        <v>6</v>
      </c>
      <c r="CZ13" s="570">
        <v>552.79999999999995</v>
      </c>
      <c r="DA13" s="651">
        <v>45090</v>
      </c>
      <c r="DB13" s="570">
        <v>552.79999999999995</v>
      </c>
      <c r="DC13" s="704" t="s">
        <v>552</v>
      </c>
      <c r="DD13" s="572">
        <v>35</v>
      </c>
      <c r="DE13" s="368">
        <f t="shared" si="15"/>
        <v>19348</v>
      </c>
      <c r="DH13" s="103"/>
      <c r="DI13" s="15">
        <v>6</v>
      </c>
      <c r="DJ13" s="570">
        <v>924.4</v>
      </c>
      <c r="DK13" s="594">
        <v>45093</v>
      </c>
      <c r="DL13" s="570">
        <v>924.4</v>
      </c>
      <c r="DM13" s="595" t="s">
        <v>592</v>
      </c>
      <c r="DN13" s="596">
        <v>42</v>
      </c>
      <c r="DO13" s="373">
        <f t="shared" si="16"/>
        <v>38824.799999999996</v>
      </c>
      <c r="DR13" s="103"/>
      <c r="DS13" s="15">
        <v>6</v>
      </c>
      <c r="DT13" s="570">
        <v>893.1</v>
      </c>
      <c r="DU13" s="594">
        <v>45093</v>
      </c>
      <c r="DV13" s="570">
        <v>893.1</v>
      </c>
      <c r="DW13" s="595" t="s">
        <v>588</v>
      </c>
      <c r="DX13" s="596">
        <v>42</v>
      </c>
      <c r="DY13" s="368">
        <f t="shared" si="17"/>
        <v>37510.200000000004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>
        <v>45096</v>
      </c>
      <c r="EP13" s="68">
        <v>907.2</v>
      </c>
      <c r="EQ13" s="69" t="s">
        <v>569</v>
      </c>
      <c r="ER13" s="70">
        <v>42</v>
      </c>
      <c r="ES13" s="368">
        <f t="shared" si="19"/>
        <v>38102.400000000001</v>
      </c>
      <c r="EV13" s="320"/>
      <c r="EW13" s="15">
        <v>6</v>
      </c>
      <c r="EX13" s="570">
        <v>874.5</v>
      </c>
      <c r="EY13" s="651">
        <v>45097</v>
      </c>
      <c r="EZ13" s="570">
        <v>874.5</v>
      </c>
      <c r="FA13" s="571" t="s">
        <v>614</v>
      </c>
      <c r="FB13" s="572">
        <v>42</v>
      </c>
      <c r="FC13" s="368">
        <f t="shared" si="20"/>
        <v>36729</v>
      </c>
      <c r="FF13" s="320"/>
      <c r="FG13" s="15">
        <v>6</v>
      </c>
      <c r="FH13" s="570">
        <v>928</v>
      </c>
      <c r="FI13" s="651">
        <v>45097</v>
      </c>
      <c r="FJ13" s="570">
        <v>928</v>
      </c>
      <c r="FK13" s="571" t="s">
        <v>577</v>
      </c>
      <c r="FL13" s="572">
        <v>42</v>
      </c>
      <c r="FM13" s="233">
        <f t="shared" si="21"/>
        <v>38976</v>
      </c>
      <c r="FP13" s="103"/>
      <c r="FQ13" s="15">
        <v>6</v>
      </c>
      <c r="FR13" s="570">
        <v>900.8</v>
      </c>
      <c r="FS13" s="234">
        <v>45098</v>
      </c>
      <c r="FT13" s="570">
        <v>900.8</v>
      </c>
      <c r="FU13" s="69" t="s">
        <v>619</v>
      </c>
      <c r="FV13" s="70">
        <v>42</v>
      </c>
      <c r="FW13" s="368">
        <f t="shared" si="22"/>
        <v>37833.599999999999</v>
      </c>
      <c r="FZ13" s="103"/>
      <c r="GA13" s="15">
        <v>6</v>
      </c>
      <c r="GB13" s="341">
        <v>913.5</v>
      </c>
      <c r="GC13" s="234">
        <v>45099</v>
      </c>
      <c r="GD13" s="341">
        <v>913.5</v>
      </c>
      <c r="GE13" s="94" t="s">
        <v>627</v>
      </c>
      <c r="GF13" s="70">
        <v>42</v>
      </c>
      <c r="GG13" s="368">
        <f t="shared" si="23"/>
        <v>38367</v>
      </c>
      <c r="GJ13" s="103"/>
      <c r="GK13" s="15">
        <v>6</v>
      </c>
      <c r="GL13" s="91">
        <v>896.3</v>
      </c>
      <c r="GM13" s="234">
        <v>45100</v>
      </c>
      <c r="GN13" s="91">
        <v>896.3</v>
      </c>
      <c r="GO13" s="94" t="s">
        <v>636</v>
      </c>
      <c r="GP13" s="70">
        <v>43</v>
      </c>
      <c r="GQ13" s="368">
        <f t="shared" si="24"/>
        <v>38540.9</v>
      </c>
      <c r="GT13" s="103"/>
      <c r="GU13" s="15">
        <v>6</v>
      </c>
      <c r="GV13" s="91">
        <v>895.4</v>
      </c>
      <c r="GW13" s="234">
        <v>45101</v>
      </c>
      <c r="GX13" s="91">
        <v>895.4</v>
      </c>
      <c r="GY13" s="94" t="s">
        <v>650</v>
      </c>
      <c r="GZ13" s="70">
        <v>43</v>
      </c>
      <c r="HA13" s="368">
        <f t="shared" si="25"/>
        <v>38502.199999999997</v>
      </c>
      <c r="HD13" s="103"/>
      <c r="HE13" s="15">
        <v>6</v>
      </c>
      <c r="HF13" s="570">
        <v>945.74</v>
      </c>
      <c r="HG13" s="651">
        <v>45103</v>
      </c>
      <c r="HH13" s="570">
        <v>945.74</v>
      </c>
      <c r="HI13" s="704" t="s">
        <v>660</v>
      </c>
      <c r="HJ13" s="572">
        <v>44</v>
      </c>
      <c r="HK13" s="368">
        <f t="shared" si="26"/>
        <v>41612.559999999998</v>
      </c>
      <c r="HN13" s="103"/>
      <c r="HO13" s="632">
        <v>6</v>
      </c>
      <c r="HP13" s="570">
        <v>913.5</v>
      </c>
      <c r="HQ13" s="234">
        <v>45104</v>
      </c>
      <c r="HR13" s="570">
        <v>913.5</v>
      </c>
      <c r="HS13" s="282" t="s">
        <v>673</v>
      </c>
      <c r="HT13" s="70">
        <v>44</v>
      </c>
      <c r="HU13" s="368">
        <f t="shared" si="27"/>
        <v>40194</v>
      </c>
      <c r="HX13" s="103"/>
      <c r="HY13" s="15">
        <v>6</v>
      </c>
      <c r="HZ13" s="573">
        <v>943.47</v>
      </c>
      <c r="IA13" s="657">
        <v>45105</v>
      </c>
      <c r="IB13" s="573">
        <v>943.47</v>
      </c>
      <c r="IC13" s="571" t="s">
        <v>685</v>
      </c>
      <c r="ID13" s="572">
        <v>44</v>
      </c>
      <c r="IE13" s="368">
        <f t="shared" si="6"/>
        <v>41512.68</v>
      </c>
      <c r="IH13" s="103"/>
      <c r="II13" s="15">
        <v>6</v>
      </c>
      <c r="IJ13" s="68">
        <v>906.3</v>
      </c>
      <c r="IK13" s="242">
        <v>45106</v>
      </c>
      <c r="IL13" s="68">
        <v>906.3</v>
      </c>
      <c r="IM13" s="69" t="s">
        <v>694</v>
      </c>
      <c r="IN13" s="70">
        <v>44</v>
      </c>
      <c r="IO13" s="233">
        <f t="shared" si="28"/>
        <v>39877.199999999997</v>
      </c>
      <c r="IR13" s="103"/>
      <c r="IS13" s="15">
        <v>6</v>
      </c>
      <c r="IT13" s="68">
        <v>879.1</v>
      </c>
      <c r="IU13" s="242">
        <v>45105</v>
      </c>
      <c r="IV13" s="68">
        <v>879.1</v>
      </c>
      <c r="IW13" s="69" t="s">
        <v>690</v>
      </c>
      <c r="IX13" s="70">
        <v>44</v>
      </c>
      <c r="IY13" s="233">
        <f t="shared" si="29"/>
        <v>38680.400000000001</v>
      </c>
      <c r="IZ13" s="91"/>
      <c r="JA13" s="68"/>
      <c r="JB13" s="103"/>
      <c r="JC13" s="15">
        <v>6</v>
      </c>
      <c r="JD13" s="91">
        <v>593.5</v>
      </c>
      <c r="JE13" s="242">
        <v>45106</v>
      </c>
      <c r="JF13" s="91">
        <v>593.5</v>
      </c>
      <c r="JG13" s="69" t="s">
        <v>701</v>
      </c>
      <c r="JH13" s="70">
        <v>40</v>
      </c>
      <c r="JI13" s="368">
        <f t="shared" si="30"/>
        <v>23740</v>
      </c>
      <c r="JJ13" s="68"/>
      <c r="JL13" s="103"/>
      <c r="JM13" s="15">
        <v>6</v>
      </c>
      <c r="JN13" s="91">
        <v>899</v>
      </c>
      <c r="JO13" s="234">
        <v>45108</v>
      </c>
      <c r="JP13" s="91">
        <v>899</v>
      </c>
      <c r="JQ13" s="69" t="s">
        <v>716</v>
      </c>
      <c r="JR13" s="70">
        <v>45</v>
      </c>
      <c r="JS13" s="368">
        <f t="shared" si="31"/>
        <v>40455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>
        <v>45083</v>
      </c>
      <c r="P14" s="91">
        <v>909.4</v>
      </c>
      <c r="Q14" s="282" t="s">
        <v>482</v>
      </c>
      <c r="R14" s="70">
        <v>38</v>
      </c>
      <c r="S14" s="483">
        <f t="shared" si="8"/>
        <v>34557.199999999997</v>
      </c>
      <c r="V14" s="103"/>
      <c r="W14" s="15">
        <v>7</v>
      </c>
      <c r="X14" s="573">
        <v>900.8</v>
      </c>
      <c r="Y14" s="657">
        <v>45084</v>
      </c>
      <c r="Z14" s="573">
        <v>900.8</v>
      </c>
      <c r="AA14" s="571" t="s">
        <v>490</v>
      </c>
      <c r="AB14" s="572">
        <v>38</v>
      </c>
      <c r="AC14" s="368">
        <f t="shared" si="9"/>
        <v>34230.400000000001</v>
      </c>
      <c r="AF14" s="103"/>
      <c r="AG14" s="15">
        <v>7</v>
      </c>
      <c r="AH14" s="570">
        <v>889</v>
      </c>
      <c r="AI14" s="651">
        <v>45085</v>
      </c>
      <c r="AJ14" s="570">
        <v>889</v>
      </c>
      <c r="AK14" s="704" t="s">
        <v>497</v>
      </c>
      <c r="AL14" s="572">
        <v>38</v>
      </c>
      <c r="AM14" s="368">
        <f t="shared" si="10"/>
        <v>33782</v>
      </c>
      <c r="AP14" s="103"/>
      <c r="AQ14" s="15">
        <v>7</v>
      </c>
      <c r="AR14" s="570">
        <v>908.1</v>
      </c>
      <c r="AS14" s="651">
        <v>45087</v>
      </c>
      <c r="AT14" s="570">
        <v>908.1</v>
      </c>
      <c r="AU14" s="704" t="s">
        <v>513</v>
      </c>
      <c r="AV14" s="572">
        <v>40</v>
      </c>
      <c r="AW14" s="368">
        <f t="shared" si="11"/>
        <v>36324</v>
      </c>
      <c r="AZ14" s="103"/>
      <c r="BA14" s="15">
        <v>7</v>
      </c>
      <c r="BB14" s="91">
        <v>909.9</v>
      </c>
      <c r="BC14" s="234">
        <v>45087</v>
      </c>
      <c r="BD14" s="91">
        <v>909.9</v>
      </c>
      <c r="BE14" s="94" t="s">
        <v>518</v>
      </c>
      <c r="BF14" s="70">
        <v>40</v>
      </c>
      <c r="BG14" s="368">
        <f t="shared" si="12"/>
        <v>36396</v>
      </c>
      <c r="BJ14" s="103"/>
      <c r="BK14" s="15">
        <v>7</v>
      </c>
      <c r="BL14" s="91">
        <v>906.7</v>
      </c>
      <c r="BM14" s="234">
        <v>45086</v>
      </c>
      <c r="BN14" s="91">
        <v>906.7</v>
      </c>
      <c r="BO14" s="94" t="s">
        <v>506</v>
      </c>
      <c r="BP14" s="70">
        <v>40</v>
      </c>
      <c r="BQ14" s="445">
        <f t="shared" si="13"/>
        <v>36268</v>
      </c>
      <c r="BR14" s="368"/>
      <c r="BT14" s="103"/>
      <c r="BU14" s="15">
        <v>7</v>
      </c>
      <c r="BV14" s="570">
        <v>902.6</v>
      </c>
      <c r="BW14" s="594">
        <v>45117</v>
      </c>
      <c r="BX14" s="570">
        <v>902.6</v>
      </c>
      <c r="BY14" s="746" t="s">
        <v>532</v>
      </c>
      <c r="BZ14" s="596">
        <v>40</v>
      </c>
      <c r="CA14" s="233">
        <f t="shared" si="5"/>
        <v>36104</v>
      </c>
      <c r="CD14" s="205"/>
      <c r="CE14" s="15">
        <v>7</v>
      </c>
      <c r="CF14" s="91">
        <v>923.5</v>
      </c>
      <c r="CG14" s="279">
        <v>45092</v>
      </c>
      <c r="CH14" s="91">
        <v>923.5</v>
      </c>
      <c r="CI14" s="281" t="s">
        <v>573</v>
      </c>
      <c r="CJ14" s="280">
        <v>42</v>
      </c>
      <c r="CK14" s="368">
        <f t="shared" si="14"/>
        <v>38787</v>
      </c>
      <c r="CN14" s="93"/>
      <c r="CO14" s="15">
        <v>7</v>
      </c>
      <c r="CP14" s="570">
        <v>889</v>
      </c>
      <c r="CQ14" s="594">
        <v>45091</v>
      </c>
      <c r="CR14" s="570">
        <v>889</v>
      </c>
      <c r="CS14" s="595" t="s">
        <v>523</v>
      </c>
      <c r="CT14" s="280">
        <v>42</v>
      </c>
      <c r="CU14" s="373">
        <f t="shared" si="58"/>
        <v>37338</v>
      </c>
      <c r="CX14" s="103"/>
      <c r="CY14" s="15">
        <v>7</v>
      </c>
      <c r="CZ14" s="570">
        <v>768</v>
      </c>
      <c r="DA14" s="651">
        <v>45090</v>
      </c>
      <c r="DB14" s="570">
        <v>768</v>
      </c>
      <c r="DC14" s="704" t="s">
        <v>552</v>
      </c>
      <c r="DD14" s="572">
        <v>35</v>
      </c>
      <c r="DE14" s="368">
        <f t="shared" si="15"/>
        <v>26880</v>
      </c>
      <c r="DH14" s="103"/>
      <c r="DI14" s="15">
        <v>7</v>
      </c>
      <c r="DJ14" s="570">
        <v>894.5</v>
      </c>
      <c r="DK14" s="594">
        <v>45093</v>
      </c>
      <c r="DL14" s="570">
        <v>894.5</v>
      </c>
      <c r="DM14" s="595" t="s">
        <v>591</v>
      </c>
      <c r="DN14" s="596">
        <v>42</v>
      </c>
      <c r="DO14" s="373">
        <f t="shared" si="16"/>
        <v>37569</v>
      </c>
      <c r="DR14" s="103"/>
      <c r="DS14" s="15">
        <v>7</v>
      </c>
      <c r="DT14" s="570">
        <v>899.9</v>
      </c>
      <c r="DU14" s="594">
        <v>45093</v>
      </c>
      <c r="DV14" s="570">
        <v>899.9</v>
      </c>
      <c r="DW14" s="595" t="s">
        <v>588</v>
      </c>
      <c r="DX14" s="596">
        <v>42</v>
      </c>
      <c r="DY14" s="368">
        <f t="shared" si="17"/>
        <v>37795.799999999996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>
        <v>45096</v>
      </c>
      <c r="EP14" s="68">
        <v>902.6</v>
      </c>
      <c r="EQ14" s="69" t="s">
        <v>569</v>
      </c>
      <c r="ER14" s="70">
        <v>42</v>
      </c>
      <c r="ES14" s="368">
        <f t="shared" si="19"/>
        <v>37909.200000000004</v>
      </c>
      <c r="EV14" s="320"/>
      <c r="EW14" s="15">
        <v>7</v>
      </c>
      <c r="EX14" s="570">
        <v>870.9</v>
      </c>
      <c r="EY14" s="651">
        <v>45097</v>
      </c>
      <c r="EZ14" s="570">
        <v>870.9</v>
      </c>
      <c r="FA14" s="571" t="s">
        <v>614</v>
      </c>
      <c r="FB14" s="572">
        <v>42</v>
      </c>
      <c r="FC14" s="368">
        <f t="shared" si="20"/>
        <v>36577.799999999996</v>
      </c>
      <c r="FF14" s="320"/>
      <c r="FG14" s="15">
        <v>7</v>
      </c>
      <c r="FH14" s="570">
        <v>929.9</v>
      </c>
      <c r="FI14" s="651">
        <v>45097</v>
      </c>
      <c r="FJ14" s="570">
        <v>929.9</v>
      </c>
      <c r="FK14" s="571" t="s">
        <v>577</v>
      </c>
      <c r="FL14" s="572">
        <v>42</v>
      </c>
      <c r="FM14" s="233">
        <f t="shared" si="21"/>
        <v>39055.799999999996</v>
      </c>
      <c r="FP14" s="103"/>
      <c r="FQ14" s="15">
        <v>7</v>
      </c>
      <c r="FR14" s="570">
        <v>875.4</v>
      </c>
      <c r="FS14" s="234">
        <v>45098</v>
      </c>
      <c r="FT14" s="570">
        <v>875.4</v>
      </c>
      <c r="FU14" s="69" t="s">
        <v>619</v>
      </c>
      <c r="FV14" s="70">
        <v>42</v>
      </c>
      <c r="FW14" s="368">
        <f t="shared" si="22"/>
        <v>36766.799999999996</v>
      </c>
      <c r="FZ14" s="103"/>
      <c r="GA14" s="15">
        <v>7</v>
      </c>
      <c r="GB14" s="341">
        <v>934.4</v>
      </c>
      <c r="GC14" s="234">
        <v>45099</v>
      </c>
      <c r="GD14" s="341">
        <v>934.4</v>
      </c>
      <c r="GE14" s="94" t="s">
        <v>627</v>
      </c>
      <c r="GF14" s="70">
        <v>42</v>
      </c>
      <c r="GG14" s="368">
        <f t="shared" si="23"/>
        <v>39244.799999999996</v>
      </c>
      <c r="GJ14" s="103"/>
      <c r="GK14" s="15">
        <v>7</v>
      </c>
      <c r="GL14" s="91">
        <v>889</v>
      </c>
      <c r="GM14" s="234">
        <v>45100</v>
      </c>
      <c r="GN14" s="91">
        <v>889</v>
      </c>
      <c r="GO14" s="94" t="s">
        <v>636</v>
      </c>
      <c r="GP14" s="70">
        <v>43</v>
      </c>
      <c r="GQ14" s="368">
        <f t="shared" si="24"/>
        <v>38227</v>
      </c>
      <c r="GT14" s="103"/>
      <c r="GU14" s="15">
        <v>7</v>
      </c>
      <c r="GV14" s="91">
        <v>876.3</v>
      </c>
      <c r="GW14" s="234">
        <v>45101</v>
      </c>
      <c r="GX14" s="91">
        <v>876.3</v>
      </c>
      <c r="GY14" s="94" t="s">
        <v>649</v>
      </c>
      <c r="GZ14" s="70">
        <v>43</v>
      </c>
      <c r="HA14" s="368">
        <f t="shared" si="25"/>
        <v>37680.9</v>
      </c>
      <c r="HD14" s="103"/>
      <c r="HE14" s="15">
        <v>7</v>
      </c>
      <c r="HF14" s="570">
        <v>941.66</v>
      </c>
      <c r="HG14" s="651">
        <v>45103</v>
      </c>
      <c r="HH14" s="570">
        <v>941.66</v>
      </c>
      <c r="HI14" s="704" t="s">
        <v>660</v>
      </c>
      <c r="HJ14" s="572">
        <v>44</v>
      </c>
      <c r="HK14" s="368">
        <f t="shared" si="26"/>
        <v>41433.040000000001</v>
      </c>
      <c r="HN14" s="103"/>
      <c r="HO14" s="632">
        <v>7</v>
      </c>
      <c r="HP14" s="570">
        <v>880</v>
      </c>
      <c r="HQ14" s="234">
        <v>45104</v>
      </c>
      <c r="HR14" s="570">
        <v>880</v>
      </c>
      <c r="HS14" s="282" t="s">
        <v>673</v>
      </c>
      <c r="HT14" s="70">
        <v>44</v>
      </c>
      <c r="HU14" s="368">
        <f t="shared" si="27"/>
        <v>38720</v>
      </c>
      <c r="HX14" s="103"/>
      <c r="HY14" s="15">
        <v>7</v>
      </c>
      <c r="HZ14" s="573">
        <v>935.3</v>
      </c>
      <c r="IA14" s="657">
        <v>45105</v>
      </c>
      <c r="IB14" s="573">
        <v>935.3</v>
      </c>
      <c r="IC14" s="571" t="s">
        <v>685</v>
      </c>
      <c r="ID14" s="572">
        <v>44</v>
      </c>
      <c r="IE14" s="368">
        <f t="shared" si="6"/>
        <v>41153.199999999997</v>
      </c>
      <c r="IH14" s="103"/>
      <c r="II14" s="15">
        <v>7</v>
      </c>
      <c r="IJ14" s="68">
        <v>867.7</v>
      </c>
      <c r="IK14" s="242">
        <v>45106</v>
      </c>
      <c r="IL14" s="68">
        <v>867.7</v>
      </c>
      <c r="IM14" s="69" t="s">
        <v>696</v>
      </c>
      <c r="IN14" s="70">
        <v>44</v>
      </c>
      <c r="IO14" s="233">
        <f t="shared" si="28"/>
        <v>38178.800000000003</v>
      </c>
      <c r="IR14" s="103"/>
      <c r="IS14" s="15">
        <v>7</v>
      </c>
      <c r="IT14" s="68">
        <v>924.4</v>
      </c>
      <c r="IU14" s="242">
        <v>45105</v>
      </c>
      <c r="IV14" s="68">
        <v>924.4</v>
      </c>
      <c r="IW14" s="69" t="s">
        <v>690</v>
      </c>
      <c r="IX14" s="70">
        <v>44</v>
      </c>
      <c r="IY14" s="233">
        <f t="shared" si="29"/>
        <v>40673.599999999999</v>
      </c>
      <c r="IZ14" s="91"/>
      <c r="JA14" s="68"/>
      <c r="JB14" s="103"/>
      <c r="JC14" s="15">
        <v>7</v>
      </c>
      <c r="JD14" s="91">
        <v>890.5</v>
      </c>
      <c r="JE14" s="242">
        <v>45106</v>
      </c>
      <c r="JF14" s="91">
        <v>890.5</v>
      </c>
      <c r="JG14" s="69" t="s">
        <v>692</v>
      </c>
      <c r="JH14" s="70">
        <v>40</v>
      </c>
      <c r="JI14" s="368">
        <f t="shared" si="30"/>
        <v>35620</v>
      </c>
      <c r="JJ14" s="68"/>
      <c r="JL14" s="103"/>
      <c r="JM14" s="15">
        <v>7</v>
      </c>
      <c r="JN14" s="91">
        <v>870.9</v>
      </c>
      <c r="JO14" s="234">
        <v>45108</v>
      </c>
      <c r="JP14" s="91">
        <v>870.9</v>
      </c>
      <c r="JQ14" s="69" t="s">
        <v>716</v>
      </c>
      <c r="JR14" s="70">
        <v>45</v>
      </c>
      <c r="JS14" s="368">
        <f t="shared" si="31"/>
        <v>39190.5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>
        <v>45083</v>
      </c>
      <c r="P15" s="91">
        <v>910.4</v>
      </c>
      <c r="Q15" s="282" t="s">
        <v>482</v>
      </c>
      <c r="R15" s="70">
        <v>38</v>
      </c>
      <c r="S15" s="483">
        <f t="shared" si="8"/>
        <v>34595.199999999997</v>
      </c>
      <c r="V15" s="103"/>
      <c r="W15" s="15">
        <v>8</v>
      </c>
      <c r="X15" s="573">
        <v>930.3</v>
      </c>
      <c r="Y15" s="657">
        <v>45084</v>
      </c>
      <c r="Z15" s="573">
        <v>930.3</v>
      </c>
      <c r="AA15" s="571" t="s">
        <v>490</v>
      </c>
      <c r="AB15" s="572">
        <v>38</v>
      </c>
      <c r="AC15" s="368">
        <f t="shared" si="9"/>
        <v>35351.4</v>
      </c>
      <c r="AF15" s="103"/>
      <c r="AG15" s="15">
        <v>8</v>
      </c>
      <c r="AH15" s="570">
        <v>908.1</v>
      </c>
      <c r="AI15" s="651">
        <v>45085</v>
      </c>
      <c r="AJ15" s="570">
        <v>908.1</v>
      </c>
      <c r="AK15" s="704" t="s">
        <v>497</v>
      </c>
      <c r="AL15" s="572">
        <v>38</v>
      </c>
      <c r="AM15" s="368">
        <f t="shared" si="10"/>
        <v>34507.800000000003</v>
      </c>
      <c r="AP15" s="103"/>
      <c r="AQ15" s="15">
        <v>8</v>
      </c>
      <c r="AR15" s="570">
        <v>914.4</v>
      </c>
      <c r="AS15" s="651">
        <v>45087</v>
      </c>
      <c r="AT15" s="570">
        <v>914.4</v>
      </c>
      <c r="AU15" s="704" t="s">
        <v>513</v>
      </c>
      <c r="AV15" s="572">
        <v>40</v>
      </c>
      <c r="AW15" s="368">
        <f t="shared" si="11"/>
        <v>36576</v>
      </c>
      <c r="AZ15" s="103"/>
      <c r="BA15" s="15">
        <v>8</v>
      </c>
      <c r="BB15" s="91">
        <v>910.8</v>
      </c>
      <c r="BC15" s="234">
        <v>45089</v>
      </c>
      <c r="BD15" s="91">
        <v>910.8</v>
      </c>
      <c r="BE15" s="94" t="s">
        <v>543</v>
      </c>
      <c r="BF15" s="70">
        <v>42</v>
      </c>
      <c r="BG15" s="368">
        <f t="shared" si="12"/>
        <v>38253.599999999999</v>
      </c>
      <c r="BJ15" s="103"/>
      <c r="BK15" s="15">
        <v>8</v>
      </c>
      <c r="BL15" s="91">
        <v>914.9</v>
      </c>
      <c r="BM15" s="234">
        <v>45086</v>
      </c>
      <c r="BN15" s="91">
        <v>914.9</v>
      </c>
      <c r="BO15" s="94" t="s">
        <v>506</v>
      </c>
      <c r="BP15" s="70">
        <v>40</v>
      </c>
      <c r="BQ15" s="445">
        <f t="shared" si="13"/>
        <v>36596</v>
      </c>
      <c r="BR15" s="368"/>
      <c r="BT15" s="103"/>
      <c r="BU15" s="15">
        <v>8</v>
      </c>
      <c r="BV15" s="570">
        <v>915.3</v>
      </c>
      <c r="BW15" s="594">
        <v>45117</v>
      </c>
      <c r="BX15" s="570">
        <v>915.3</v>
      </c>
      <c r="BY15" s="746" t="s">
        <v>532</v>
      </c>
      <c r="BZ15" s="596">
        <v>40</v>
      </c>
      <c r="CA15" s="233">
        <f t="shared" si="5"/>
        <v>36612</v>
      </c>
      <c r="CD15" s="205"/>
      <c r="CE15" s="15">
        <v>8</v>
      </c>
      <c r="CF15" s="91">
        <v>871.8</v>
      </c>
      <c r="CG15" s="279">
        <v>45089</v>
      </c>
      <c r="CH15" s="91">
        <v>871.8</v>
      </c>
      <c r="CI15" s="281" t="s">
        <v>540</v>
      </c>
      <c r="CJ15" s="280">
        <v>42</v>
      </c>
      <c r="CK15" s="368">
        <f t="shared" si="14"/>
        <v>36615.599999999999</v>
      </c>
      <c r="CN15" s="93"/>
      <c r="CO15" s="15">
        <v>8</v>
      </c>
      <c r="CP15" s="570">
        <v>899.9</v>
      </c>
      <c r="CQ15" s="594">
        <v>45090</v>
      </c>
      <c r="CR15" s="570">
        <v>899.9</v>
      </c>
      <c r="CS15" s="595" t="s">
        <v>549</v>
      </c>
      <c r="CT15" s="280">
        <v>42</v>
      </c>
      <c r="CU15" s="373">
        <f t="shared" si="58"/>
        <v>37795.799999999996</v>
      </c>
      <c r="CX15" s="103"/>
      <c r="CY15" s="15">
        <v>8</v>
      </c>
      <c r="CZ15" s="570">
        <v>891</v>
      </c>
      <c r="DA15" s="651">
        <v>45090</v>
      </c>
      <c r="DB15" s="570">
        <v>891</v>
      </c>
      <c r="DC15" s="704" t="s">
        <v>552</v>
      </c>
      <c r="DD15" s="572">
        <v>35</v>
      </c>
      <c r="DE15" s="368">
        <f t="shared" si="15"/>
        <v>31185</v>
      </c>
      <c r="DH15" s="103"/>
      <c r="DI15" s="15">
        <v>8</v>
      </c>
      <c r="DJ15" s="570">
        <v>892.2</v>
      </c>
      <c r="DK15" s="594">
        <v>45093</v>
      </c>
      <c r="DL15" s="570">
        <v>892.2</v>
      </c>
      <c r="DM15" s="595" t="s">
        <v>592</v>
      </c>
      <c r="DN15" s="596">
        <v>42</v>
      </c>
      <c r="DO15" s="373">
        <f t="shared" si="16"/>
        <v>37472.400000000001</v>
      </c>
      <c r="DR15" s="103"/>
      <c r="DS15" s="15">
        <v>8</v>
      </c>
      <c r="DT15" s="570">
        <v>869.5</v>
      </c>
      <c r="DU15" s="594">
        <v>45093</v>
      </c>
      <c r="DV15" s="570">
        <v>869.5</v>
      </c>
      <c r="DW15" s="595" t="s">
        <v>588</v>
      </c>
      <c r="DX15" s="596">
        <v>42</v>
      </c>
      <c r="DY15" s="368">
        <f t="shared" si="17"/>
        <v>36519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>
        <v>45096</v>
      </c>
      <c r="EP15" s="68">
        <v>892.7</v>
      </c>
      <c r="EQ15" s="69" t="s">
        <v>569</v>
      </c>
      <c r="ER15" s="70">
        <v>42</v>
      </c>
      <c r="ES15" s="368">
        <f t="shared" si="19"/>
        <v>37493.4</v>
      </c>
      <c r="EV15" s="320"/>
      <c r="EW15" s="15">
        <v>8</v>
      </c>
      <c r="EX15" s="570">
        <v>901.7</v>
      </c>
      <c r="EY15" s="651">
        <v>45097</v>
      </c>
      <c r="EZ15" s="570">
        <v>901.7</v>
      </c>
      <c r="FA15" s="571" t="s">
        <v>614</v>
      </c>
      <c r="FB15" s="572">
        <v>42</v>
      </c>
      <c r="FC15" s="368">
        <f t="shared" si="20"/>
        <v>37871.4</v>
      </c>
      <c r="FF15" s="320"/>
      <c r="FG15" s="15">
        <v>8</v>
      </c>
      <c r="FH15" s="570">
        <v>865.4</v>
      </c>
      <c r="FI15" s="651">
        <v>45097</v>
      </c>
      <c r="FJ15" s="570">
        <v>865.4</v>
      </c>
      <c r="FK15" s="571" t="s">
        <v>577</v>
      </c>
      <c r="FL15" s="572">
        <v>42</v>
      </c>
      <c r="FM15" s="233">
        <f t="shared" si="21"/>
        <v>36346.799999999996</v>
      </c>
      <c r="FP15" s="103"/>
      <c r="FQ15" s="15">
        <v>8</v>
      </c>
      <c r="FR15" s="570">
        <v>915.3</v>
      </c>
      <c r="FS15" s="234">
        <v>45098</v>
      </c>
      <c r="FT15" s="570">
        <v>915.3</v>
      </c>
      <c r="FU15" s="69" t="s">
        <v>619</v>
      </c>
      <c r="FV15" s="70">
        <v>42</v>
      </c>
      <c r="FW15" s="368">
        <f t="shared" si="22"/>
        <v>38442.6</v>
      </c>
      <c r="FZ15" s="103"/>
      <c r="GA15" s="15">
        <v>8</v>
      </c>
      <c r="GB15" s="341">
        <v>869.1</v>
      </c>
      <c r="GC15" s="234">
        <v>45099</v>
      </c>
      <c r="GD15" s="341">
        <v>869.1</v>
      </c>
      <c r="GE15" s="94" t="s">
        <v>627</v>
      </c>
      <c r="GF15" s="70">
        <v>42</v>
      </c>
      <c r="GG15" s="368">
        <f t="shared" si="23"/>
        <v>36502.200000000004</v>
      </c>
      <c r="GJ15" s="103"/>
      <c r="GK15" s="15">
        <v>8</v>
      </c>
      <c r="GL15" s="91">
        <v>866.4</v>
      </c>
      <c r="GM15" s="234">
        <v>45100</v>
      </c>
      <c r="GN15" s="91">
        <v>866.4</v>
      </c>
      <c r="GO15" s="94" t="s">
        <v>636</v>
      </c>
      <c r="GP15" s="70">
        <v>43</v>
      </c>
      <c r="GQ15" s="368">
        <f t="shared" si="24"/>
        <v>37255.199999999997</v>
      </c>
      <c r="GT15" s="103"/>
      <c r="GU15" s="15">
        <v>8</v>
      </c>
      <c r="GV15" s="91">
        <v>889</v>
      </c>
      <c r="GW15" s="234">
        <v>45101</v>
      </c>
      <c r="GX15" s="102">
        <v>889</v>
      </c>
      <c r="GY15" s="94" t="s">
        <v>650</v>
      </c>
      <c r="GZ15" s="70">
        <v>43</v>
      </c>
      <c r="HA15" s="368">
        <f t="shared" si="25"/>
        <v>38227</v>
      </c>
      <c r="HD15" s="103"/>
      <c r="HE15" s="15">
        <v>8</v>
      </c>
      <c r="HF15" s="570">
        <v>964.34</v>
      </c>
      <c r="HG15" s="651">
        <v>45103</v>
      </c>
      <c r="HH15" s="570">
        <v>964.34</v>
      </c>
      <c r="HI15" s="704" t="s">
        <v>660</v>
      </c>
      <c r="HJ15" s="572">
        <v>44</v>
      </c>
      <c r="HK15" s="368">
        <f t="shared" si="26"/>
        <v>42430.96</v>
      </c>
      <c r="HN15" s="103"/>
      <c r="HO15" s="632">
        <v>8</v>
      </c>
      <c r="HP15" s="570">
        <v>921.7</v>
      </c>
      <c r="HQ15" s="234">
        <v>45104</v>
      </c>
      <c r="HR15" s="570">
        <v>921.7</v>
      </c>
      <c r="HS15" s="282" t="s">
        <v>673</v>
      </c>
      <c r="HT15" s="70">
        <v>44</v>
      </c>
      <c r="HU15" s="368">
        <f t="shared" si="27"/>
        <v>40554.800000000003</v>
      </c>
      <c r="HX15" s="93"/>
      <c r="HY15" s="15">
        <v>8</v>
      </c>
      <c r="HZ15" s="573">
        <v>963.43</v>
      </c>
      <c r="IA15" s="657">
        <v>45105</v>
      </c>
      <c r="IB15" s="573">
        <v>963.43</v>
      </c>
      <c r="IC15" s="571" t="s">
        <v>691</v>
      </c>
      <c r="ID15" s="572">
        <v>44</v>
      </c>
      <c r="IE15" s="368">
        <f t="shared" si="6"/>
        <v>42390.92</v>
      </c>
      <c r="IH15" s="103"/>
      <c r="II15" s="15">
        <v>8</v>
      </c>
      <c r="IJ15" s="68">
        <v>885</v>
      </c>
      <c r="IK15" s="242">
        <v>45106</v>
      </c>
      <c r="IL15" s="68">
        <v>885</v>
      </c>
      <c r="IM15" s="69" t="s">
        <v>696</v>
      </c>
      <c r="IN15" s="70">
        <v>44</v>
      </c>
      <c r="IO15" s="233">
        <f t="shared" si="28"/>
        <v>38940</v>
      </c>
      <c r="IR15" s="103"/>
      <c r="IS15" s="15">
        <v>8</v>
      </c>
      <c r="IT15" s="68">
        <v>869.1</v>
      </c>
      <c r="IU15" s="242">
        <v>45105</v>
      </c>
      <c r="IV15" s="68">
        <v>869.1</v>
      </c>
      <c r="IW15" s="69" t="s">
        <v>690</v>
      </c>
      <c r="IX15" s="70">
        <v>44</v>
      </c>
      <c r="IY15" s="233">
        <f t="shared" si="29"/>
        <v>38240.400000000001</v>
      </c>
      <c r="IZ15" s="91"/>
      <c r="JA15" s="68"/>
      <c r="JB15" s="103"/>
      <c r="JC15" s="15">
        <v>8</v>
      </c>
      <c r="JD15" s="91">
        <v>826.5</v>
      </c>
      <c r="JE15" s="242">
        <v>45107</v>
      </c>
      <c r="JF15" s="91">
        <v>826.5</v>
      </c>
      <c r="JG15" s="69" t="s">
        <v>707</v>
      </c>
      <c r="JH15" s="70">
        <v>40</v>
      </c>
      <c r="JI15" s="368">
        <f t="shared" si="30"/>
        <v>33060</v>
      </c>
      <c r="JJ15" s="68"/>
      <c r="JL15" s="103"/>
      <c r="JM15" s="15">
        <v>8</v>
      </c>
      <c r="JN15" s="91">
        <v>902.6</v>
      </c>
      <c r="JO15" s="234">
        <v>45107</v>
      </c>
      <c r="JP15" s="91">
        <v>902.6</v>
      </c>
      <c r="JQ15" s="69" t="s">
        <v>709</v>
      </c>
      <c r="JR15" s="70">
        <v>45</v>
      </c>
      <c r="JS15" s="368">
        <f t="shared" si="31"/>
        <v>40617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>
        <v>45083</v>
      </c>
      <c r="P16" s="91">
        <v>896.3</v>
      </c>
      <c r="Q16" s="282" t="s">
        <v>482</v>
      </c>
      <c r="R16" s="70">
        <v>38</v>
      </c>
      <c r="S16" s="481">
        <f t="shared" si="8"/>
        <v>34059.4</v>
      </c>
      <c r="V16" s="103"/>
      <c r="W16" s="15">
        <v>9</v>
      </c>
      <c r="X16" s="573">
        <v>928.5</v>
      </c>
      <c r="Y16" s="657">
        <v>45084</v>
      </c>
      <c r="Z16" s="573">
        <v>928.5</v>
      </c>
      <c r="AA16" s="571" t="s">
        <v>493</v>
      </c>
      <c r="AB16" s="572">
        <v>38</v>
      </c>
      <c r="AC16" s="368">
        <f t="shared" si="9"/>
        <v>35283</v>
      </c>
      <c r="AF16" s="103"/>
      <c r="AG16" s="15">
        <v>9</v>
      </c>
      <c r="AH16" s="570">
        <v>925.3</v>
      </c>
      <c r="AI16" s="651">
        <v>45085</v>
      </c>
      <c r="AJ16" s="570">
        <v>925.3</v>
      </c>
      <c r="AK16" s="704" t="s">
        <v>497</v>
      </c>
      <c r="AL16" s="572">
        <v>38</v>
      </c>
      <c r="AM16" s="368">
        <f t="shared" si="10"/>
        <v>35161.4</v>
      </c>
      <c r="AP16" s="103"/>
      <c r="AQ16" s="15">
        <v>9</v>
      </c>
      <c r="AR16" s="570">
        <v>939.8</v>
      </c>
      <c r="AS16" s="651">
        <v>45085</v>
      </c>
      <c r="AT16" s="570">
        <v>939.8</v>
      </c>
      <c r="AU16" s="704" t="s">
        <v>504</v>
      </c>
      <c r="AV16" s="572">
        <v>40</v>
      </c>
      <c r="AW16" s="368">
        <f t="shared" si="11"/>
        <v>37592</v>
      </c>
      <c r="AZ16" s="103"/>
      <c r="BA16" s="15">
        <v>9</v>
      </c>
      <c r="BB16" s="91">
        <v>925.3</v>
      </c>
      <c r="BC16" s="234">
        <v>45090</v>
      </c>
      <c r="BD16" s="91">
        <v>925.3</v>
      </c>
      <c r="BE16" s="94" t="s">
        <v>549</v>
      </c>
      <c r="BF16" s="70">
        <v>42</v>
      </c>
      <c r="BG16" s="368">
        <f t="shared" si="12"/>
        <v>38862.6</v>
      </c>
      <c r="BJ16" s="103"/>
      <c r="BK16" s="15">
        <v>9</v>
      </c>
      <c r="BL16" s="91">
        <v>900.8</v>
      </c>
      <c r="BM16" s="234">
        <v>45086</v>
      </c>
      <c r="BN16" s="91">
        <v>900.8</v>
      </c>
      <c r="BO16" s="94" t="s">
        <v>506</v>
      </c>
      <c r="BP16" s="70">
        <v>40</v>
      </c>
      <c r="BQ16" s="445">
        <f t="shared" si="13"/>
        <v>36032</v>
      </c>
      <c r="BR16" s="368"/>
      <c r="BT16" s="103"/>
      <c r="BU16" s="15">
        <v>9</v>
      </c>
      <c r="BV16" s="91">
        <v>875.04</v>
      </c>
      <c r="BW16" s="594">
        <v>45117</v>
      </c>
      <c r="BX16" s="91">
        <v>875.04</v>
      </c>
      <c r="BY16" s="746" t="s">
        <v>532</v>
      </c>
      <c r="BZ16" s="596">
        <v>40</v>
      </c>
      <c r="CA16" s="368">
        <f t="shared" si="5"/>
        <v>35001.599999999999</v>
      </c>
      <c r="CD16" s="205"/>
      <c r="CE16" s="15">
        <v>9</v>
      </c>
      <c r="CF16" s="91">
        <v>890.9</v>
      </c>
      <c r="CG16" s="279">
        <v>45092</v>
      </c>
      <c r="CH16" s="91">
        <v>890.9</v>
      </c>
      <c r="CI16" s="281" t="s">
        <v>572</v>
      </c>
      <c r="CJ16" s="280">
        <v>42</v>
      </c>
      <c r="CK16" s="368">
        <f t="shared" si="14"/>
        <v>37417.799999999996</v>
      </c>
      <c r="CN16" s="93"/>
      <c r="CO16" s="15">
        <v>9</v>
      </c>
      <c r="CP16" s="570">
        <v>916.3</v>
      </c>
      <c r="CQ16" s="594">
        <v>45090</v>
      </c>
      <c r="CR16" s="570">
        <v>916.3</v>
      </c>
      <c r="CS16" s="595" t="s">
        <v>549</v>
      </c>
      <c r="CT16" s="280">
        <v>42</v>
      </c>
      <c r="CU16" s="373">
        <f t="shared" si="58"/>
        <v>38484.6</v>
      </c>
      <c r="CX16" s="103"/>
      <c r="CY16" s="15">
        <v>9</v>
      </c>
      <c r="CZ16" s="570">
        <v>872.5</v>
      </c>
      <c r="DA16" s="651">
        <v>45090</v>
      </c>
      <c r="DB16" s="570">
        <v>872.5</v>
      </c>
      <c r="DC16" s="704" t="s">
        <v>552</v>
      </c>
      <c r="DD16" s="572">
        <v>35</v>
      </c>
      <c r="DE16" s="368">
        <f t="shared" si="15"/>
        <v>30537.5</v>
      </c>
      <c r="DH16" s="103"/>
      <c r="DI16" s="15">
        <v>9</v>
      </c>
      <c r="DJ16" s="570">
        <v>931.2</v>
      </c>
      <c r="DK16" s="594">
        <v>45093</v>
      </c>
      <c r="DL16" s="570">
        <v>931.2</v>
      </c>
      <c r="DM16" s="595" t="s">
        <v>576</v>
      </c>
      <c r="DN16" s="596">
        <v>42</v>
      </c>
      <c r="DO16" s="373">
        <f t="shared" si="16"/>
        <v>39110.400000000001</v>
      </c>
      <c r="DR16" s="103"/>
      <c r="DS16" s="15">
        <v>9</v>
      </c>
      <c r="DT16" s="570">
        <v>880.4</v>
      </c>
      <c r="DU16" s="594">
        <v>45093</v>
      </c>
      <c r="DV16" s="570">
        <v>880.4</v>
      </c>
      <c r="DW16" s="595" t="s">
        <v>588</v>
      </c>
      <c r="DX16" s="596">
        <v>42</v>
      </c>
      <c r="DY16" s="368">
        <f t="shared" si="17"/>
        <v>36976.799999999996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>
        <v>45096</v>
      </c>
      <c r="EP16" s="68">
        <v>866.4</v>
      </c>
      <c r="EQ16" s="69" t="s">
        <v>569</v>
      </c>
      <c r="ER16" s="70">
        <v>42</v>
      </c>
      <c r="ES16" s="368">
        <f t="shared" si="19"/>
        <v>36388.799999999996</v>
      </c>
      <c r="EV16" s="320"/>
      <c r="EW16" s="15">
        <v>9</v>
      </c>
      <c r="EX16" s="570">
        <v>889</v>
      </c>
      <c r="EY16" s="651">
        <v>45097</v>
      </c>
      <c r="EZ16" s="570">
        <v>889</v>
      </c>
      <c r="FA16" s="571" t="s">
        <v>614</v>
      </c>
      <c r="FB16" s="572">
        <v>42</v>
      </c>
      <c r="FC16" s="368">
        <f t="shared" si="20"/>
        <v>37338</v>
      </c>
      <c r="FF16" s="320"/>
      <c r="FG16" s="15">
        <v>9</v>
      </c>
      <c r="FH16" s="570">
        <v>938</v>
      </c>
      <c r="FI16" s="651">
        <v>45097</v>
      </c>
      <c r="FJ16" s="570">
        <v>938</v>
      </c>
      <c r="FK16" s="571" t="s">
        <v>577</v>
      </c>
      <c r="FL16" s="572">
        <v>42</v>
      </c>
      <c r="FM16" s="233">
        <f t="shared" si="21"/>
        <v>39396</v>
      </c>
      <c r="FP16" s="103"/>
      <c r="FQ16" s="15">
        <v>9</v>
      </c>
      <c r="FR16" s="570">
        <v>899</v>
      </c>
      <c r="FS16" s="234">
        <v>45098</v>
      </c>
      <c r="FT16" s="570">
        <v>899</v>
      </c>
      <c r="FU16" s="69" t="s">
        <v>619</v>
      </c>
      <c r="FV16" s="70">
        <v>42</v>
      </c>
      <c r="FW16" s="368">
        <f t="shared" si="22"/>
        <v>37758</v>
      </c>
      <c r="FZ16" s="103"/>
      <c r="GA16" s="15">
        <v>9</v>
      </c>
      <c r="GB16" s="341">
        <v>898.31</v>
      </c>
      <c r="GC16" s="234">
        <v>45099</v>
      </c>
      <c r="GD16" s="341">
        <v>898.31</v>
      </c>
      <c r="GE16" s="94" t="s">
        <v>627</v>
      </c>
      <c r="GF16" s="70">
        <v>42</v>
      </c>
      <c r="GG16" s="368">
        <f t="shared" si="23"/>
        <v>37729.019999999997</v>
      </c>
      <c r="GJ16" s="103"/>
      <c r="GK16" s="15">
        <v>9</v>
      </c>
      <c r="GL16" s="91">
        <v>904.5</v>
      </c>
      <c r="GM16" s="234">
        <v>45100</v>
      </c>
      <c r="GN16" s="91">
        <v>904.5</v>
      </c>
      <c r="GO16" s="94" t="s">
        <v>636</v>
      </c>
      <c r="GP16" s="70">
        <v>43</v>
      </c>
      <c r="GQ16" s="368">
        <f t="shared" si="24"/>
        <v>38893.5</v>
      </c>
      <c r="GT16" s="103"/>
      <c r="GU16" s="15">
        <v>9</v>
      </c>
      <c r="GV16" s="91">
        <v>881.8</v>
      </c>
      <c r="GW16" s="234">
        <v>45101</v>
      </c>
      <c r="GX16" s="91">
        <v>881.8</v>
      </c>
      <c r="GY16" s="94" t="s">
        <v>649</v>
      </c>
      <c r="GZ16" s="70">
        <v>43</v>
      </c>
      <c r="HA16" s="368">
        <f t="shared" si="25"/>
        <v>37917.4</v>
      </c>
      <c r="HD16" s="103"/>
      <c r="HE16" s="15">
        <v>9</v>
      </c>
      <c r="HF16" s="570">
        <v>903.56</v>
      </c>
      <c r="HG16" s="651">
        <v>45103</v>
      </c>
      <c r="HH16" s="570">
        <v>903.56</v>
      </c>
      <c r="HI16" s="704" t="s">
        <v>660</v>
      </c>
      <c r="HJ16" s="572">
        <v>44</v>
      </c>
      <c r="HK16" s="368">
        <f t="shared" si="26"/>
        <v>39756.639999999999</v>
      </c>
      <c r="HN16" s="103"/>
      <c r="HO16" s="632">
        <v>9</v>
      </c>
      <c r="HP16" s="570">
        <v>921.7</v>
      </c>
      <c r="HQ16" s="234">
        <v>45104</v>
      </c>
      <c r="HR16" s="570">
        <v>921.7</v>
      </c>
      <c r="HS16" s="282" t="s">
        <v>673</v>
      </c>
      <c r="HT16" s="70">
        <v>44</v>
      </c>
      <c r="HU16" s="233">
        <f t="shared" si="27"/>
        <v>40554.800000000003</v>
      </c>
      <c r="HX16" s="93"/>
      <c r="HY16" s="15">
        <v>9</v>
      </c>
      <c r="HZ16" s="573">
        <v>908.54</v>
      </c>
      <c r="IA16" s="657">
        <v>45106</v>
      </c>
      <c r="IB16" s="573">
        <v>908.54</v>
      </c>
      <c r="IC16" s="571" t="s">
        <v>693</v>
      </c>
      <c r="ID16" s="572">
        <v>44</v>
      </c>
      <c r="IE16" s="368">
        <f t="shared" si="6"/>
        <v>39975.759999999995</v>
      </c>
      <c r="IH16" s="103"/>
      <c r="II16" s="15">
        <v>9</v>
      </c>
      <c r="IJ16" s="68">
        <v>865.9</v>
      </c>
      <c r="IK16" s="242">
        <v>45106</v>
      </c>
      <c r="IL16" s="68">
        <v>865.9</v>
      </c>
      <c r="IM16" s="69" t="s">
        <v>694</v>
      </c>
      <c r="IN16" s="70">
        <v>44</v>
      </c>
      <c r="IO16" s="233">
        <f t="shared" si="28"/>
        <v>38099.599999999999</v>
      </c>
      <c r="IR16" s="103"/>
      <c r="IS16" s="15">
        <v>9</v>
      </c>
      <c r="IT16" s="68">
        <v>902.6</v>
      </c>
      <c r="IU16" s="242">
        <v>45105</v>
      </c>
      <c r="IV16" s="68">
        <v>902.6</v>
      </c>
      <c r="IW16" s="69" t="s">
        <v>690</v>
      </c>
      <c r="IX16" s="70">
        <v>44</v>
      </c>
      <c r="IY16" s="233">
        <f t="shared" si="29"/>
        <v>39714.400000000001</v>
      </c>
      <c r="IZ16" s="91"/>
      <c r="JA16" s="68"/>
      <c r="JB16" s="103"/>
      <c r="JC16" s="15">
        <v>9</v>
      </c>
      <c r="JD16" s="91">
        <v>405</v>
      </c>
      <c r="JE16" s="242">
        <v>45106</v>
      </c>
      <c r="JF16" s="91">
        <v>405</v>
      </c>
      <c r="JG16" s="69" t="s">
        <v>700</v>
      </c>
      <c r="JH16" s="70">
        <v>40</v>
      </c>
      <c r="JI16" s="368">
        <f t="shared" si="30"/>
        <v>16200</v>
      </c>
      <c r="JJ16" s="68"/>
      <c r="JL16" s="103"/>
      <c r="JM16" s="15">
        <v>9</v>
      </c>
      <c r="JN16" s="91">
        <v>876.3</v>
      </c>
      <c r="JO16" s="234">
        <v>45108</v>
      </c>
      <c r="JP16" s="91">
        <v>876.3</v>
      </c>
      <c r="JQ16" s="69" t="s">
        <v>716</v>
      </c>
      <c r="JR16" s="70">
        <v>45</v>
      </c>
      <c r="JS16" s="368">
        <f t="shared" si="31"/>
        <v>39433.5</v>
      </c>
      <c r="JV16" s="103"/>
      <c r="JW16" s="15">
        <v>9</v>
      </c>
      <c r="JX16" s="68">
        <v>926.23</v>
      </c>
      <c r="JY16" s="242">
        <v>45108</v>
      </c>
      <c r="JZ16" s="68">
        <v>926.23</v>
      </c>
      <c r="KA16" s="69" t="s">
        <v>720</v>
      </c>
      <c r="KB16" s="70">
        <v>45</v>
      </c>
      <c r="KC16" s="368">
        <f t="shared" si="32"/>
        <v>41680.35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>
        <v>45083</v>
      </c>
      <c r="P17" s="91">
        <v>883.1</v>
      </c>
      <c r="Q17" s="282" t="s">
        <v>482</v>
      </c>
      <c r="R17" s="70">
        <v>38</v>
      </c>
      <c r="S17" s="481">
        <f t="shared" si="8"/>
        <v>33557.800000000003</v>
      </c>
      <c r="V17" s="103"/>
      <c r="W17" s="15">
        <v>10</v>
      </c>
      <c r="X17" s="573">
        <v>914.9</v>
      </c>
      <c r="Y17" s="657">
        <v>45084</v>
      </c>
      <c r="Z17" s="573">
        <v>914.9</v>
      </c>
      <c r="AA17" s="571" t="s">
        <v>490</v>
      </c>
      <c r="AB17" s="572">
        <v>38</v>
      </c>
      <c r="AC17" s="368">
        <f t="shared" si="9"/>
        <v>34766.199999999997</v>
      </c>
      <c r="AF17" s="103"/>
      <c r="AG17" s="15">
        <v>10</v>
      </c>
      <c r="AH17" s="570">
        <v>933.5</v>
      </c>
      <c r="AI17" s="651">
        <v>45085</v>
      </c>
      <c r="AJ17" s="570">
        <v>933.5</v>
      </c>
      <c r="AK17" s="704" t="s">
        <v>497</v>
      </c>
      <c r="AL17" s="572">
        <v>38</v>
      </c>
      <c r="AM17" s="368">
        <f t="shared" si="10"/>
        <v>35473</v>
      </c>
      <c r="AP17" s="103"/>
      <c r="AQ17" s="15">
        <v>10</v>
      </c>
      <c r="AR17" s="570">
        <v>880</v>
      </c>
      <c r="AS17" s="651">
        <v>45086</v>
      </c>
      <c r="AT17" s="570">
        <v>880</v>
      </c>
      <c r="AU17" s="704" t="s">
        <v>508</v>
      </c>
      <c r="AV17" s="572">
        <v>40</v>
      </c>
      <c r="AW17" s="368">
        <f t="shared" si="11"/>
        <v>35200</v>
      </c>
      <c r="AZ17" s="103"/>
      <c r="BA17" s="15">
        <v>10</v>
      </c>
      <c r="BB17" s="91">
        <v>937.1</v>
      </c>
      <c r="BC17" s="234">
        <v>45087</v>
      </c>
      <c r="BD17" s="91">
        <v>937.1</v>
      </c>
      <c r="BE17" s="94" t="s">
        <v>520</v>
      </c>
      <c r="BF17" s="70">
        <v>40</v>
      </c>
      <c r="BG17" s="368">
        <f t="shared" si="12"/>
        <v>37484</v>
      </c>
      <c r="BJ17" s="103"/>
      <c r="BK17" s="15">
        <v>10</v>
      </c>
      <c r="BL17" s="91">
        <v>940.7</v>
      </c>
      <c r="BM17" s="234">
        <v>45086</v>
      </c>
      <c r="BN17" s="91">
        <v>940.7</v>
      </c>
      <c r="BO17" s="94" t="s">
        <v>506</v>
      </c>
      <c r="BP17" s="70">
        <v>40</v>
      </c>
      <c r="BQ17" s="445">
        <f t="shared" si="13"/>
        <v>37628</v>
      </c>
      <c r="BR17" s="368"/>
      <c r="BT17" s="103"/>
      <c r="BU17" s="15">
        <v>10</v>
      </c>
      <c r="BV17" s="68">
        <v>929</v>
      </c>
      <c r="BW17" s="594">
        <v>45117</v>
      </c>
      <c r="BX17" s="68">
        <v>929</v>
      </c>
      <c r="BY17" s="746" t="s">
        <v>532</v>
      </c>
      <c r="BZ17" s="596">
        <v>40</v>
      </c>
      <c r="CA17" s="368">
        <f t="shared" si="5"/>
        <v>37160</v>
      </c>
      <c r="CD17" s="205"/>
      <c r="CE17" s="15">
        <v>10</v>
      </c>
      <c r="CF17" s="91">
        <v>917.6</v>
      </c>
      <c r="CG17" s="279">
        <v>45092</v>
      </c>
      <c r="CH17" s="91">
        <v>917.6</v>
      </c>
      <c r="CI17" s="281" t="s">
        <v>575</v>
      </c>
      <c r="CJ17" s="280">
        <v>42</v>
      </c>
      <c r="CK17" s="368">
        <f t="shared" si="14"/>
        <v>38539.200000000004</v>
      </c>
      <c r="CN17" s="93"/>
      <c r="CO17" s="15">
        <v>10</v>
      </c>
      <c r="CP17" s="570">
        <v>891.8</v>
      </c>
      <c r="CQ17" s="594">
        <v>45092</v>
      </c>
      <c r="CR17" s="570">
        <v>891.8</v>
      </c>
      <c r="CS17" s="595" t="s">
        <v>570</v>
      </c>
      <c r="CT17" s="280">
        <v>42</v>
      </c>
      <c r="CU17" s="373">
        <f t="shared" si="58"/>
        <v>37455.599999999999</v>
      </c>
      <c r="CX17" s="103"/>
      <c r="CY17" s="15">
        <v>10</v>
      </c>
      <c r="CZ17" s="570">
        <v>725.5</v>
      </c>
      <c r="DA17" s="651">
        <v>45090</v>
      </c>
      <c r="DB17" s="570">
        <v>725.5</v>
      </c>
      <c r="DC17" s="704" t="s">
        <v>552</v>
      </c>
      <c r="DD17" s="572">
        <v>35</v>
      </c>
      <c r="DE17" s="368">
        <f t="shared" si="15"/>
        <v>25392.5</v>
      </c>
      <c r="DH17" s="103"/>
      <c r="DI17" s="15">
        <v>10</v>
      </c>
      <c r="DJ17" s="573">
        <v>911.7</v>
      </c>
      <c r="DK17" s="594">
        <v>45093</v>
      </c>
      <c r="DL17" s="573">
        <v>911.7</v>
      </c>
      <c r="DM17" s="595" t="s">
        <v>592</v>
      </c>
      <c r="DN17" s="596">
        <v>42</v>
      </c>
      <c r="DO17" s="373">
        <f t="shared" si="16"/>
        <v>38291.4</v>
      </c>
      <c r="DR17" s="103"/>
      <c r="DS17" s="15">
        <v>10</v>
      </c>
      <c r="DT17" s="570">
        <v>911.7</v>
      </c>
      <c r="DU17" s="594">
        <v>45093</v>
      </c>
      <c r="DV17" s="570">
        <v>911.7</v>
      </c>
      <c r="DW17" s="595" t="s">
        <v>588</v>
      </c>
      <c r="DX17" s="596">
        <v>42</v>
      </c>
      <c r="DY17" s="368">
        <f t="shared" si="17"/>
        <v>38291.4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>
        <v>45096</v>
      </c>
      <c r="EP17" s="68">
        <v>877.2</v>
      </c>
      <c r="EQ17" s="69" t="s">
        <v>569</v>
      </c>
      <c r="ER17" s="70">
        <v>42</v>
      </c>
      <c r="ES17" s="368">
        <f t="shared" si="19"/>
        <v>36842.400000000001</v>
      </c>
      <c r="EV17" s="103"/>
      <c r="EW17" s="15">
        <v>10</v>
      </c>
      <c r="EX17" s="570">
        <v>917.2</v>
      </c>
      <c r="EY17" s="651">
        <v>45097</v>
      </c>
      <c r="EZ17" s="570">
        <v>917.2</v>
      </c>
      <c r="FA17" s="571" t="s">
        <v>614</v>
      </c>
      <c r="FB17" s="572">
        <v>42</v>
      </c>
      <c r="FC17" s="368">
        <f t="shared" si="20"/>
        <v>38522.400000000001</v>
      </c>
      <c r="FF17" s="103"/>
      <c r="FG17" s="15">
        <v>10</v>
      </c>
      <c r="FH17" s="570">
        <v>864.5</v>
      </c>
      <c r="FI17" s="651">
        <v>45097</v>
      </c>
      <c r="FJ17" s="570">
        <v>864.5</v>
      </c>
      <c r="FK17" s="571" t="s">
        <v>577</v>
      </c>
      <c r="FL17" s="572">
        <v>42</v>
      </c>
      <c r="FM17" s="233">
        <f t="shared" si="21"/>
        <v>36309</v>
      </c>
      <c r="FP17" s="103"/>
      <c r="FQ17" s="15">
        <v>10</v>
      </c>
      <c r="FR17" s="570">
        <v>896.3</v>
      </c>
      <c r="FS17" s="234">
        <v>45098</v>
      </c>
      <c r="FT17" s="570">
        <v>896.3</v>
      </c>
      <c r="FU17" s="69" t="s">
        <v>619</v>
      </c>
      <c r="FV17" s="70">
        <v>42</v>
      </c>
      <c r="FW17" s="368">
        <f t="shared" si="22"/>
        <v>37644.6</v>
      </c>
      <c r="FZ17" s="103"/>
      <c r="GA17" s="15">
        <v>10</v>
      </c>
      <c r="GB17" s="341">
        <v>884.5</v>
      </c>
      <c r="GC17" s="234">
        <v>45099</v>
      </c>
      <c r="GD17" s="341">
        <v>884.5</v>
      </c>
      <c r="GE17" s="94" t="s">
        <v>627</v>
      </c>
      <c r="GF17" s="70">
        <v>42</v>
      </c>
      <c r="GG17" s="368">
        <f t="shared" si="23"/>
        <v>37149</v>
      </c>
      <c r="GJ17" s="103"/>
      <c r="GK17" s="15">
        <v>10</v>
      </c>
      <c r="GL17" s="91">
        <v>884.5</v>
      </c>
      <c r="GM17" s="234">
        <v>45100</v>
      </c>
      <c r="GN17" s="91">
        <v>884.5</v>
      </c>
      <c r="GO17" s="94" t="s">
        <v>636</v>
      </c>
      <c r="GP17" s="70">
        <v>43</v>
      </c>
      <c r="GQ17" s="368">
        <f t="shared" si="24"/>
        <v>38033.5</v>
      </c>
      <c r="GT17" s="103"/>
      <c r="GU17" s="15">
        <v>10</v>
      </c>
      <c r="GV17" s="91">
        <v>861.8</v>
      </c>
      <c r="GW17" s="234">
        <v>45101</v>
      </c>
      <c r="GX17" s="91">
        <v>861.8</v>
      </c>
      <c r="GY17" s="94" t="s">
        <v>647</v>
      </c>
      <c r="GZ17" s="70">
        <v>43</v>
      </c>
      <c r="HA17" s="368">
        <f t="shared" si="25"/>
        <v>37057.4</v>
      </c>
      <c r="HD17" s="103"/>
      <c r="HE17" s="15">
        <v>10</v>
      </c>
      <c r="HF17" s="570">
        <v>907.64</v>
      </c>
      <c r="HG17" s="651">
        <v>45103</v>
      </c>
      <c r="HH17" s="570">
        <v>907.64</v>
      </c>
      <c r="HI17" s="704" t="s">
        <v>660</v>
      </c>
      <c r="HJ17" s="572">
        <v>44</v>
      </c>
      <c r="HK17" s="368">
        <f t="shared" si="26"/>
        <v>39936.159999999996</v>
      </c>
      <c r="HN17" s="103"/>
      <c r="HO17" s="632">
        <v>10</v>
      </c>
      <c r="HP17" s="570">
        <v>938</v>
      </c>
      <c r="HQ17" s="234">
        <v>45104</v>
      </c>
      <c r="HR17" s="570">
        <v>938</v>
      </c>
      <c r="HS17" s="282" t="s">
        <v>673</v>
      </c>
      <c r="HT17" s="70">
        <v>44</v>
      </c>
      <c r="HU17" s="233">
        <f t="shared" si="27"/>
        <v>41272</v>
      </c>
      <c r="HX17" s="93"/>
      <c r="HY17" s="15">
        <v>10</v>
      </c>
      <c r="HZ17" s="573">
        <v>913.53</v>
      </c>
      <c r="IA17" s="657">
        <v>45105</v>
      </c>
      <c r="IB17" s="573">
        <v>913.53</v>
      </c>
      <c r="IC17" s="571" t="s">
        <v>687</v>
      </c>
      <c r="ID17" s="572">
        <v>44</v>
      </c>
      <c r="IE17" s="368">
        <f t="shared" si="6"/>
        <v>40195.32</v>
      </c>
      <c r="IH17" s="103"/>
      <c r="II17" s="15">
        <v>10</v>
      </c>
      <c r="IJ17" s="68">
        <v>929</v>
      </c>
      <c r="IK17" s="242">
        <v>45106</v>
      </c>
      <c r="IL17" s="68">
        <v>929</v>
      </c>
      <c r="IM17" s="69" t="s">
        <v>694</v>
      </c>
      <c r="IN17" s="70">
        <v>44</v>
      </c>
      <c r="IO17" s="233">
        <f t="shared" si="28"/>
        <v>40876</v>
      </c>
      <c r="IR17" s="103"/>
      <c r="IS17" s="15">
        <v>10</v>
      </c>
      <c r="IT17" s="68">
        <v>902.6</v>
      </c>
      <c r="IU17" s="242">
        <v>45105</v>
      </c>
      <c r="IV17" s="68">
        <v>902.6</v>
      </c>
      <c r="IW17" s="69" t="s">
        <v>690</v>
      </c>
      <c r="IX17" s="70">
        <v>44</v>
      </c>
      <c r="IY17" s="233">
        <f t="shared" si="29"/>
        <v>39714.400000000001</v>
      </c>
      <c r="IZ17" s="91"/>
      <c r="JA17" s="68"/>
      <c r="JB17" s="103"/>
      <c r="JC17" s="15">
        <v>10</v>
      </c>
      <c r="JD17" s="91">
        <v>736.5</v>
      </c>
      <c r="JE17" s="242">
        <v>45107</v>
      </c>
      <c r="JF17" s="91">
        <v>736.5</v>
      </c>
      <c r="JG17" s="69" t="s">
        <v>707</v>
      </c>
      <c r="JH17" s="70">
        <v>40</v>
      </c>
      <c r="JI17" s="368">
        <f t="shared" si="30"/>
        <v>29460</v>
      </c>
      <c r="JJ17" s="68"/>
      <c r="JL17" s="103"/>
      <c r="JM17" s="15">
        <v>10</v>
      </c>
      <c r="JN17" s="91">
        <v>880</v>
      </c>
      <c r="JO17" s="234">
        <v>45107</v>
      </c>
      <c r="JP17" s="91">
        <v>880</v>
      </c>
      <c r="JQ17" s="69" t="s">
        <v>709</v>
      </c>
      <c r="JR17" s="70">
        <v>45</v>
      </c>
      <c r="JS17" s="368">
        <f t="shared" si="31"/>
        <v>39600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>
        <v>45083</v>
      </c>
      <c r="P18" s="91">
        <v>878.1</v>
      </c>
      <c r="Q18" s="282" t="s">
        <v>483</v>
      </c>
      <c r="R18" s="70">
        <v>38</v>
      </c>
      <c r="S18" s="481">
        <f t="shared" si="8"/>
        <v>33367.800000000003</v>
      </c>
      <c r="V18" s="103"/>
      <c r="W18" s="15">
        <v>11</v>
      </c>
      <c r="X18" s="573">
        <v>908.5</v>
      </c>
      <c r="Y18" s="657">
        <v>45084</v>
      </c>
      <c r="Z18" s="573">
        <v>908.5</v>
      </c>
      <c r="AA18" s="571" t="s">
        <v>490</v>
      </c>
      <c r="AB18" s="572">
        <v>38</v>
      </c>
      <c r="AC18" s="368">
        <f t="shared" si="9"/>
        <v>34523</v>
      </c>
      <c r="AF18" s="103"/>
      <c r="AG18" s="15">
        <v>11</v>
      </c>
      <c r="AH18" s="570">
        <v>912.6</v>
      </c>
      <c r="AI18" s="651">
        <v>45085</v>
      </c>
      <c r="AJ18" s="570">
        <v>912.6</v>
      </c>
      <c r="AK18" s="704" t="s">
        <v>497</v>
      </c>
      <c r="AL18" s="572">
        <v>38</v>
      </c>
      <c r="AM18" s="368">
        <f t="shared" si="10"/>
        <v>34678.800000000003</v>
      </c>
      <c r="AP18" s="103"/>
      <c r="AQ18" s="15">
        <v>11</v>
      </c>
      <c r="AR18" s="570">
        <v>908.1</v>
      </c>
      <c r="AS18" s="651">
        <v>45085</v>
      </c>
      <c r="AT18" s="570">
        <v>908.1</v>
      </c>
      <c r="AU18" s="704" t="s">
        <v>504</v>
      </c>
      <c r="AV18" s="572">
        <v>40</v>
      </c>
      <c r="AW18" s="368">
        <f t="shared" si="11"/>
        <v>36324</v>
      </c>
      <c r="AZ18" s="103"/>
      <c r="BA18" s="15">
        <v>11</v>
      </c>
      <c r="BB18" s="91">
        <v>883.6</v>
      </c>
      <c r="BC18" s="234">
        <v>45090</v>
      </c>
      <c r="BD18" s="91">
        <v>883.6</v>
      </c>
      <c r="BE18" s="94" t="s">
        <v>549</v>
      </c>
      <c r="BF18" s="70">
        <v>42</v>
      </c>
      <c r="BG18" s="368">
        <f t="shared" si="12"/>
        <v>37111.200000000004</v>
      </c>
      <c r="BJ18" s="103"/>
      <c r="BK18" s="15">
        <v>11</v>
      </c>
      <c r="BL18" s="91">
        <v>939.4</v>
      </c>
      <c r="BM18" s="234">
        <v>45086</v>
      </c>
      <c r="BN18" s="91">
        <v>939.4</v>
      </c>
      <c r="BO18" s="94" t="s">
        <v>506</v>
      </c>
      <c r="BP18" s="70">
        <v>40</v>
      </c>
      <c r="BQ18" s="445">
        <f t="shared" si="13"/>
        <v>37576</v>
      </c>
      <c r="BR18" s="368"/>
      <c r="BT18" s="103"/>
      <c r="BU18" s="15">
        <v>11</v>
      </c>
      <c r="BV18" s="91">
        <v>893.6</v>
      </c>
      <c r="BW18" s="279">
        <v>45087</v>
      </c>
      <c r="BX18" s="91">
        <v>893.6</v>
      </c>
      <c r="BY18" s="512" t="s">
        <v>531</v>
      </c>
      <c r="BZ18" s="280">
        <v>40</v>
      </c>
      <c r="CA18" s="368">
        <f t="shared" si="5"/>
        <v>35744</v>
      </c>
      <c r="CD18" s="205"/>
      <c r="CE18" s="15">
        <v>11</v>
      </c>
      <c r="CF18" s="68">
        <v>891.3</v>
      </c>
      <c r="CG18" s="279">
        <v>45092</v>
      </c>
      <c r="CH18" s="68">
        <v>891.3</v>
      </c>
      <c r="CI18" s="281" t="s">
        <v>575</v>
      </c>
      <c r="CJ18" s="280">
        <v>42</v>
      </c>
      <c r="CK18" s="368">
        <f t="shared" si="14"/>
        <v>37434.6</v>
      </c>
      <c r="CN18" s="93"/>
      <c r="CO18" s="15">
        <v>11</v>
      </c>
      <c r="CP18" s="573">
        <v>925.3</v>
      </c>
      <c r="CQ18" s="594">
        <v>45092</v>
      </c>
      <c r="CR18" s="573">
        <v>925.3</v>
      </c>
      <c r="CS18" s="595" t="s">
        <v>570</v>
      </c>
      <c r="CT18" s="280">
        <v>42</v>
      </c>
      <c r="CU18" s="373">
        <f t="shared" si="58"/>
        <v>38862.6</v>
      </c>
      <c r="CX18" s="103"/>
      <c r="CY18" s="15">
        <v>11</v>
      </c>
      <c r="CZ18" s="570">
        <v>793</v>
      </c>
      <c r="DA18" s="651">
        <v>45090</v>
      </c>
      <c r="DB18" s="570">
        <v>793</v>
      </c>
      <c r="DC18" s="704" t="s">
        <v>552</v>
      </c>
      <c r="DD18" s="572">
        <v>35</v>
      </c>
      <c r="DE18" s="368">
        <f t="shared" si="15"/>
        <v>27755</v>
      </c>
      <c r="DH18" s="103"/>
      <c r="DI18" s="15">
        <v>11</v>
      </c>
      <c r="DJ18" s="570">
        <v>876.8</v>
      </c>
      <c r="DK18" s="594">
        <v>45093</v>
      </c>
      <c r="DL18" s="570">
        <v>876.8</v>
      </c>
      <c r="DM18" s="595" t="s">
        <v>576</v>
      </c>
      <c r="DN18" s="596">
        <v>42</v>
      </c>
      <c r="DO18" s="373">
        <f t="shared" si="16"/>
        <v>36825.599999999999</v>
      </c>
      <c r="DR18" s="103"/>
      <c r="DS18" s="15">
        <v>11</v>
      </c>
      <c r="DT18" s="573">
        <v>882.7</v>
      </c>
      <c r="DU18" s="594">
        <v>45093</v>
      </c>
      <c r="DV18" s="573">
        <v>882.7</v>
      </c>
      <c r="DW18" s="595" t="s">
        <v>589</v>
      </c>
      <c r="DX18" s="596">
        <v>42</v>
      </c>
      <c r="DY18" s="368">
        <f t="shared" si="17"/>
        <v>37073.4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>
        <v>45096</v>
      </c>
      <c r="EP18" s="68">
        <v>940.7</v>
      </c>
      <c r="EQ18" s="69" t="s">
        <v>603</v>
      </c>
      <c r="ER18" s="70">
        <v>42</v>
      </c>
      <c r="ES18" s="368">
        <f t="shared" si="19"/>
        <v>39509.4</v>
      </c>
      <c r="EV18" s="103"/>
      <c r="EW18" s="15">
        <v>11</v>
      </c>
      <c r="EX18" s="570">
        <v>929.9</v>
      </c>
      <c r="EY18" s="651">
        <v>45097</v>
      </c>
      <c r="EZ18" s="570">
        <v>929.9</v>
      </c>
      <c r="FA18" s="571" t="s">
        <v>529</v>
      </c>
      <c r="FB18" s="572">
        <v>42</v>
      </c>
      <c r="FC18" s="368">
        <f t="shared" si="20"/>
        <v>39055.799999999996</v>
      </c>
      <c r="FF18" s="103"/>
      <c r="FG18" s="15">
        <v>11</v>
      </c>
      <c r="FH18" s="570">
        <v>880</v>
      </c>
      <c r="FI18" s="651">
        <v>45097</v>
      </c>
      <c r="FJ18" s="570">
        <v>880</v>
      </c>
      <c r="FK18" s="571" t="s">
        <v>615</v>
      </c>
      <c r="FL18" s="572">
        <v>42</v>
      </c>
      <c r="FM18" s="233">
        <f t="shared" si="21"/>
        <v>36960</v>
      </c>
      <c r="FP18" s="103"/>
      <c r="FQ18" s="15">
        <v>11</v>
      </c>
      <c r="FR18" s="570">
        <v>881.8</v>
      </c>
      <c r="FS18" s="234">
        <v>45098</v>
      </c>
      <c r="FT18" s="570">
        <v>881.8</v>
      </c>
      <c r="FU18" s="69" t="s">
        <v>559</v>
      </c>
      <c r="FV18" s="70">
        <v>42</v>
      </c>
      <c r="FW18" s="368">
        <f t="shared" si="22"/>
        <v>37035.599999999999</v>
      </c>
      <c r="FX18" s="70"/>
      <c r="FZ18" s="103"/>
      <c r="GA18" s="15">
        <v>11</v>
      </c>
      <c r="GB18" s="341">
        <v>902.6</v>
      </c>
      <c r="GC18" s="234">
        <v>45099</v>
      </c>
      <c r="GD18" s="341">
        <v>902.6</v>
      </c>
      <c r="GE18" s="94" t="s">
        <v>628</v>
      </c>
      <c r="GF18" s="70">
        <v>42</v>
      </c>
      <c r="GG18" s="368">
        <f t="shared" si="23"/>
        <v>37909.200000000004</v>
      </c>
      <c r="GJ18" s="103"/>
      <c r="GK18" s="15">
        <v>11</v>
      </c>
      <c r="GL18" s="91">
        <v>916.3</v>
      </c>
      <c r="GM18" s="234">
        <v>45100</v>
      </c>
      <c r="GN18" s="91">
        <v>916.3</v>
      </c>
      <c r="GO18" s="94" t="s">
        <v>637</v>
      </c>
      <c r="GP18" s="70">
        <v>43</v>
      </c>
      <c r="GQ18" s="368">
        <f t="shared" si="24"/>
        <v>39400.9</v>
      </c>
      <c r="GT18" s="103"/>
      <c r="GU18" s="15">
        <v>11</v>
      </c>
      <c r="GV18" s="91">
        <v>914.4</v>
      </c>
      <c r="GW18" s="234">
        <v>45101</v>
      </c>
      <c r="GX18" s="91">
        <v>914.4</v>
      </c>
      <c r="GY18" s="94" t="s">
        <v>644</v>
      </c>
      <c r="GZ18" s="70">
        <v>43</v>
      </c>
      <c r="HA18" s="368">
        <f t="shared" si="25"/>
        <v>39319.199999999997</v>
      </c>
      <c r="HD18" s="103"/>
      <c r="HE18" s="15">
        <v>11</v>
      </c>
      <c r="HF18" s="570">
        <v>978.4</v>
      </c>
      <c r="HG18" s="651">
        <v>45103</v>
      </c>
      <c r="HH18" s="570">
        <v>978.4</v>
      </c>
      <c r="HI18" s="704" t="s">
        <v>659</v>
      </c>
      <c r="HJ18" s="572">
        <v>44</v>
      </c>
      <c r="HK18" s="368">
        <f t="shared" si="26"/>
        <v>43049.599999999999</v>
      </c>
      <c r="HN18" s="103"/>
      <c r="HO18" s="632">
        <v>11</v>
      </c>
      <c r="HP18" s="570">
        <v>884.5</v>
      </c>
      <c r="HQ18" s="234">
        <v>45104</v>
      </c>
      <c r="HR18" s="570">
        <v>884.5</v>
      </c>
      <c r="HS18" s="282" t="s">
        <v>672</v>
      </c>
      <c r="HT18" s="70">
        <v>44</v>
      </c>
      <c r="HU18" s="233">
        <f t="shared" si="27"/>
        <v>38918</v>
      </c>
      <c r="HX18" s="93"/>
      <c r="HY18" s="15">
        <v>11</v>
      </c>
      <c r="HZ18" s="573">
        <v>907.18</v>
      </c>
      <c r="IA18" s="657">
        <v>45106</v>
      </c>
      <c r="IB18" s="573">
        <v>907.18</v>
      </c>
      <c r="IC18" s="571" t="s">
        <v>695</v>
      </c>
      <c r="ID18" s="572">
        <v>44</v>
      </c>
      <c r="IE18" s="368">
        <f t="shared" si="6"/>
        <v>39915.919999999998</v>
      </c>
      <c r="IH18" s="103"/>
      <c r="II18" s="15">
        <v>11</v>
      </c>
      <c r="IJ18" s="68">
        <v>908.5</v>
      </c>
      <c r="IK18" s="242">
        <v>45106</v>
      </c>
      <c r="IL18" s="68">
        <v>908.5</v>
      </c>
      <c r="IM18" s="69" t="s">
        <v>694</v>
      </c>
      <c r="IN18" s="70">
        <v>44</v>
      </c>
      <c r="IO18" s="233">
        <f t="shared" si="28"/>
        <v>39974</v>
      </c>
      <c r="IR18" s="103"/>
      <c r="IS18" s="15">
        <v>11</v>
      </c>
      <c r="IT18" s="68">
        <v>907.2</v>
      </c>
      <c r="IU18" s="242">
        <v>45105</v>
      </c>
      <c r="IV18" s="68">
        <v>907.2</v>
      </c>
      <c r="IW18" s="69" t="s">
        <v>688</v>
      </c>
      <c r="IX18" s="70">
        <v>44</v>
      </c>
      <c r="IY18" s="233">
        <f t="shared" si="29"/>
        <v>39916.800000000003</v>
      </c>
      <c r="IZ18" s="91"/>
      <c r="JA18" s="68"/>
      <c r="JB18" s="103"/>
      <c r="JC18" s="15">
        <v>11</v>
      </c>
      <c r="JD18" s="91">
        <v>898.5</v>
      </c>
      <c r="JE18" s="242">
        <v>45106</v>
      </c>
      <c r="JF18" s="91">
        <v>898.5</v>
      </c>
      <c r="JG18" s="69" t="s">
        <v>701</v>
      </c>
      <c r="JH18" s="70">
        <v>40</v>
      </c>
      <c r="JI18" s="368">
        <f t="shared" si="30"/>
        <v>35940</v>
      </c>
      <c r="JJ18" s="102"/>
      <c r="JL18" s="103"/>
      <c r="JM18" s="15">
        <v>11</v>
      </c>
      <c r="JN18" s="91">
        <v>869.1</v>
      </c>
      <c r="JO18" s="234">
        <v>45108</v>
      </c>
      <c r="JP18" s="91">
        <v>869.1</v>
      </c>
      <c r="JQ18" s="69" t="s">
        <v>716</v>
      </c>
      <c r="JR18" s="70">
        <v>45</v>
      </c>
      <c r="JS18" s="368">
        <f t="shared" si="31"/>
        <v>39109.5</v>
      </c>
      <c r="JV18" s="103"/>
      <c r="JW18" s="15">
        <v>11</v>
      </c>
      <c r="JX18" s="68">
        <v>956.17</v>
      </c>
      <c r="JY18" s="242">
        <v>45108</v>
      </c>
      <c r="JZ18" s="68">
        <v>956.17</v>
      </c>
      <c r="KA18" s="69" t="s">
        <v>720</v>
      </c>
      <c r="KB18" s="70">
        <v>45</v>
      </c>
      <c r="KC18" s="368">
        <f t="shared" si="32"/>
        <v>43027.65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>
        <v>45083</v>
      </c>
      <c r="P19" s="91">
        <v>904.5</v>
      </c>
      <c r="Q19" s="282" t="s">
        <v>483</v>
      </c>
      <c r="R19" s="70">
        <v>38</v>
      </c>
      <c r="S19" s="481">
        <f t="shared" si="8"/>
        <v>34371</v>
      </c>
      <c r="V19" s="93"/>
      <c r="W19" s="15">
        <v>12</v>
      </c>
      <c r="X19" s="573">
        <v>930.3</v>
      </c>
      <c r="Y19" s="657">
        <v>45084</v>
      </c>
      <c r="Z19" s="573">
        <v>930.3</v>
      </c>
      <c r="AA19" s="571" t="s">
        <v>489</v>
      </c>
      <c r="AB19" s="572">
        <v>38</v>
      </c>
      <c r="AC19" s="368">
        <f t="shared" si="9"/>
        <v>35351.4</v>
      </c>
      <c r="AF19" s="103"/>
      <c r="AG19" s="15">
        <v>12</v>
      </c>
      <c r="AH19" s="573">
        <v>909</v>
      </c>
      <c r="AI19" s="651">
        <v>45085</v>
      </c>
      <c r="AJ19" s="573">
        <v>909</v>
      </c>
      <c r="AK19" s="704" t="s">
        <v>497</v>
      </c>
      <c r="AL19" s="572">
        <v>38</v>
      </c>
      <c r="AM19" s="368">
        <f t="shared" si="10"/>
        <v>34542</v>
      </c>
      <c r="AP19" s="103"/>
      <c r="AQ19" s="15">
        <v>12</v>
      </c>
      <c r="AR19" s="570">
        <v>925.3</v>
      </c>
      <c r="AS19" s="651">
        <v>45087</v>
      </c>
      <c r="AT19" s="570">
        <v>925.3</v>
      </c>
      <c r="AU19" s="704" t="s">
        <v>513</v>
      </c>
      <c r="AV19" s="572">
        <v>40</v>
      </c>
      <c r="AW19" s="368">
        <f t="shared" si="11"/>
        <v>37012</v>
      </c>
      <c r="AZ19" s="103"/>
      <c r="BA19" s="15">
        <v>12</v>
      </c>
      <c r="BB19" s="91">
        <v>880</v>
      </c>
      <c r="BC19" s="234">
        <v>45090</v>
      </c>
      <c r="BD19" s="91">
        <v>880</v>
      </c>
      <c r="BE19" s="94" t="s">
        <v>549</v>
      </c>
      <c r="BF19" s="70">
        <v>42</v>
      </c>
      <c r="BG19" s="368">
        <f t="shared" si="12"/>
        <v>36960</v>
      </c>
      <c r="BJ19" s="103"/>
      <c r="BK19" s="15">
        <v>12</v>
      </c>
      <c r="BL19" s="91">
        <v>941.2</v>
      </c>
      <c r="BM19" s="234">
        <v>45086</v>
      </c>
      <c r="BN19" s="91">
        <v>941.2</v>
      </c>
      <c r="BO19" s="94" t="s">
        <v>507</v>
      </c>
      <c r="BP19" s="70">
        <v>40</v>
      </c>
      <c r="BQ19" s="445">
        <f t="shared" si="13"/>
        <v>37648</v>
      </c>
      <c r="BR19" s="368"/>
      <c r="BT19" s="103"/>
      <c r="BU19" s="15">
        <v>12</v>
      </c>
      <c r="BV19" s="91">
        <v>926.2</v>
      </c>
      <c r="BW19" s="279">
        <v>45087</v>
      </c>
      <c r="BX19" s="91">
        <v>926.2</v>
      </c>
      <c r="BY19" s="512" t="s">
        <v>531</v>
      </c>
      <c r="BZ19" s="280">
        <v>40</v>
      </c>
      <c r="CA19" s="368">
        <f t="shared" si="5"/>
        <v>37048</v>
      </c>
      <c r="CD19" s="205"/>
      <c r="CE19" s="15">
        <v>12</v>
      </c>
      <c r="CF19" s="91">
        <v>870.9</v>
      </c>
      <c r="CG19" s="279">
        <v>45092</v>
      </c>
      <c r="CH19" s="91">
        <v>870.9</v>
      </c>
      <c r="CI19" s="281" t="s">
        <v>570</v>
      </c>
      <c r="CJ19" s="280">
        <v>42</v>
      </c>
      <c r="CK19" s="233">
        <f t="shared" si="14"/>
        <v>36577.799999999996</v>
      </c>
      <c r="CN19" s="383"/>
      <c r="CO19" s="15">
        <v>12</v>
      </c>
      <c r="CP19" s="570">
        <v>890.9</v>
      </c>
      <c r="CQ19" s="594">
        <v>45092</v>
      </c>
      <c r="CR19" s="570">
        <v>890.9</v>
      </c>
      <c r="CS19" s="595" t="s">
        <v>570</v>
      </c>
      <c r="CT19" s="280">
        <v>42</v>
      </c>
      <c r="CU19" s="373">
        <f t="shared" si="58"/>
        <v>37417.799999999996</v>
      </c>
      <c r="CX19" s="103"/>
      <c r="CY19" s="15">
        <v>12</v>
      </c>
      <c r="CZ19" s="570">
        <v>740.5</v>
      </c>
      <c r="DA19" s="651">
        <v>45090</v>
      </c>
      <c r="DB19" s="570">
        <v>740.5</v>
      </c>
      <c r="DC19" s="704" t="s">
        <v>552</v>
      </c>
      <c r="DD19" s="572">
        <v>35</v>
      </c>
      <c r="DE19" s="368">
        <f t="shared" si="15"/>
        <v>25917.5</v>
      </c>
      <c r="DH19" s="103"/>
      <c r="DI19" s="15">
        <v>12</v>
      </c>
      <c r="DJ19" s="570">
        <v>917.6</v>
      </c>
      <c r="DK19" s="594">
        <v>45093</v>
      </c>
      <c r="DL19" s="570">
        <v>917.6</v>
      </c>
      <c r="DM19" s="595" t="s">
        <v>576</v>
      </c>
      <c r="DN19" s="596">
        <v>42</v>
      </c>
      <c r="DO19" s="373">
        <f t="shared" si="16"/>
        <v>38539.200000000004</v>
      </c>
      <c r="DR19" s="103"/>
      <c r="DS19" s="15">
        <v>12</v>
      </c>
      <c r="DT19" s="570">
        <v>870</v>
      </c>
      <c r="DU19" s="594">
        <v>45093</v>
      </c>
      <c r="DV19" s="570">
        <v>870</v>
      </c>
      <c r="DW19" s="595" t="s">
        <v>589</v>
      </c>
      <c r="DX19" s="596">
        <v>42</v>
      </c>
      <c r="DY19" s="368">
        <f t="shared" si="17"/>
        <v>36540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>
        <v>45096</v>
      </c>
      <c r="EP19" s="68">
        <v>872.7</v>
      </c>
      <c r="EQ19" s="69" t="s">
        <v>603</v>
      </c>
      <c r="ER19" s="70">
        <v>42</v>
      </c>
      <c r="ES19" s="368">
        <f t="shared" si="19"/>
        <v>36653.4</v>
      </c>
      <c r="EV19" s="103"/>
      <c r="EW19" s="15">
        <v>12</v>
      </c>
      <c r="EX19" s="570">
        <v>898.1</v>
      </c>
      <c r="EY19" s="651">
        <v>45097</v>
      </c>
      <c r="EZ19" s="570">
        <v>898.1</v>
      </c>
      <c r="FA19" s="571" t="s">
        <v>529</v>
      </c>
      <c r="FB19" s="572">
        <v>42</v>
      </c>
      <c r="FC19" s="368">
        <f t="shared" si="20"/>
        <v>37720.200000000004</v>
      </c>
      <c r="FF19" s="103"/>
      <c r="FG19" s="15">
        <v>12</v>
      </c>
      <c r="FH19" s="570">
        <v>886.3</v>
      </c>
      <c r="FI19" s="651">
        <v>45097</v>
      </c>
      <c r="FJ19" s="570">
        <v>886.3</v>
      </c>
      <c r="FK19" s="571" t="s">
        <v>615</v>
      </c>
      <c r="FL19" s="572">
        <v>42</v>
      </c>
      <c r="FM19" s="233">
        <f t="shared" si="21"/>
        <v>37224.6</v>
      </c>
      <c r="FP19" s="103"/>
      <c r="FQ19" s="15">
        <v>12</v>
      </c>
      <c r="FR19" s="570">
        <v>882.7</v>
      </c>
      <c r="FS19" s="234">
        <v>45098</v>
      </c>
      <c r="FT19" s="570">
        <v>882.7</v>
      </c>
      <c r="FU19" s="69" t="s">
        <v>559</v>
      </c>
      <c r="FV19" s="70">
        <v>42</v>
      </c>
      <c r="FW19" s="368">
        <f t="shared" si="22"/>
        <v>37073.4</v>
      </c>
      <c r="FX19" s="70"/>
      <c r="FZ19" s="103"/>
      <c r="GA19" s="15">
        <v>12</v>
      </c>
      <c r="GB19" s="341">
        <v>909</v>
      </c>
      <c r="GC19" s="234">
        <v>45099</v>
      </c>
      <c r="GD19" s="341">
        <v>909</v>
      </c>
      <c r="GE19" s="94" t="s">
        <v>628</v>
      </c>
      <c r="GF19" s="70">
        <v>42</v>
      </c>
      <c r="GG19" s="368">
        <f t="shared" si="23"/>
        <v>38178</v>
      </c>
      <c r="GJ19" s="103"/>
      <c r="GK19" s="15">
        <v>12</v>
      </c>
      <c r="GL19" s="91">
        <v>884.5</v>
      </c>
      <c r="GM19" s="234">
        <v>45100</v>
      </c>
      <c r="GN19" s="91">
        <v>884.5</v>
      </c>
      <c r="GO19" s="94" t="s">
        <v>637</v>
      </c>
      <c r="GP19" s="70">
        <v>43</v>
      </c>
      <c r="GQ19" s="368">
        <f t="shared" si="24"/>
        <v>38033.5</v>
      </c>
      <c r="GT19" s="103"/>
      <c r="GU19" s="15">
        <v>12</v>
      </c>
      <c r="GV19" s="91">
        <v>917.2</v>
      </c>
      <c r="GW19" s="234">
        <v>45101</v>
      </c>
      <c r="GX19" s="91">
        <v>917.2</v>
      </c>
      <c r="GY19" s="94" t="s">
        <v>646</v>
      </c>
      <c r="GZ19" s="70">
        <v>43</v>
      </c>
      <c r="HA19" s="368">
        <f t="shared" si="25"/>
        <v>39439.599999999999</v>
      </c>
      <c r="HD19" s="103"/>
      <c r="HE19" s="15">
        <v>12</v>
      </c>
      <c r="HF19" s="570">
        <v>946.19</v>
      </c>
      <c r="HG19" s="651">
        <v>45103</v>
      </c>
      <c r="HH19" s="570">
        <v>946.19</v>
      </c>
      <c r="HI19" s="704" t="s">
        <v>659</v>
      </c>
      <c r="HJ19" s="572">
        <v>44</v>
      </c>
      <c r="HK19" s="368">
        <f t="shared" si="26"/>
        <v>41632.36</v>
      </c>
      <c r="HN19" s="103"/>
      <c r="HO19" s="632">
        <v>12</v>
      </c>
      <c r="HP19" s="570">
        <v>880</v>
      </c>
      <c r="HQ19" s="234">
        <v>45104</v>
      </c>
      <c r="HR19" s="570">
        <v>880</v>
      </c>
      <c r="HS19" s="282" t="s">
        <v>672</v>
      </c>
      <c r="HT19" s="70">
        <v>44</v>
      </c>
      <c r="HU19" s="233">
        <f t="shared" si="27"/>
        <v>38720</v>
      </c>
      <c r="HX19" s="93"/>
      <c r="HY19" s="15">
        <v>12</v>
      </c>
      <c r="HZ19" s="573">
        <v>903.55</v>
      </c>
      <c r="IA19" s="657">
        <v>45105</v>
      </c>
      <c r="IB19" s="573">
        <v>903.55</v>
      </c>
      <c r="IC19" s="571" t="s">
        <v>687</v>
      </c>
      <c r="ID19" s="572">
        <v>44</v>
      </c>
      <c r="IE19" s="368">
        <f t="shared" si="6"/>
        <v>39756.199999999997</v>
      </c>
      <c r="IH19" s="103"/>
      <c r="II19" s="15">
        <v>12</v>
      </c>
      <c r="IJ19" s="68">
        <v>931.2</v>
      </c>
      <c r="IK19" s="242">
        <v>45106</v>
      </c>
      <c r="IL19" s="68">
        <v>931.2</v>
      </c>
      <c r="IM19" s="69" t="s">
        <v>694</v>
      </c>
      <c r="IN19" s="70">
        <v>44</v>
      </c>
      <c r="IO19" s="233">
        <f t="shared" si="28"/>
        <v>40972.800000000003</v>
      </c>
      <c r="IR19" s="103"/>
      <c r="IS19" s="15">
        <v>12</v>
      </c>
      <c r="IT19" s="68">
        <v>925.3</v>
      </c>
      <c r="IU19" s="242">
        <v>45105</v>
      </c>
      <c r="IV19" s="68">
        <v>925.3</v>
      </c>
      <c r="IW19" s="69" t="s">
        <v>688</v>
      </c>
      <c r="IX19" s="70">
        <v>44</v>
      </c>
      <c r="IY19" s="233">
        <f t="shared" si="29"/>
        <v>40713.199999999997</v>
      </c>
      <c r="IZ19" s="91"/>
      <c r="JA19" s="102"/>
      <c r="JB19" s="103"/>
      <c r="JC19" s="15">
        <v>12</v>
      </c>
      <c r="JD19" s="91">
        <v>935</v>
      </c>
      <c r="JE19" s="242">
        <v>45106</v>
      </c>
      <c r="JF19" s="570">
        <v>935</v>
      </c>
      <c r="JG19" s="69" t="s">
        <v>700</v>
      </c>
      <c r="JH19" s="70">
        <v>40</v>
      </c>
      <c r="JI19" s="368">
        <f t="shared" si="30"/>
        <v>37400</v>
      </c>
      <c r="JL19" s="103"/>
      <c r="JM19" s="15">
        <v>12</v>
      </c>
      <c r="JN19" s="91">
        <v>884.5</v>
      </c>
      <c r="JO19" s="234">
        <v>45108</v>
      </c>
      <c r="JP19" s="91">
        <v>884.5</v>
      </c>
      <c r="JQ19" s="69" t="s">
        <v>716</v>
      </c>
      <c r="JR19" s="70">
        <v>45</v>
      </c>
      <c r="JS19" s="368">
        <f t="shared" si="31"/>
        <v>39802.5</v>
      </c>
      <c r="JV19" s="93"/>
      <c r="JW19" s="15">
        <v>12</v>
      </c>
      <c r="JX19" s="68">
        <v>956.17</v>
      </c>
      <c r="JY19" s="242">
        <v>45108</v>
      </c>
      <c r="JZ19" s="68">
        <v>956.17</v>
      </c>
      <c r="KA19" s="69" t="s">
        <v>711</v>
      </c>
      <c r="KB19" s="70">
        <v>45</v>
      </c>
      <c r="KC19" s="368">
        <f t="shared" si="32"/>
        <v>43027.65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>
        <v>45083</v>
      </c>
      <c r="P20" s="91">
        <v>904</v>
      </c>
      <c r="Q20" s="282" t="s">
        <v>483</v>
      </c>
      <c r="R20" s="70">
        <v>38</v>
      </c>
      <c r="S20" s="481">
        <f t="shared" si="8"/>
        <v>34352</v>
      </c>
      <c r="V20" s="93"/>
      <c r="W20" s="15">
        <v>13</v>
      </c>
      <c r="X20" s="573">
        <v>907.2</v>
      </c>
      <c r="Y20" s="657">
        <v>45084</v>
      </c>
      <c r="Z20" s="573">
        <v>907.2</v>
      </c>
      <c r="AA20" s="571" t="s">
        <v>489</v>
      </c>
      <c r="AB20" s="572">
        <v>38</v>
      </c>
      <c r="AC20" s="368">
        <f t="shared" si="9"/>
        <v>34473.599999999999</v>
      </c>
      <c r="AF20" s="103"/>
      <c r="AG20" s="15">
        <v>13</v>
      </c>
      <c r="AH20" s="570">
        <v>939.8</v>
      </c>
      <c r="AI20" s="651">
        <v>45085</v>
      </c>
      <c r="AJ20" s="570">
        <v>939.8</v>
      </c>
      <c r="AK20" s="704" t="s">
        <v>497</v>
      </c>
      <c r="AL20" s="572">
        <v>38</v>
      </c>
      <c r="AM20" s="368">
        <f t="shared" si="10"/>
        <v>35712.400000000001</v>
      </c>
      <c r="AP20" s="103"/>
      <c r="AQ20" s="15">
        <v>13</v>
      </c>
      <c r="AR20" s="570">
        <v>907.2</v>
      </c>
      <c r="AS20" s="651">
        <v>45085</v>
      </c>
      <c r="AT20" s="570">
        <v>907.2</v>
      </c>
      <c r="AU20" s="704" t="s">
        <v>504</v>
      </c>
      <c r="AV20" s="572">
        <v>40</v>
      </c>
      <c r="AW20" s="368">
        <f t="shared" si="11"/>
        <v>36288</v>
      </c>
      <c r="AZ20" s="103"/>
      <c r="BA20" s="15">
        <v>13</v>
      </c>
      <c r="BB20" s="91">
        <v>887.2</v>
      </c>
      <c r="BC20" s="234">
        <v>45090</v>
      </c>
      <c r="BD20" s="91">
        <v>887.2</v>
      </c>
      <c r="BE20" s="94" t="s">
        <v>549</v>
      </c>
      <c r="BF20" s="70">
        <v>42</v>
      </c>
      <c r="BG20" s="368">
        <f t="shared" si="12"/>
        <v>37262.400000000001</v>
      </c>
      <c r="BJ20" s="103"/>
      <c r="BK20" s="15">
        <v>13</v>
      </c>
      <c r="BL20" s="91">
        <v>880.4</v>
      </c>
      <c r="BM20" s="234">
        <v>45086</v>
      </c>
      <c r="BN20" s="91">
        <v>880.4</v>
      </c>
      <c r="BO20" s="94" t="s">
        <v>507</v>
      </c>
      <c r="BP20" s="70">
        <v>40</v>
      </c>
      <c r="BQ20" s="445">
        <f t="shared" si="13"/>
        <v>35216</v>
      </c>
      <c r="BR20" s="368"/>
      <c r="BT20" s="103"/>
      <c r="BU20" s="15">
        <v>13</v>
      </c>
      <c r="BV20" s="91">
        <v>884.5</v>
      </c>
      <c r="BW20" s="279">
        <v>45087</v>
      </c>
      <c r="BX20" s="91">
        <v>884.5</v>
      </c>
      <c r="BY20" s="512" t="s">
        <v>531</v>
      </c>
      <c r="BZ20" s="280">
        <v>40</v>
      </c>
      <c r="CA20" s="368">
        <f t="shared" si="5"/>
        <v>35380</v>
      </c>
      <c r="CD20" s="205"/>
      <c r="CE20" s="15">
        <v>13</v>
      </c>
      <c r="CF20" s="91">
        <v>875.9</v>
      </c>
      <c r="CG20" s="279">
        <v>45092</v>
      </c>
      <c r="CH20" s="91">
        <v>875.9</v>
      </c>
      <c r="CI20" s="281" t="s">
        <v>573</v>
      </c>
      <c r="CJ20" s="280">
        <v>42</v>
      </c>
      <c r="CK20" s="233">
        <f t="shared" si="14"/>
        <v>36787.799999999996</v>
      </c>
      <c r="CN20" s="383"/>
      <c r="CO20" s="15">
        <v>13</v>
      </c>
      <c r="CP20" s="570">
        <v>863.6</v>
      </c>
      <c r="CQ20" s="594">
        <v>45091</v>
      </c>
      <c r="CR20" s="570">
        <v>863.6</v>
      </c>
      <c r="CS20" s="595" t="s">
        <v>565</v>
      </c>
      <c r="CT20" s="280">
        <v>42</v>
      </c>
      <c r="CU20" s="373">
        <f t="shared" si="58"/>
        <v>36271.200000000004</v>
      </c>
      <c r="CX20" s="103"/>
      <c r="CY20" s="15">
        <v>13</v>
      </c>
      <c r="CZ20" s="570">
        <v>461</v>
      </c>
      <c r="DA20" s="651">
        <v>45090</v>
      </c>
      <c r="DB20" s="570">
        <v>461</v>
      </c>
      <c r="DC20" s="704" t="s">
        <v>553</v>
      </c>
      <c r="DD20" s="572">
        <v>35</v>
      </c>
      <c r="DE20" s="368">
        <f t="shared" si="15"/>
        <v>16135</v>
      </c>
      <c r="DH20" s="103"/>
      <c r="DI20" s="15">
        <v>13</v>
      </c>
      <c r="DJ20" s="570">
        <v>935.8</v>
      </c>
      <c r="DK20" s="594">
        <v>45093</v>
      </c>
      <c r="DL20" s="570">
        <v>935.8</v>
      </c>
      <c r="DM20" s="595" t="s">
        <v>576</v>
      </c>
      <c r="DN20" s="596">
        <v>42</v>
      </c>
      <c r="DO20" s="373">
        <f t="shared" si="16"/>
        <v>39303.599999999999</v>
      </c>
      <c r="DR20" s="103"/>
      <c r="DS20" s="15">
        <v>13</v>
      </c>
      <c r="DT20" s="570">
        <v>891.3</v>
      </c>
      <c r="DU20" s="594">
        <v>45093</v>
      </c>
      <c r="DV20" s="570">
        <v>891.3</v>
      </c>
      <c r="DW20" s="595" t="s">
        <v>589</v>
      </c>
      <c r="DX20" s="596">
        <v>42</v>
      </c>
      <c r="DY20" s="368">
        <f t="shared" si="17"/>
        <v>37434.6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>
        <v>45096</v>
      </c>
      <c r="EP20" s="68">
        <v>907.2</v>
      </c>
      <c r="EQ20" s="69" t="s">
        <v>603</v>
      </c>
      <c r="ER20" s="70">
        <v>42</v>
      </c>
      <c r="ES20" s="368">
        <f t="shared" si="19"/>
        <v>38102.400000000001</v>
      </c>
      <c r="EV20" s="103"/>
      <c r="EW20" s="15">
        <v>13</v>
      </c>
      <c r="EX20" s="570">
        <v>911.7</v>
      </c>
      <c r="EY20" s="651">
        <v>45097</v>
      </c>
      <c r="EZ20" s="570">
        <v>911.7</v>
      </c>
      <c r="FA20" s="571" t="s">
        <v>529</v>
      </c>
      <c r="FB20" s="572">
        <v>42</v>
      </c>
      <c r="FC20" s="368">
        <f t="shared" si="20"/>
        <v>38291.4</v>
      </c>
      <c r="FF20" s="103"/>
      <c r="FG20" s="15">
        <v>13</v>
      </c>
      <c r="FH20" s="570">
        <v>870</v>
      </c>
      <c r="FI20" s="651">
        <v>45097</v>
      </c>
      <c r="FJ20" s="570">
        <v>870</v>
      </c>
      <c r="FK20" s="571" t="s">
        <v>615</v>
      </c>
      <c r="FL20" s="572">
        <v>42</v>
      </c>
      <c r="FM20" s="233">
        <f t="shared" si="21"/>
        <v>36540</v>
      </c>
      <c r="FP20" s="103"/>
      <c r="FQ20" s="15">
        <v>13</v>
      </c>
      <c r="FR20" s="570">
        <v>881.8</v>
      </c>
      <c r="FS20" s="234">
        <v>45098</v>
      </c>
      <c r="FT20" s="570">
        <v>881.8</v>
      </c>
      <c r="FU20" s="69" t="s">
        <v>559</v>
      </c>
      <c r="FV20" s="70">
        <v>42</v>
      </c>
      <c r="FW20" s="368">
        <f t="shared" si="22"/>
        <v>37035.599999999999</v>
      </c>
      <c r="FX20" s="70"/>
      <c r="FZ20" s="103"/>
      <c r="GA20" s="15">
        <v>13</v>
      </c>
      <c r="GB20" s="341">
        <v>900.8</v>
      </c>
      <c r="GC20" s="234">
        <v>45099</v>
      </c>
      <c r="GD20" s="341">
        <v>900.8</v>
      </c>
      <c r="GE20" s="94" t="s">
        <v>628</v>
      </c>
      <c r="GF20" s="70">
        <v>42</v>
      </c>
      <c r="GG20" s="368">
        <f t="shared" si="23"/>
        <v>37833.599999999999</v>
      </c>
      <c r="GJ20" s="103"/>
      <c r="GK20" s="15">
        <v>13</v>
      </c>
      <c r="GL20" s="91">
        <v>907.2</v>
      </c>
      <c r="GM20" s="234">
        <v>45100</v>
      </c>
      <c r="GN20" s="91">
        <v>907.2</v>
      </c>
      <c r="GO20" s="94" t="s">
        <v>637</v>
      </c>
      <c r="GP20" s="70">
        <v>43</v>
      </c>
      <c r="GQ20" s="368">
        <f t="shared" si="24"/>
        <v>39009.599999999999</v>
      </c>
      <c r="GT20" s="103"/>
      <c r="GU20" s="15">
        <v>13</v>
      </c>
      <c r="GV20" s="91">
        <v>897.2</v>
      </c>
      <c r="GW20" s="234">
        <v>45101</v>
      </c>
      <c r="GX20" s="91">
        <v>897.2</v>
      </c>
      <c r="GY20" s="94" t="s">
        <v>649</v>
      </c>
      <c r="GZ20" s="70">
        <v>43</v>
      </c>
      <c r="HA20" s="368">
        <f t="shared" si="25"/>
        <v>38579.599999999999</v>
      </c>
      <c r="HD20" s="103"/>
      <c r="HE20" s="15">
        <v>13</v>
      </c>
      <c r="HF20" s="570">
        <v>960.71</v>
      </c>
      <c r="HG20" s="651">
        <v>45103</v>
      </c>
      <c r="HH20" s="570">
        <v>960.71</v>
      </c>
      <c r="HI20" s="704" t="s">
        <v>659</v>
      </c>
      <c r="HJ20" s="572">
        <v>44</v>
      </c>
      <c r="HK20" s="233">
        <f t="shared" si="26"/>
        <v>42271.240000000005</v>
      </c>
      <c r="HN20" s="103"/>
      <c r="HO20" s="632">
        <v>13</v>
      </c>
      <c r="HP20" s="570">
        <v>911.7</v>
      </c>
      <c r="HQ20" s="234">
        <v>45104</v>
      </c>
      <c r="HR20" s="570">
        <v>911.7</v>
      </c>
      <c r="HS20" s="282" t="s">
        <v>672</v>
      </c>
      <c r="HT20" s="70">
        <v>44</v>
      </c>
      <c r="HU20" s="233">
        <f t="shared" si="27"/>
        <v>40114.800000000003</v>
      </c>
      <c r="HX20" s="93"/>
      <c r="HY20" s="15">
        <v>13</v>
      </c>
      <c r="HZ20" s="573">
        <v>943.01</v>
      </c>
      <c r="IA20" s="657">
        <v>45105</v>
      </c>
      <c r="IB20" s="573">
        <v>943.01</v>
      </c>
      <c r="IC20" s="571" t="s">
        <v>691</v>
      </c>
      <c r="ID20" s="572">
        <v>44</v>
      </c>
      <c r="IE20" s="368">
        <f t="shared" si="6"/>
        <v>41492.44</v>
      </c>
      <c r="IH20" s="103"/>
      <c r="II20" s="15">
        <v>13</v>
      </c>
      <c r="IJ20" s="68">
        <v>924.4</v>
      </c>
      <c r="IK20" s="242">
        <v>45106</v>
      </c>
      <c r="IL20" s="68">
        <v>924.4</v>
      </c>
      <c r="IM20" s="69" t="s">
        <v>694</v>
      </c>
      <c r="IN20" s="70">
        <v>44</v>
      </c>
      <c r="IO20" s="233">
        <f t="shared" si="28"/>
        <v>40673.599999999999</v>
      </c>
      <c r="IR20" s="103"/>
      <c r="IS20" s="15">
        <v>13</v>
      </c>
      <c r="IT20" s="68">
        <v>895.4</v>
      </c>
      <c r="IU20" s="242">
        <v>45105</v>
      </c>
      <c r="IV20" s="68">
        <v>895.4</v>
      </c>
      <c r="IW20" s="69" t="s">
        <v>688</v>
      </c>
      <c r="IX20" s="70">
        <v>44</v>
      </c>
      <c r="IY20" s="233">
        <f t="shared" si="29"/>
        <v>39397.599999999999</v>
      </c>
      <c r="IZ20" s="91"/>
      <c r="JB20" s="103"/>
      <c r="JC20" s="15">
        <v>13</v>
      </c>
      <c r="JD20" s="91">
        <v>836.5</v>
      </c>
      <c r="JE20" s="242">
        <v>45106</v>
      </c>
      <c r="JF20" s="91">
        <v>836.5</v>
      </c>
      <c r="JG20" s="69" t="s">
        <v>701</v>
      </c>
      <c r="JH20" s="70">
        <v>40</v>
      </c>
      <c r="JI20" s="368">
        <f t="shared" si="30"/>
        <v>33460</v>
      </c>
      <c r="JL20" s="103"/>
      <c r="JM20" s="15">
        <v>13</v>
      </c>
      <c r="JN20" s="91">
        <v>869.1</v>
      </c>
      <c r="JO20" s="234">
        <v>45108</v>
      </c>
      <c r="JP20" s="91">
        <v>869.1</v>
      </c>
      <c r="JQ20" s="69" t="s">
        <v>716</v>
      </c>
      <c r="JR20" s="70">
        <v>45</v>
      </c>
      <c r="JS20" s="368">
        <f t="shared" si="31"/>
        <v>39109.5</v>
      </c>
      <c r="JV20" s="93"/>
      <c r="JW20" s="15">
        <v>13</v>
      </c>
      <c r="JX20" s="68">
        <v>945.28</v>
      </c>
      <c r="JY20" s="242">
        <v>45108</v>
      </c>
      <c r="JZ20" s="68">
        <v>945.28</v>
      </c>
      <c r="KA20" s="69" t="s">
        <v>718</v>
      </c>
      <c r="KB20" s="70">
        <v>45</v>
      </c>
      <c r="KC20" s="368">
        <f t="shared" si="32"/>
        <v>42537.599999999999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>
        <v>45083</v>
      </c>
      <c r="P21" s="91">
        <v>939.4</v>
      </c>
      <c r="Q21" s="282" t="s">
        <v>483</v>
      </c>
      <c r="R21" s="70">
        <v>38</v>
      </c>
      <c r="S21" s="481">
        <f t="shared" si="8"/>
        <v>35697.199999999997</v>
      </c>
      <c r="V21" s="93"/>
      <c r="W21" s="15">
        <v>14</v>
      </c>
      <c r="X21" s="573">
        <v>891.3</v>
      </c>
      <c r="Y21" s="657">
        <v>45084</v>
      </c>
      <c r="Z21" s="573">
        <v>891.3</v>
      </c>
      <c r="AA21" s="571" t="s">
        <v>488</v>
      </c>
      <c r="AB21" s="572">
        <v>38</v>
      </c>
      <c r="AC21" s="368">
        <f t="shared" si="9"/>
        <v>33869.4</v>
      </c>
      <c r="AF21" s="103"/>
      <c r="AG21" s="15">
        <v>14</v>
      </c>
      <c r="AH21" s="570">
        <v>929.9</v>
      </c>
      <c r="AI21" s="651">
        <v>45085</v>
      </c>
      <c r="AJ21" s="570">
        <v>929.9</v>
      </c>
      <c r="AK21" s="704" t="s">
        <v>495</v>
      </c>
      <c r="AL21" s="572">
        <v>38</v>
      </c>
      <c r="AM21" s="368">
        <f t="shared" si="10"/>
        <v>35336.199999999997</v>
      </c>
      <c r="AP21" s="103"/>
      <c r="AQ21" s="15">
        <v>14</v>
      </c>
      <c r="AR21" s="570">
        <v>893.6</v>
      </c>
      <c r="AS21" s="651">
        <v>45085</v>
      </c>
      <c r="AT21" s="570">
        <v>893.6</v>
      </c>
      <c r="AU21" s="704" t="s">
        <v>504</v>
      </c>
      <c r="AV21" s="572">
        <v>40</v>
      </c>
      <c r="AW21" s="368">
        <f t="shared" si="11"/>
        <v>35744</v>
      </c>
      <c r="AZ21" s="103"/>
      <c r="BA21" s="15">
        <v>14</v>
      </c>
      <c r="BB21" s="91">
        <v>911.7</v>
      </c>
      <c r="BC21" s="234">
        <v>45089</v>
      </c>
      <c r="BD21" s="91">
        <v>911.7</v>
      </c>
      <c r="BE21" s="94" t="s">
        <v>543</v>
      </c>
      <c r="BF21" s="70">
        <v>42</v>
      </c>
      <c r="BG21" s="368">
        <f t="shared" si="12"/>
        <v>38291.4</v>
      </c>
      <c r="BJ21" s="103"/>
      <c r="BK21" s="15">
        <v>14</v>
      </c>
      <c r="BL21" s="91">
        <v>940.7</v>
      </c>
      <c r="BM21" s="234">
        <v>45086</v>
      </c>
      <c r="BN21" s="91">
        <v>940.7</v>
      </c>
      <c r="BO21" s="94" t="s">
        <v>507</v>
      </c>
      <c r="BP21" s="70">
        <v>40</v>
      </c>
      <c r="BQ21" s="445">
        <f t="shared" si="13"/>
        <v>37628</v>
      </c>
      <c r="BR21" s="368"/>
      <c r="BT21" s="103"/>
      <c r="BU21" s="15">
        <v>14</v>
      </c>
      <c r="BV21" s="91">
        <v>933.5</v>
      </c>
      <c r="BW21" s="279">
        <v>45087</v>
      </c>
      <c r="BX21" s="91">
        <v>933.5</v>
      </c>
      <c r="BY21" s="512" t="s">
        <v>531</v>
      </c>
      <c r="BZ21" s="280">
        <v>40</v>
      </c>
      <c r="CA21" s="368">
        <f t="shared" si="5"/>
        <v>37340</v>
      </c>
      <c r="CD21" s="205"/>
      <c r="CE21" s="15">
        <v>14</v>
      </c>
      <c r="CF21" s="91">
        <v>885.9</v>
      </c>
      <c r="CG21" s="279">
        <v>45092</v>
      </c>
      <c r="CH21" s="91">
        <v>885.9</v>
      </c>
      <c r="CI21" s="281" t="s">
        <v>575</v>
      </c>
      <c r="CJ21" s="280">
        <v>42</v>
      </c>
      <c r="CK21" s="233">
        <f t="shared" si="14"/>
        <v>37207.799999999996</v>
      </c>
      <c r="CN21" s="383"/>
      <c r="CO21" s="15">
        <v>14</v>
      </c>
      <c r="CP21" s="570">
        <v>899</v>
      </c>
      <c r="CQ21" s="594">
        <v>45092</v>
      </c>
      <c r="CR21" s="570">
        <v>899</v>
      </c>
      <c r="CS21" s="595" t="s">
        <v>570</v>
      </c>
      <c r="CT21" s="280">
        <v>42</v>
      </c>
      <c r="CU21" s="373">
        <f t="shared" si="58"/>
        <v>37758</v>
      </c>
      <c r="CX21" s="103"/>
      <c r="CY21" s="15">
        <v>14</v>
      </c>
      <c r="CZ21" s="570">
        <v>882.5</v>
      </c>
      <c r="DA21" s="651">
        <v>45090</v>
      </c>
      <c r="DB21" s="570">
        <v>882.5</v>
      </c>
      <c r="DC21" s="704" t="s">
        <v>553</v>
      </c>
      <c r="DD21" s="572">
        <v>35</v>
      </c>
      <c r="DE21" s="368">
        <f t="shared" si="15"/>
        <v>30887.5</v>
      </c>
      <c r="DH21" s="103"/>
      <c r="DI21" s="15">
        <v>14</v>
      </c>
      <c r="DJ21" s="570">
        <v>937.6</v>
      </c>
      <c r="DK21" s="594">
        <v>45093</v>
      </c>
      <c r="DL21" s="570">
        <v>937.6</v>
      </c>
      <c r="DM21" s="595" t="s">
        <v>576</v>
      </c>
      <c r="DN21" s="596">
        <v>42</v>
      </c>
      <c r="DO21" s="373">
        <f t="shared" si="16"/>
        <v>39379.200000000004</v>
      </c>
      <c r="DR21" s="103"/>
      <c r="DS21" s="15">
        <v>14</v>
      </c>
      <c r="DT21" s="570">
        <v>887.2</v>
      </c>
      <c r="DU21" s="594">
        <v>45093</v>
      </c>
      <c r="DV21" s="570">
        <v>887.2</v>
      </c>
      <c r="DW21" s="595" t="s">
        <v>589</v>
      </c>
      <c r="DX21" s="596">
        <v>42</v>
      </c>
      <c r="DY21" s="368">
        <f t="shared" si="17"/>
        <v>37262.400000000001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>
        <v>45096</v>
      </c>
      <c r="EP21" s="68">
        <v>902.6</v>
      </c>
      <c r="EQ21" s="69" t="s">
        <v>603</v>
      </c>
      <c r="ER21" s="70">
        <v>42</v>
      </c>
      <c r="ES21" s="368">
        <f t="shared" si="19"/>
        <v>37909.200000000004</v>
      </c>
      <c r="EV21" s="103"/>
      <c r="EW21" s="15">
        <v>14</v>
      </c>
      <c r="EX21" s="570">
        <v>880.9</v>
      </c>
      <c r="EY21" s="651">
        <v>45097</v>
      </c>
      <c r="EZ21" s="570">
        <v>880.9</v>
      </c>
      <c r="FA21" s="571" t="s">
        <v>529</v>
      </c>
      <c r="FB21" s="572">
        <v>42</v>
      </c>
      <c r="FC21" s="368">
        <f t="shared" si="20"/>
        <v>36997.799999999996</v>
      </c>
      <c r="FF21" s="103"/>
      <c r="FG21" s="15">
        <v>14</v>
      </c>
      <c r="FH21" s="570">
        <v>930.8</v>
      </c>
      <c r="FI21" s="651">
        <v>45097</v>
      </c>
      <c r="FJ21" s="570">
        <v>930.8</v>
      </c>
      <c r="FK21" s="571" t="s">
        <v>615</v>
      </c>
      <c r="FL21" s="572">
        <v>42</v>
      </c>
      <c r="FM21" s="233">
        <f t="shared" si="21"/>
        <v>39093.599999999999</v>
      </c>
      <c r="FP21" s="103"/>
      <c r="FQ21" s="15">
        <v>14</v>
      </c>
      <c r="FR21" s="570">
        <v>906.3</v>
      </c>
      <c r="FS21" s="234">
        <v>45098</v>
      </c>
      <c r="FT21" s="570">
        <v>906.3</v>
      </c>
      <c r="FU21" s="69" t="s">
        <v>559</v>
      </c>
      <c r="FV21" s="70">
        <v>42</v>
      </c>
      <c r="FW21" s="368">
        <f t="shared" si="22"/>
        <v>38064.6</v>
      </c>
      <c r="FX21" s="70"/>
      <c r="FZ21" s="103"/>
      <c r="GA21" s="15">
        <v>14</v>
      </c>
      <c r="GB21" s="341">
        <v>892.7</v>
      </c>
      <c r="GC21" s="234">
        <v>45099</v>
      </c>
      <c r="GD21" s="341">
        <v>892.7</v>
      </c>
      <c r="GE21" s="94" t="s">
        <v>628</v>
      </c>
      <c r="GF21" s="70">
        <v>42</v>
      </c>
      <c r="GG21" s="368">
        <f t="shared" si="23"/>
        <v>37493.4</v>
      </c>
      <c r="GJ21" s="103"/>
      <c r="GK21" s="15">
        <v>14</v>
      </c>
      <c r="GL21" s="91">
        <v>889</v>
      </c>
      <c r="GM21" s="234">
        <v>45100</v>
      </c>
      <c r="GN21" s="91">
        <v>889</v>
      </c>
      <c r="GO21" s="94" t="s">
        <v>637</v>
      </c>
      <c r="GP21" s="70">
        <v>43</v>
      </c>
      <c r="GQ21" s="368">
        <f t="shared" si="24"/>
        <v>38227</v>
      </c>
      <c r="GT21" s="103"/>
      <c r="GU21" s="15">
        <v>14</v>
      </c>
      <c r="GV21" s="91">
        <v>907.2</v>
      </c>
      <c r="GW21" s="234">
        <v>45101</v>
      </c>
      <c r="GX21" s="91">
        <v>907.2</v>
      </c>
      <c r="GY21" s="94" t="s">
        <v>649</v>
      </c>
      <c r="GZ21" s="70">
        <v>43</v>
      </c>
      <c r="HA21" s="368">
        <f t="shared" si="25"/>
        <v>39009.599999999999</v>
      </c>
      <c r="HD21" s="103"/>
      <c r="HE21" s="15">
        <v>14</v>
      </c>
      <c r="HF21" s="570">
        <v>931.22</v>
      </c>
      <c r="HG21" s="651">
        <v>45103</v>
      </c>
      <c r="HH21" s="570">
        <v>931.22</v>
      </c>
      <c r="HI21" s="704" t="s">
        <v>659</v>
      </c>
      <c r="HJ21" s="572">
        <v>44</v>
      </c>
      <c r="HK21" s="233">
        <f t="shared" si="26"/>
        <v>40973.68</v>
      </c>
      <c r="HN21" s="103"/>
      <c r="HO21" s="632">
        <v>14</v>
      </c>
      <c r="HP21" s="570">
        <v>927.1</v>
      </c>
      <c r="HQ21" s="234">
        <v>45104</v>
      </c>
      <c r="HR21" s="570">
        <v>927.1</v>
      </c>
      <c r="HS21" s="282" t="s">
        <v>672</v>
      </c>
      <c r="HT21" s="70">
        <v>44</v>
      </c>
      <c r="HU21" s="233">
        <f t="shared" si="27"/>
        <v>40792.400000000001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>
        <v>45106</v>
      </c>
      <c r="IL21" s="68">
        <v>933.5</v>
      </c>
      <c r="IM21" s="69" t="s">
        <v>694</v>
      </c>
      <c r="IN21" s="70">
        <v>44</v>
      </c>
      <c r="IO21" s="233">
        <f t="shared" si="28"/>
        <v>41074</v>
      </c>
      <c r="IR21" s="103"/>
      <c r="IS21" s="15">
        <v>14</v>
      </c>
      <c r="IT21" s="68">
        <v>916.3</v>
      </c>
      <c r="IU21" s="242">
        <v>45105</v>
      </c>
      <c r="IV21" s="68">
        <v>916.3</v>
      </c>
      <c r="IW21" s="69" t="s">
        <v>688</v>
      </c>
      <c r="IX21" s="70">
        <v>44</v>
      </c>
      <c r="IY21" s="233">
        <f t="shared" si="29"/>
        <v>40317.199999999997</v>
      </c>
      <c r="IZ21" s="91"/>
      <c r="JB21" s="103"/>
      <c r="JC21" s="15">
        <v>14</v>
      </c>
      <c r="JD21" s="91">
        <v>790</v>
      </c>
      <c r="JE21" s="242">
        <v>45106</v>
      </c>
      <c r="JF21" s="91">
        <v>790</v>
      </c>
      <c r="JG21" s="69" t="s">
        <v>701</v>
      </c>
      <c r="JH21" s="70">
        <v>40</v>
      </c>
      <c r="JI21" s="368">
        <f t="shared" si="30"/>
        <v>31600</v>
      </c>
      <c r="JL21" s="103"/>
      <c r="JM21" s="15">
        <v>14</v>
      </c>
      <c r="JN21" s="91">
        <v>884.5</v>
      </c>
      <c r="JO21" s="234">
        <v>45108</v>
      </c>
      <c r="JP21" s="91">
        <v>884.5</v>
      </c>
      <c r="JQ21" s="69" t="s">
        <v>710</v>
      </c>
      <c r="JR21" s="70">
        <v>45</v>
      </c>
      <c r="JS21" s="368">
        <f t="shared" si="31"/>
        <v>39802.5</v>
      </c>
      <c r="JV21" s="93"/>
      <c r="JW21" s="15">
        <v>14</v>
      </c>
      <c r="JX21" s="68">
        <v>970.68</v>
      </c>
      <c r="JY21" s="242">
        <v>45108</v>
      </c>
      <c r="JZ21" s="68">
        <v>970.68</v>
      </c>
      <c r="KA21" s="69" t="s">
        <v>720</v>
      </c>
      <c r="KB21" s="70">
        <v>45</v>
      </c>
      <c r="KC21" s="368">
        <f t="shared" si="32"/>
        <v>43680.6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>
        <v>45083</v>
      </c>
      <c r="P22" s="91">
        <v>919.4</v>
      </c>
      <c r="Q22" s="282" t="s">
        <v>483</v>
      </c>
      <c r="R22" s="70">
        <v>38</v>
      </c>
      <c r="S22" s="481">
        <f t="shared" si="8"/>
        <v>34937.199999999997</v>
      </c>
      <c r="V22" s="93"/>
      <c r="W22" s="15">
        <v>15</v>
      </c>
      <c r="X22" s="573">
        <v>864.1</v>
      </c>
      <c r="Y22" s="657">
        <v>45084</v>
      </c>
      <c r="Z22" s="573">
        <v>864.1</v>
      </c>
      <c r="AA22" s="571" t="s">
        <v>490</v>
      </c>
      <c r="AB22" s="572">
        <v>38</v>
      </c>
      <c r="AC22" s="368">
        <f t="shared" si="9"/>
        <v>32835.800000000003</v>
      </c>
      <c r="AF22" s="103"/>
      <c r="AG22" s="15">
        <v>15</v>
      </c>
      <c r="AH22" s="570">
        <v>894.5</v>
      </c>
      <c r="AI22" s="651">
        <v>45085</v>
      </c>
      <c r="AJ22" s="570">
        <v>894.5</v>
      </c>
      <c r="AK22" s="704" t="s">
        <v>497</v>
      </c>
      <c r="AL22" s="572">
        <v>38</v>
      </c>
      <c r="AM22" s="368">
        <f t="shared" si="10"/>
        <v>33991</v>
      </c>
      <c r="AP22" s="103"/>
      <c r="AQ22" s="15">
        <v>15</v>
      </c>
      <c r="AR22" s="570">
        <v>902.6</v>
      </c>
      <c r="AS22" s="651">
        <v>45085</v>
      </c>
      <c r="AT22" s="570">
        <v>902.6</v>
      </c>
      <c r="AU22" s="704" t="s">
        <v>504</v>
      </c>
      <c r="AV22" s="572">
        <v>40</v>
      </c>
      <c r="AW22" s="368">
        <f t="shared" si="11"/>
        <v>36104</v>
      </c>
      <c r="AZ22" s="103"/>
      <c r="BA22" s="15">
        <v>15</v>
      </c>
      <c r="BB22" s="91">
        <v>940.7</v>
      </c>
      <c r="BC22" s="234">
        <v>45087</v>
      </c>
      <c r="BD22" s="91">
        <v>940.7</v>
      </c>
      <c r="BE22" s="94" t="s">
        <v>520</v>
      </c>
      <c r="BF22" s="70">
        <v>40</v>
      </c>
      <c r="BG22" s="368">
        <f t="shared" si="12"/>
        <v>37628</v>
      </c>
      <c r="BJ22" s="103"/>
      <c r="BK22" s="15">
        <v>15</v>
      </c>
      <c r="BL22" s="91">
        <v>924.9</v>
      </c>
      <c r="BM22" s="234">
        <v>45086</v>
      </c>
      <c r="BN22" s="91">
        <v>924.9</v>
      </c>
      <c r="BO22" s="94" t="s">
        <v>507</v>
      </c>
      <c r="BP22" s="70">
        <v>40</v>
      </c>
      <c r="BQ22" s="445">
        <f t="shared" si="13"/>
        <v>36996</v>
      </c>
      <c r="BR22" s="368"/>
      <c r="BT22" s="103"/>
      <c r="BU22" s="15">
        <v>15</v>
      </c>
      <c r="BV22" s="91">
        <v>935.3</v>
      </c>
      <c r="BW22" s="279">
        <v>45087</v>
      </c>
      <c r="BX22" s="91">
        <v>935.3</v>
      </c>
      <c r="BY22" s="512" t="s">
        <v>531</v>
      </c>
      <c r="BZ22" s="280">
        <v>40</v>
      </c>
      <c r="CA22" s="368">
        <f t="shared" si="5"/>
        <v>37412</v>
      </c>
      <c r="CD22" s="205"/>
      <c r="CE22" s="15">
        <v>15</v>
      </c>
      <c r="CF22" s="91">
        <v>873.2</v>
      </c>
      <c r="CG22" s="279">
        <v>45092</v>
      </c>
      <c r="CH22" s="91">
        <v>873.2</v>
      </c>
      <c r="CI22" s="281" t="s">
        <v>524</v>
      </c>
      <c r="CJ22" s="280">
        <v>42</v>
      </c>
      <c r="CK22" s="233">
        <f t="shared" si="14"/>
        <v>36674.400000000001</v>
      </c>
      <c r="CN22" s="383"/>
      <c r="CO22" s="15">
        <v>15</v>
      </c>
      <c r="CP22" s="573">
        <v>931.7</v>
      </c>
      <c r="CQ22" s="594">
        <v>45091</v>
      </c>
      <c r="CR22" s="573">
        <v>931.7</v>
      </c>
      <c r="CS22" s="595" t="s">
        <v>523</v>
      </c>
      <c r="CT22" s="280">
        <v>42</v>
      </c>
      <c r="CU22" s="373">
        <f t="shared" si="58"/>
        <v>39131.4</v>
      </c>
      <c r="CX22" s="103"/>
      <c r="CY22" s="15">
        <v>15</v>
      </c>
      <c r="CZ22" s="570">
        <v>454</v>
      </c>
      <c r="DA22" s="651">
        <v>45090</v>
      </c>
      <c r="DB22" s="570">
        <v>454</v>
      </c>
      <c r="DC22" s="704" t="s">
        <v>553</v>
      </c>
      <c r="DD22" s="572">
        <v>35</v>
      </c>
      <c r="DE22" s="368">
        <f t="shared" si="15"/>
        <v>15890</v>
      </c>
      <c r="DH22" s="103"/>
      <c r="DI22" s="15">
        <v>15</v>
      </c>
      <c r="DJ22" s="570">
        <v>941.2</v>
      </c>
      <c r="DK22" s="594">
        <v>45093</v>
      </c>
      <c r="DL22" s="570">
        <v>941.2</v>
      </c>
      <c r="DM22" s="595" t="s">
        <v>576</v>
      </c>
      <c r="DN22" s="596">
        <v>42</v>
      </c>
      <c r="DO22" s="373">
        <f t="shared" si="16"/>
        <v>39530.400000000001</v>
      </c>
      <c r="DR22" s="103"/>
      <c r="DS22" s="15">
        <v>15</v>
      </c>
      <c r="DT22" s="570">
        <v>931.7</v>
      </c>
      <c r="DU22" s="594">
        <v>45093</v>
      </c>
      <c r="DV22" s="570">
        <v>931.7</v>
      </c>
      <c r="DW22" s="595" t="s">
        <v>589</v>
      </c>
      <c r="DX22" s="596">
        <v>42</v>
      </c>
      <c r="DY22" s="368">
        <f t="shared" si="17"/>
        <v>39131.4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>
        <v>45096</v>
      </c>
      <c r="EP22" s="68">
        <v>911.7</v>
      </c>
      <c r="EQ22" s="69" t="s">
        <v>603</v>
      </c>
      <c r="ER22" s="70">
        <v>42</v>
      </c>
      <c r="ES22" s="368">
        <f t="shared" si="19"/>
        <v>38291.4</v>
      </c>
      <c r="EV22" s="103"/>
      <c r="EW22" s="15">
        <v>15</v>
      </c>
      <c r="EX22" s="570">
        <v>911.7</v>
      </c>
      <c r="EY22" s="651">
        <v>45097</v>
      </c>
      <c r="EZ22" s="570">
        <v>911.7</v>
      </c>
      <c r="FA22" s="571" t="s">
        <v>529</v>
      </c>
      <c r="FB22" s="572">
        <v>42</v>
      </c>
      <c r="FC22" s="368">
        <f t="shared" si="20"/>
        <v>38291.4</v>
      </c>
      <c r="FF22" s="103"/>
      <c r="FG22" s="15">
        <v>15</v>
      </c>
      <c r="FH22" s="570">
        <v>914.4</v>
      </c>
      <c r="FI22" s="651">
        <v>45097</v>
      </c>
      <c r="FJ22" s="570">
        <v>914.4</v>
      </c>
      <c r="FK22" s="571" t="s">
        <v>615</v>
      </c>
      <c r="FL22" s="572">
        <v>42</v>
      </c>
      <c r="FM22" s="233">
        <f t="shared" si="21"/>
        <v>38404.799999999996</v>
      </c>
      <c r="FP22" s="103"/>
      <c r="FQ22" s="15">
        <v>15</v>
      </c>
      <c r="FR22" s="570">
        <v>896.3</v>
      </c>
      <c r="FS22" s="234">
        <v>45098</v>
      </c>
      <c r="FT22" s="570">
        <v>896.3</v>
      </c>
      <c r="FU22" s="69" t="s">
        <v>559</v>
      </c>
      <c r="FV22" s="70">
        <v>42</v>
      </c>
      <c r="FW22" s="368">
        <f t="shared" si="22"/>
        <v>37644.6</v>
      </c>
      <c r="FX22" s="70"/>
      <c r="FZ22" s="103"/>
      <c r="GA22" s="15">
        <v>15</v>
      </c>
      <c r="GB22" s="341">
        <v>866.4</v>
      </c>
      <c r="GC22" s="234">
        <v>45099</v>
      </c>
      <c r="GD22" s="341">
        <v>866.4</v>
      </c>
      <c r="GE22" s="94" t="s">
        <v>628</v>
      </c>
      <c r="GF22" s="70">
        <v>42</v>
      </c>
      <c r="GG22" s="368">
        <f t="shared" si="23"/>
        <v>36388.799999999996</v>
      </c>
      <c r="GJ22" s="103"/>
      <c r="GK22" s="15">
        <v>15</v>
      </c>
      <c r="GL22" s="91">
        <v>907.2</v>
      </c>
      <c r="GM22" s="234">
        <v>45100</v>
      </c>
      <c r="GN22" s="91">
        <v>907.2</v>
      </c>
      <c r="GO22" s="94" t="s">
        <v>637</v>
      </c>
      <c r="GP22" s="70">
        <v>43</v>
      </c>
      <c r="GQ22" s="368">
        <f t="shared" si="24"/>
        <v>39009.599999999999</v>
      </c>
      <c r="GT22" s="103"/>
      <c r="GU22" s="15">
        <v>15</v>
      </c>
      <c r="GV22" s="91">
        <v>938.9</v>
      </c>
      <c r="GW22" s="234">
        <v>45101</v>
      </c>
      <c r="GX22" s="91">
        <v>938.9</v>
      </c>
      <c r="GY22" s="94" t="s">
        <v>644</v>
      </c>
      <c r="GZ22" s="70">
        <v>43</v>
      </c>
      <c r="HA22" s="368">
        <f t="shared" si="25"/>
        <v>40372.699999999997</v>
      </c>
      <c r="HD22" s="103"/>
      <c r="HE22" s="15">
        <v>15</v>
      </c>
      <c r="HF22" s="570">
        <v>922.15</v>
      </c>
      <c r="HG22" s="651">
        <v>45103</v>
      </c>
      <c r="HH22" s="570">
        <v>922.15</v>
      </c>
      <c r="HI22" s="704" t="s">
        <v>659</v>
      </c>
      <c r="HJ22" s="572">
        <v>44</v>
      </c>
      <c r="HK22" s="233">
        <f t="shared" si="26"/>
        <v>40574.6</v>
      </c>
      <c r="HN22" s="103"/>
      <c r="HO22" s="632">
        <v>15</v>
      </c>
      <c r="HP22" s="570">
        <v>915.3</v>
      </c>
      <c r="HQ22" s="234">
        <v>45104</v>
      </c>
      <c r="HR22" s="570">
        <v>915.3</v>
      </c>
      <c r="HS22" s="282" t="s">
        <v>672</v>
      </c>
      <c r="HT22" s="70">
        <v>44</v>
      </c>
      <c r="HU22" s="233">
        <f t="shared" si="27"/>
        <v>40273.199999999997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>
        <v>45106</v>
      </c>
      <c r="IL22" s="68">
        <v>930.8</v>
      </c>
      <c r="IM22" s="69" t="s">
        <v>694</v>
      </c>
      <c r="IN22" s="70">
        <v>44</v>
      </c>
      <c r="IO22" s="233">
        <f t="shared" si="28"/>
        <v>40955.199999999997</v>
      </c>
      <c r="IR22" s="103"/>
      <c r="IS22" s="15">
        <v>15</v>
      </c>
      <c r="IT22" s="68">
        <v>908.1</v>
      </c>
      <c r="IU22" s="242">
        <v>45105</v>
      </c>
      <c r="IV22" s="68">
        <v>908.1</v>
      </c>
      <c r="IW22" s="69" t="s">
        <v>688</v>
      </c>
      <c r="IX22" s="70">
        <v>44</v>
      </c>
      <c r="IY22" s="233">
        <f t="shared" si="29"/>
        <v>39956.400000000001</v>
      </c>
      <c r="IZ22" s="91"/>
      <c r="JB22" s="103"/>
      <c r="JC22" s="15">
        <v>15</v>
      </c>
      <c r="JD22" s="91">
        <v>758.5</v>
      </c>
      <c r="JE22" s="242">
        <v>45106</v>
      </c>
      <c r="JF22" s="91">
        <v>758.5</v>
      </c>
      <c r="JG22" s="69" t="s">
        <v>701</v>
      </c>
      <c r="JH22" s="70">
        <v>40</v>
      </c>
      <c r="JI22" s="368">
        <f t="shared" si="30"/>
        <v>30340</v>
      </c>
      <c r="JL22" s="103"/>
      <c r="JM22" s="15">
        <v>15</v>
      </c>
      <c r="JN22" s="91">
        <v>925.3</v>
      </c>
      <c r="JO22" s="234">
        <v>45108</v>
      </c>
      <c r="JP22" s="91">
        <v>925.3</v>
      </c>
      <c r="JQ22" s="69" t="s">
        <v>716</v>
      </c>
      <c r="JR22" s="70">
        <v>45</v>
      </c>
      <c r="JS22" s="368">
        <f t="shared" si="31"/>
        <v>41638.5</v>
      </c>
      <c r="JV22" s="93"/>
      <c r="JW22" s="15">
        <v>15</v>
      </c>
      <c r="JX22" s="68">
        <v>958.89</v>
      </c>
      <c r="JY22" s="242">
        <v>45108</v>
      </c>
      <c r="JZ22" s="68">
        <v>958.89</v>
      </c>
      <c r="KA22" s="69" t="s">
        <v>720</v>
      </c>
      <c r="KB22" s="70">
        <v>45</v>
      </c>
      <c r="KC22" s="368">
        <f t="shared" si="32"/>
        <v>43150.05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>
        <v>45083</v>
      </c>
      <c r="P23" s="91">
        <v>862.7</v>
      </c>
      <c r="Q23" s="282" t="s">
        <v>483</v>
      </c>
      <c r="R23" s="70">
        <v>38</v>
      </c>
      <c r="S23" s="481">
        <f t="shared" si="8"/>
        <v>32782.6</v>
      </c>
      <c r="V23" s="93"/>
      <c r="W23" s="15">
        <v>16</v>
      </c>
      <c r="X23" s="573">
        <v>905.4</v>
      </c>
      <c r="Y23" s="657">
        <v>45084</v>
      </c>
      <c r="Z23" s="573">
        <v>905.4</v>
      </c>
      <c r="AA23" s="571" t="s">
        <v>493</v>
      </c>
      <c r="AB23" s="572">
        <v>38</v>
      </c>
      <c r="AC23" s="368">
        <f t="shared" si="9"/>
        <v>34405.199999999997</v>
      </c>
      <c r="AF23" s="103"/>
      <c r="AG23" s="15">
        <v>16</v>
      </c>
      <c r="AH23" s="570">
        <v>913.5</v>
      </c>
      <c r="AI23" s="651">
        <v>45085</v>
      </c>
      <c r="AJ23" s="570">
        <v>913.5</v>
      </c>
      <c r="AK23" s="704" t="s">
        <v>497</v>
      </c>
      <c r="AL23" s="572">
        <v>38</v>
      </c>
      <c r="AM23" s="368">
        <f t="shared" si="10"/>
        <v>34713</v>
      </c>
      <c r="AP23" s="103"/>
      <c r="AQ23" s="15">
        <v>16</v>
      </c>
      <c r="AR23" s="570">
        <v>940.7</v>
      </c>
      <c r="AS23" s="651">
        <v>45085</v>
      </c>
      <c r="AT23" s="570">
        <v>940.7</v>
      </c>
      <c r="AU23" s="704" t="s">
        <v>504</v>
      </c>
      <c r="AV23" s="572">
        <v>40</v>
      </c>
      <c r="AW23" s="368">
        <f t="shared" si="11"/>
        <v>37628</v>
      </c>
      <c r="AZ23" s="103"/>
      <c r="BA23" s="15">
        <v>16</v>
      </c>
      <c r="BB23" s="91">
        <v>861.8</v>
      </c>
      <c r="BC23" s="234">
        <v>45089</v>
      </c>
      <c r="BD23" s="91">
        <v>861.8</v>
      </c>
      <c r="BE23" s="94" t="s">
        <v>542</v>
      </c>
      <c r="BF23" s="70">
        <v>42</v>
      </c>
      <c r="BG23" s="368">
        <f t="shared" si="12"/>
        <v>36195.599999999999</v>
      </c>
      <c r="BJ23" s="103"/>
      <c r="BK23" s="15">
        <v>16</v>
      </c>
      <c r="BL23" s="91">
        <v>924.9</v>
      </c>
      <c r="BM23" s="234">
        <v>45086</v>
      </c>
      <c r="BN23" s="91">
        <v>924.9</v>
      </c>
      <c r="BO23" s="94" t="s">
        <v>507</v>
      </c>
      <c r="BP23" s="70">
        <v>40</v>
      </c>
      <c r="BQ23" s="445">
        <f t="shared" si="13"/>
        <v>36996</v>
      </c>
      <c r="BR23" s="368"/>
      <c r="BT23" s="103"/>
      <c r="BU23" s="15">
        <v>16</v>
      </c>
      <c r="BV23" s="91">
        <v>929.9</v>
      </c>
      <c r="BW23" s="279">
        <v>45087</v>
      </c>
      <c r="BX23" s="91">
        <v>929.9</v>
      </c>
      <c r="BY23" s="512" t="s">
        <v>531</v>
      </c>
      <c r="BZ23" s="280">
        <v>40</v>
      </c>
      <c r="CA23" s="368">
        <f t="shared" si="5"/>
        <v>37196</v>
      </c>
      <c r="CD23" s="205"/>
      <c r="CE23" s="15">
        <v>16</v>
      </c>
      <c r="CF23" s="91">
        <v>898.6</v>
      </c>
      <c r="CG23" s="279">
        <v>45089</v>
      </c>
      <c r="CH23" s="91">
        <v>898.6</v>
      </c>
      <c r="CI23" s="281" t="s">
        <v>536</v>
      </c>
      <c r="CJ23" s="280">
        <v>42</v>
      </c>
      <c r="CK23" s="233">
        <f t="shared" si="14"/>
        <v>37741.200000000004</v>
      </c>
      <c r="CN23" s="383"/>
      <c r="CO23" s="15">
        <v>16</v>
      </c>
      <c r="CP23" s="570">
        <v>932.6</v>
      </c>
      <c r="CQ23" s="594">
        <v>45092</v>
      </c>
      <c r="CR23" s="570">
        <v>932.6</v>
      </c>
      <c r="CS23" s="595" t="s">
        <v>570</v>
      </c>
      <c r="CT23" s="280">
        <v>42</v>
      </c>
      <c r="CU23" s="373">
        <f t="shared" si="58"/>
        <v>39169.200000000004</v>
      </c>
      <c r="CX23" s="103"/>
      <c r="CY23" s="15">
        <v>16</v>
      </c>
      <c r="CZ23" s="570">
        <v>904</v>
      </c>
      <c r="DA23" s="651">
        <v>45090</v>
      </c>
      <c r="DB23" s="570">
        <v>904</v>
      </c>
      <c r="DC23" s="704" t="s">
        <v>553</v>
      </c>
      <c r="DD23" s="572">
        <v>35</v>
      </c>
      <c r="DE23" s="368">
        <f t="shared" si="15"/>
        <v>31640</v>
      </c>
      <c r="DH23" s="103"/>
      <c r="DI23" s="15">
        <v>16</v>
      </c>
      <c r="DJ23" s="570">
        <v>923.5</v>
      </c>
      <c r="DK23" s="594">
        <v>45093</v>
      </c>
      <c r="DL23" s="570">
        <v>923.5</v>
      </c>
      <c r="DM23" s="595" t="s">
        <v>576</v>
      </c>
      <c r="DN23" s="596">
        <v>42</v>
      </c>
      <c r="DO23" s="373">
        <f t="shared" si="16"/>
        <v>38787</v>
      </c>
      <c r="DR23" s="103"/>
      <c r="DS23" s="15">
        <v>16</v>
      </c>
      <c r="DT23" s="570">
        <v>891.3</v>
      </c>
      <c r="DU23" s="594">
        <v>45093</v>
      </c>
      <c r="DV23" s="570">
        <v>891.3</v>
      </c>
      <c r="DW23" s="595" t="s">
        <v>589</v>
      </c>
      <c r="DX23" s="596">
        <v>42</v>
      </c>
      <c r="DY23" s="368">
        <f t="shared" si="17"/>
        <v>37434.6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>
        <v>45096</v>
      </c>
      <c r="EP23" s="68">
        <v>907.2</v>
      </c>
      <c r="EQ23" s="69" t="s">
        <v>603</v>
      </c>
      <c r="ER23" s="70">
        <v>42</v>
      </c>
      <c r="ES23" s="368">
        <f t="shared" si="19"/>
        <v>38102.400000000001</v>
      </c>
      <c r="EV23" s="103"/>
      <c r="EW23" s="15">
        <v>16</v>
      </c>
      <c r="EX23" s="570">
        <v>898.1</v>
      </c>
      <c r="EY23" s="651">
        <v>45097</v>
      </c>
      <c r="EZ23" s="570">
        <v>898.1</v>
      </c>
      <c r="FA23" s="571" t="s">
        <v>529</v>
      </c>
      <c r="FB23" s="572">
        <v>42</v>
      </c>
      <c r="FC23" s="368">
        <f t="shared" si="20"/>
        <v>37720.200000000004</v>
      </c>
      <c r="FF23" s="103"/>
      <c r="FG23" s="15">
        <v>16</v>
      </c>
      <c r="FH23" s="570">
        <v>912.6</v>
      </c>
      <c r="FI23" s="651">
        <v>45097</v>
      </c>
      <c r="FJ23" s="570">
        <v>912.6</v>
      </c>
      <c r="FK23" s="571" t="s">
        <v>615</v>
      </c>
      <c r="FL23" s="572">
        <v>42</v>
      </c>
      <c r="FM23" s="233">
        <f t="shared" si="21"/>
        <v>38329.200000000004</v>
      </c>
      <c r="FP23" s="103"/>
      <c r="FQ23" s="15">
        <v>16</v>
      </c>
      <c r="FR23" s="570">
        <v>925.3</v>
      </c>
      <c r="FS23" s="234">
        <v>45098</v>
      </c>
      <c r="FT23" s="570">
        <v>925.3</v>
      </c>
      <c r="FU23" s="69" t="s">
        <v>559</v>
      </c>
      <c r="FV23" s="70">
        <v>42</v>
      </c>
      <c r="FW23" s="368">
        <f t="shared" si="22"/>
        <v>38862.6</v>
      </c>
      <c r="FX23" s="70"/>
      <c r="FZ23" s="103"/>
      <c r="GA23" s="15">
        <v>16</v>
      </c>
      <c r="GB23" s="341">
        <v>935.3</v>
      </c>
      <c r="GC23" s="234">
        <v>45099</v>
      </c>
      <c r="GD23" s="341">
        <v>935.3</v>
      </c>
      <c r="GE23" s="94" t="s">
        <v>628</v>
      </c>
      <c r="GF23" s="70">
        <v>42</v>
      </c>
      <c r="GG23" s="368">
        <f t="shared" si="23"/>
        <v>39282.6</v>
      </c>
      <c r="GJ23" s="103"/>
      <c r="GK23" s="15">
        <v>16</v>
      </c>
      <c r="GL23" s="91">
        <v>883.6</v>
      </c>
      <c r="GM23" s="234">
        <v>45100</v>
      </c>
      <c r="GN23" s="91">
        <v>883.6</v>
      </c>
      <c r="GO23" s="94" t="s">
        <v>637</v>
      </c>
      <c r="GP23" s="70">
        <v>43</v>
      </c>
      <c r="GQ23" s="368">
        <f t="shared" si="24"/>
        <v>37994.800000000003</v>
      </c>
      <c r="GT23" s="103"/>
      <c r="GU23" s="15">
        <v>16</v>
      </c>
      <c r="GV23" s="91">
        <v>893.6</v>
      </c>
      <c r="GW23" s="234">
        <v>45101</v>
      </c>
      <c r="GX23" s="91">
        <v>893.6</v>
      </c>
      <c r="GY23" s="94" t="s">
        <v>643</v>
      </c>
      <c r="GZ23" s="70">
        <v>43</v>
      </c>
      <c r="HA23" s="368">
        <f t="shared" si="25"/>
        <v>38424.800000000003</v>
      </c>
      <c r="HD23" s="103"/>
      <c r="HE23" s="15">
        <v>16</v>
      </c>
      <c r="HF23" s="570">
        <v>912.17</v>
      </c>
      <c r="HG23" s="651">
        <v>45103</v>
      </c>
      <c r="HH23" s="570">
        <v>912.17</v>
      </c>
      <c r="HI23" s="704" t="s">
        <v>659</v>
      </c>
      <c r="HJ23" s="572">
        <v>44</v>
      </c>
      <c r="HK23" s="233">
        <f t="shared" si="26"/>
        <v>40135.479999999996</v>
      </c>
      <c r="HN23" s="103"/>
      <c r="HO23" s="632">
        <v>16</v>
      </c>
      <c r="HP23" s="570">
        <v>931.7</v>
      </c>
      <c r="HQ23" s="234">
        <v>45104</v>
      </c>
      <c r="HR23" s="570">
        <v>931.7</v>
      </c>
      <c r="HS23" s="282" t="s">
        <v>672</v>
      </c>
      <c r="HT23" s="70">
        <v>44</v>
      </c>
      <c r="HU23" s="233">
        <f t="shared" si="27"/>
        <v>40994.800000000003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>
        <v>45106</v>
      </c>
      <c r="IL23" s="68">
        <v>870</v>
      </c>
      <c r="IM23" s="69" t="s">
        <v>694</v>
      </c>
      <c r="IN23" s="70">
        <v>44</v>
      </c>
      <c r="IO23" s="233">
        <f t="shared" si="28"/>
        <v>38280</v>
      </c>
      <c r="IR23" s="103"/>
      <c r="IS23" s="15">
        <v>16</v>
      </c>
      <c r="IT23" s="68">
        <v>922.6</v>
      </c>
      <c r="IU23" s="242">
        <v>45105</v>
      </c>
      <c r="IV23" s="68">
        <v>922.6</v>
      </c>
      <c r="IW23" s="69" t="s">
        <v>688</v>
      </c>
      <c r="IX23" s="70">
        <v>44</v>
      </c>
      <c r="IY23" s="233">
        <f t="shared" si="29"/>
        <v>40594.400000000001</v>
      </c>
      <c r="IZ23" s="102"/>
      <c r="JA23" s="68"/>
      <c r="JB23" s="103"/>
      <c r="JC23" s="15">
        <v>16</v>
      </c>
      <c r="JD23" s="91">
        <v>904</v>
      </c>
      <c r="JE23" s="242">
        <v>45106</v>
      </c>
      <c r="JF23" s="570">
        <v>904</v>
      </c>
      <c r="JG23" s="69" t="s">
        <v>700</v>
      </c>
      <c r="JH23" s="70">
        <v>40</v>
      </c>
      <c r="JI23" s="368">
        <f t="shared" si="30"/>
        <v>36160</v>
      </c>
      <c r="JL23" s="103"/>
      <c r="JM23" s="15">
        <v>16</v>
      </c>
      <c r="JN23" s="91">
        <v>892.7</v>
      </c>
      <c r="JO23" s="234">
        <v>45108</v>
      </c>
      <c r="JP23" s="91">
        <v>892.7</v>
      </c>
      <c r="JQ23" s="69" t="s">
        <v>710</v>
      </c>
      <c r="JR23" s="70">
        <v>45</v>
      </c>
      <c r="JS23" s="368">
        <f t="shared" si="31"/>
        <v>40171.5</v>
      </c>
      <c r="JV23" s="93"/>
      <c r="JW23" s="15">
        <v>16</v>
      </c>
      <c r="JX23" s="68">
        <v>943.47</v>
      </c>
      <c r="JY23" s="242">
        <v>45108</v>
      </c>
      <c r="JZ23" s="68">
        <v>943.47</v>
      </c>
      <c r="KA23" s="69" t="s">
        <v>720</v>
      </c>
      <c r="KB23" s="70">
        <v>45</v>
      </c>
      <c r="KC23" s="368">
        <f t="shared" si="32"/>
        <v>42456.15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>
        <v>45083</v>
      </c>
      <c r="P24" s="91">
        <v>900.4</v>
      </c>
      <c r="Q24" s="282" t="s">
        <v>483</v>
      </c>
      <c r="R24" s="70">
        <v>38</v>
      </c>
      <c r="S24" s="481">
        <f t="shared" si="8"/>
        <v>34215.199999999997</v>
      </c>
      <c r="V24" s="93"/>
      <c r="W24" s="15">
        <v>17</v>
      </c>
      <c r="X24" s="573">
        <v>900.4</v>
      </c>
      <c r="Y24" s="657">
        <v>45084</v>
      </c>
      <c r="Z24" s="573">
        <v>900.4</v>
      </c>
      <c r="AA24" s="571" t="s">
        <v>488</v>
      </c>
      <c r="AB24" s="572">
        <v>38</v>
      </c>
      <c r="AC24" s="368">
        <f t="shared" si="9"/>
        <v>34215.199999999997</v>
      </c>
      <c r="AF24" s="103"/>
      <c r="AG24" s="15">
        <v>17</v>
      </c>
      <c r="AH24" s="570">
        <v>914.4</v>
      </c>
      <c r="AI24" s="651">
        <v>45085</v>
      </c>
      <c r="AJ24" s="570">
        <v>914.4</v>
      </c>
      <c r="AK24" s="704" t="s">
        <v>497</v>
      </c>
      <c r="AL24" s="572">
        <v>38</v>
      </c>
      <c r="AM24" s="368">
        <f t="shared" si="10"/>
        <v>34747.199999999997</v>
      </c>
      <c r="AP24" s="103"/>
      <c r="AQ24" s="15">
        <v>17</v>
      </c>
      <c r="AR24" s="570">
        <v>925.3</v>
      </c>
      <c r="AS24" s="651">
        <v>45087</v>
      </c>
      <c r="AT24" s="570">
        <v>925.3</v>
      </c>
      <c r="AU24" s="704" t="s">
        <v>513</v>
      </c>
      <c r="AV24" s="572">
        <v>40</v>
      </c>
      <c r="AW24" s="368">
        <f t="shared" si="11"/>
        <v>37012</v>
      </c>
      <c r="AZ24" s="103"/>
      <c r="BA24" s="15">
        <v>17</v>
      </c>
      <c r="BB24" s="91">
        <v>938.9</v>
      </c>
      <c r="BC24" s="234">
        <v>45089</v>
      </c>
      <c r="BD24" s="91">
        <v>938.9</v>
      </c>
      <c r="BE24" s="94" t="s">
        <v>543</v>
      </c>
      <c r="BF24" s="70">
        <v>42</v>
      </c>
      <c r="BG24" s="368">
        <f t="shared" si="12"/>
        <v>39433.799999999996</v>
      </c>
      <c r="BJ24" s="103"/>
      <c r="BK24" s="15">
        <v>17</v>
      </c>
      <c r="BL24" s="91">
        <v>923.5</v>
      </c>
      <c r="BM24" s="234">
        <v>45086</v>
      </c>
      <c r="BN24" s="91">
        <v>923.5</v>
      </c>
      <c r="BO24" s="94" t="s">
        <v>507</v>
      </c>
      <c r="BP24" s="70">
        <v>40</v>
      </c>
      <c r="BQ24" s="445">
        <f t="shared" si="13"/>
        <v>36940</v>
      </c>
      <c r="BR24" s="368"/>
      <c r="BT24" s="103"/>
      <c r="BU24" s="15">
        <v>17</v>
      </c>
      <c r="BV24" s="91">
        <v>898.1</v>
      </c>
      <c r="BW24" s="279">
        <v>45087</v>
      </c>
      <c r="BX24" s="91">
        <v>898.1</v>
      </c>
      <c r="BY24" s="512" t="s">
        <v>531</v>
      </c>
      <c r="BZ24" s="280">
        <v>40</v>
      </c>
      <c r="CA24" s="368">
        <f t="shared" si="5"/>
        <v>35924</v>
      </c>
      <c r="CD24" s="205"/>
      <c r="CE24" s="15">
        <v>17</v>
      </c>
      <c r="CF24" s="91">
        <v>860.5</v>
      </c>
      <c r="CG24" s="279">
        <v>45090</v>
      </c>
      <c r="CH24" s="91">
        <v>860.5</v>
      </c>
      <c r="CI24" s="281" t="s">
        <v>545</v>
      </c>
      <c r="CJ24" s="280">
        <v>42</v>
      </c>
      <c r="CK24" s="233">
        <f t="shared" si="14"/>
        <v>36141</v>
      </c>
      <c r="CN24" s="383"/>
      <c r="CO24" s="15">
        <v>17</v>
      </c>
      <c r="CP24" s="570">
        <v>881.8</v>
      </c>
      <c r="CQ24" s="594">
        <v>45092</v>
      </c>
      <c r="CR24" s="570">
        <v>881.8</v>
      </c>
      <c r="CS24" s="595" t="s">
        <v>570</v>
      </c>
      <c r="CT24" s="280">
        <v>42</v>
      </c>
      <c r="CU24" s="373">
        <f t="shared" si="58"/>
        <v>37035.599999999999</v>
      </c>
      <c r="CX24" s="103"/>
      <c r="CY24" s="15">
        <v>17</v>
      </c>
      <c r="CZ24" s="570">
        <v>789.5</v>
      </c>
      <c r="DA24" s="651">
        <v>45090</v>
      </c>
      <c r="DB24" s="570">
        <v>789.5</v>
      </c>
      <c r="DC24" s="704" t="s">
        <v>553</v>
      </c>
      <c r="DD24" s="572">
        <v>35</v>
      </c>
      <c r="DE24" s="368">
        <f t="shared" si="15"/>
        <v>27632.5</v>
      </c>
      <c r="DH24" s="103"/>
      <c r="DI24" s="15">
        <v>17</v>
      </c>
      <c r="DJ24" s="570">
        <v>913.5</v>
      </c>
      <c r="DK24" s="594">
        <v>45093</v>
      </c>
      <c r="DL24" s="570">
        <v>913.5</v>
      </c>
      <c r="DM24" s="595" t="s">
        <v>576</v>
      </c>
      <c r="DN24" s="596">
        <v>42</v>
      </c>
      <c r="DO24" s="373">
        <f t="shared" si="16"/>
        <v>38367</v>
      </c>
      <c r="DR24" s="103"/>
      <c r="DS24" s="15">
        <v>17</v>
      </c>
      <c r="DT24" s="570">
        <v>905.4</v>
      </c>
      <c r="DU24" s="594">
        <v>45093</v>
      </c>
      <c r="DV24" s="570">
        <v>905.4</v>
      </c>
      <c r="DW24" s="595" t="s">
        <v>589</v>
      </c>
      <c r="DX24" s="596">
        <v>42</v>
      </c>
      <c r="DY24" s="368">
        <f t="shared" si="17"/>
        <v>38026.799999999996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>
        <v>45096</v>
      </c>
      <c r="EP24" s="68">
        <v>861.8</v>
      </c>
      <c r="EQ24" s="69" t="s">
        <v>603</v>
      </c>
      <c r="ER24" s="70">
        <v>42</v>
      </c>
      <c r="ES24" s="368">
        <f t="shared" si="19"/>
        <v>36195.599999999999</v>
      </c>
      <c r="EV24" s="103"/>
      <c r="EW24" s="15">
        <v>17</v>
      </c>
      <c r="EX24" s="570">
        <v>904.5</v>
      </c>
      <c r="EY24" s="651">
        <v>45097</v>
      </c>
      <c r="EZ24" s="570">
        <v>904.5</v>
      </c>
      <c r="FA24" s="571" t="s">
        <v>529</v>
      </c>
      <c r="FB24" s="572">
        <v>42</v>
      </c>
      <c r="FC24" s="368">
        <f t="shared" si="20"/>
        <v>37989</v>
      </c>
      <c r="FF24" s="103"/>
      <c r="FG24" s="15">
        <v>17</v>
      </c>
      <c r="FH24" s="570">
        <v>903.6</v>
      </c>
      <c r="FI24" s="651">
        <v>45097</v>
      </c>
      <c r="FJ24" s="570">
        <v>903.6</v>
      </c>
      <c r="FK24" s="571" t="s">
        <v>615</v>
      </c>
      <c r="FL24" s="572">
        <v>42</v>
      </c>
      <c r="FM24" s="233">
        <f t="shared" si="21"/>
        <v>37951.200000000004</v>
      </c>
      <c r="FP24" s="103"/>
      <c r="FQ24" s="15">
        <v>17</v>
      </c>
      <c r="FR24" s="570">
        <v>917.2</v>
      </c>
      <c r="FS24" s="234">
        <v>45098</v>
      </c>
      <c r="FT24" s="570">
        <v>917.2</v>
      </c>
      <c r="FU24" s="69" t="s">
        <v>559</v>
      </c>
      <c r="FV24" s="70">
        <v>42</v>
      </c>
      <c r="FW24" s="368">
        <f t="shared" si="22"/>
        <v>38522.400000000001</v>
      </c>
      <c r="FX24" s="70"/>
      <c r="FZ24" s="103"/>
      <c r="GA24" s="15">
        <v>17</v>
      </c>
      <c r="GB24" s="341">
        <v>902.6</v>
      </c>
      <c r="GC24" s="234">
        <v>45099</v>
      </c>
      <c r="GD24" s="341">
        <v>902.6</v>
      </c>
      <c r="GE24" s="94" t="s">
        <v>628</v>
      </c>
      <c r="GF24" s="70">
        <v>42</v>
      </c>
      <c r="GG24" s="368">
        <f t="shared" si="23"/>
        <v>37909.200000000004</v>
      </c>
      <c r="GJ24" s="103"/>
      <c r="GK24" s="15">
        <v>17</v>
      </c>
      <c r="GL24" s="91">
        <v>883.6</v>
      </c>
      <c r="GM24" s="234">
        <v>45100</v>
      </c>
      <c r="GN24" s="91">
        <v>883.6</v>
      </c>
      <c r="GO24" s="94" t="s">
        <v>637</v>
      </c>
      <c r="GP24" s="70">
        <v>43</v>
      </c>
      <c r="GQ24" s="368">
        <f t="shared" si="24"/>
        <v>37994.800000000003</v>
      </c>
      <c r="GT24" s="103"/>
      <c r="GU24" s="15">
        <v>17</v>
      </c>
      <c r="GV24" s="91">
        <v>880</v>
      </c>
      <c r="GW24" s="234">
        <v>45101</v>
      </c>
      <c r="GX24" s="91">
        <v>880</v>
      </c>
      <c r="GY24" s="94" t="s">
        <v>643</v>
      </c>
      <c r="GZ24" s="70">
        <v>43</v>
      </c>
      <c r="HA24" s="368">
        <f t="shared" si="25"/>
        <v>37840</v>
      </c>
      <c r="HD24" s="103"/>
      <c r="HE24" s="15">
        <v>17</v>
      </c>
      <c r="HF24" s="570">
        <v>962.52</v>
      </c>
      <c r="HG24" s="651">
        <v>45103</v>
      </c>
      <c r="HH24" s="570">
        <v>962.52</v>
      </c>
      <c r="HI24" s="704" t="s">
        <v>659</v>
      </c>
      <c r="HJ24" s="572">
        <v>44</v>
      </c>
      <c r="HK24" s="233">
        <f t="shared" si="26"/>
        <v>42350.879999999997</v>
      </c>
      <c r="HN24" s="103"/>
      <c r="HO24" s="632">
        <v>17</v>
      </c>
      <c r="HP24" s="570">
        <v>891.8</v>
      </c>
      <c r="HQ24" s="234">
        <v>45104</v>
      </c>
      <c r="HR24" s="570">
        <v>891.8</v>
      </c>
      <c r="HS24" s="282" t="s">
        <v>672</v>
      </c>
      <c r="HT24" s="70">
        <v>44</v>
      </c>
      <c r="HU24" s="233">
        <f t="shared" si="27"/>
        <v>39239.199999999997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>
        <v>45106</v>
      </c>
      <c r="IL24" s="68">
        <v>873.2</v>
      </c>
      <c r="IM24" s="69" t="s">
        <v>694</v>
      </c>
      <c r="IN24" s="70">
        <v>44</v>
      </c>
      <c r="IO24" s="233">
        <f t="shared" si="28"/>
        <v>38420.800000000003</v>
      </c>
      <c r="IR24" s="103"/>
      <c r="IS24" s="15">
        <v>17</v>
      </c>
      <c r="IT24" s="68">
        <v>906.3</v>
      </c>
      <c r="IU24" s="242">
        <v>45105</v>
      </c>
      <c r="IV24" s="68">
        <v>906.3</v>
      </c>
      <c r="IW24" s="69" t="s">
        <v>688</v>
      </c>
      <c r="IX24" s="70">
        <v>44</v>
      </c>
      <c r="IY24" s="233">
        <f t="shared" si="29"/>
        <v>39877.199999999997</v>
      </c>
      <c r="JA24" s="68"/>
      <c r="JB24" s="103"/>
      <c r="JC24" s="15">
        <v>17</v>
      </c>
      <c r="JD24" s="91">
        <v>808.5</v>
      </c>
      <c r="JE24" s="242">
        <v>45106</v>
      </c>
      <c r="JF24" s="570">
        <v>808.5</v>
      </c>
      <c r="JG24" s="69" t="s">
        <v>692</v>
      </c>
      <c r="JH24" s="70">
        <v>40</v>
      </c>
      <c r="JI24" s="233">
        <f t="shared" si="30"/>
        <v>32340</v>
      </c>
      <c r="JL24" s="103"/>
      <c r="JM24" s="15">
        <v>17</v>
      </c>
      <c r="JN24" s="91">
        <v>890.9</v>
      </c>
      <c r="JO24" s="234">
        <v>45108</v>
      </c>
      <c r="JP24" s="91">
        <v>890.9</v>
      </c>
      <c r="JQ24" s="69" t="s">
        <v>710</v>
      </c>
      <c r="JR24" s="70">
        <v>45</v>
      </c>
      <c r="JS24" s="368">
        <f t="shared" si="31"/>
        <v>40090.5</v>
      </c>
      <c r="JV24" s="93"/>
      <c r="JW24" s="15">
        <v>17</v>
      </c>
      <c r="JX24" s="68">
        <v>962.52</v>
      </c>
      <c r="JY24" s="242">
        <v>45108</v>
      </c>
      <c r="JZ24" s="68">
        <v>962.52</v>
      </c>
      <c r="KA24" s="69" t="s">
        <v>720</v>
      </c>
      <c r="KB24" s="70">
        <v>45</v>
      </c>
      <c r="KC24" s="368">
        <f t="shared" si="32"/>
        <v>43313.4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>
        <v>45083</v>
      </c>
      <c r="P25" s="91">
        <v>885.9</v>
      </c>
      <c r="Q25" s="282" t="s">
        <v>483</v>
      </c>
      <c r="R25" s="70">
        <v>38</v>
      </c>
      <c r="S25" s="481">
        <f t="shared" si="8"/>
        <v>33664.199999999997</v>
      </c>
      <c r="V25" s="93"/>
      <c r="W25" s="15">
        <v>18</v>
      </c>
      <c r="X25" s="573">
        <v>895.8</v>
      </c>
      <c r="Y25" s="657">
        <v>45084</v>
      </c>
      <c r="Z25" s="573">
        <v>895.8</v>
      </c>
      <c r="AA25" s="571" t="s">
        <v>493</v>
      </c>
      <c r="AB25" s="572">
        <v>38</v>
      </c>
      <c r="AC25" s="368">
        <f t="shared" si="9"/>
        <v>34040.400000000001</v>
      </c>
      <c r="AF25" s="93"/>
      <c r="AG25" s="15">
        <v>18</v>
      </c>
      <c r="AH25" s="570">
        <v>920.8</v>
      </c>
      <c r="AI25" s="651">
        <v>45085</v>
      </c>
      <c r="AJ25" s="570">
        <v>920.8</v>
      </c>
      <c r="AK25" s="704" t="s">
        <v>494</v>
      </c>
      <c r="AL25" s="572">
        <v>38</v>
      </c>
      <c r="AM25" s="368">
        <f t="shared" si="10"/>
        <v>34990.400000000001</v>
      </c>
      <c r="AP25" s="93"/>
      <c r="AQ25" s="15">
        <v>18</v>
      </c>
      <c r="AR25" s="570">
        <v>902.6</v>
      </c>
      <c r="AS25" s="651">
        <v>45085</v>
      </c>
      <c r="AT25" s="570">
        <v>902.6</v>
      </c>
      <c r="AU25" s="704" t="s">
        <v>504</v>
      </c>
      <c r="AV25" s="572">
        <v>40</v>
      </c>
      <c r="AW25" s="368">
        <f t="shared" si="11"/>
        <v>36104</v>
      </c>
      <c r="AZ25" s="93"/>
      <c r="BA25" s="15">
        <v>18</v>
      </c>
      <c r="BB25" s="91">
        <v>884.5</v>
      </c>
      <c r="BC25" s="234">
        <v>45089</v>
      </c>
      <c r="BD25" s="91">
        <v>884.5</v>
      </c>
      <c r="BE25" s="94" t="s">
        <v>543</v>
      </c>
      <c r="BF25" s="70">
        <v>42</v>
      </c>
      <c r="BG25" s="368">
        <f t="shared" si="12"/>
        <v>37149</v>
      </c>
      <c r="BJ25" s="93"/>
      <c r="BK25" s="15">
        <v>18</v>
      </c>
      <c r="BL25" s="91">
        <v>935.3</v>
      </c>
      <c r="BM25" s="234">
        <v>45086</v>
      </c>
      <c r="BN25" s="91">
        <v>935.3</v>
      </c>
      <c r="BO25" s="94" t="s">
        <v>507</v>
      </c>
      <c r="BP25" s="70">
        <v>40</v>
      </c>
      <c r="BQ25" s="445">
        <f t="shared" si="13"/>
        <v>37412</v>
      </c>
      <c r="BR25" s="368"/>
      <c r="BT25" s="103"/>
      <c r="BU25" s="15">
        <v>18</v>
      </c>
      <c r="BV25" s="91">
        <v>913.5</v>
      </c>
      <c r="BW25" s="279">
        <v>45087</v>
      </c>
      <c r="BX25" s="91">
        <v>913.5</v>
      </c>
      <c r="BY25" s="512" t="s">
        <v>531</v>
      </c>
      <c r="BZ25" s="280">
        <v>40</v>
      </c>
      <c r="CA25" s="368">
        <f t="shared" si="5"/>
        <v>36540</v>
      </c>
      <c r="CD25" s="205"/>
      <c r="CE25" s="15">
        <v>18</v>
      </c>
      <c r="CF25" s="91">
        <v>881.3</v>
      </c>
      <c r="CG25" s="279">
        <v>45092</v>
      </c>
      <c r="CH25" s="91">
        <v>881.3</v>
      </c>
      <c r="CI25" s="281" t="s">
        <v>578</v>
      </c>
      <c r="CJ25" s="280">
        <v>42</v>
      </c>
      <c r="CK25" s="368">
        <f t="shared" si="14"/>
        <v>37014.6</v>
      </c>
      <c r="CN25" s="383"/>
      <c r="CO25" s="15">
        <v>18</v>
      </c>
      <c r="CP25" s="570">
        <v>922.6</v>
      </c>
      <c r="CQ25" s="594">
        <v>45091</v>
      </c>
      <c r="CR25" s="570">
        <v>922.6</v>
      </c>
      <c r="CS25" s="595" t="s">
        <v>565</v>
      </c>
      <c r="CT25" s="280">
        <v>42</v>
      </c>
      <c r="CU25" s="373">
        <f t="shared" si="58"/>
        <v>38749.200000000004</v>
      </c>
      <c r="CX25" s="93"/>
      <c r="CY25" s="15">
        <v>18</v>
      </c>
      <c r="CZ25" s="570">
        <v>820.5</v>
      </c>
      <c r="DA25" s="651">
        <v>45090</v>
      </c>
      <c r="DB25" s="570">
        <v>820.5</v>
      </c>
      <c r="DC25" s="704" t="s">
        <v>553</v>
      </c>
      <c r="DD25" s="572">
        <v>35</v>
      </c>
      <c r="DE25" s="368">
        <f t="shared" si="15"/>
        <v>28717.5</v>
      </c>
      <c r="DH25" s="93"/>
      <c r="DI25" s="15">
        <v>18</v>
      </c>
      <c r="DJ25" s="570">
        <v>938</v>
      </c>
      <c r="DK25" s="594">
        <v>45093</v>
      </c>
      <c r="DL25" s="570">
        <v>938</v>
      </c>
      <c r="DM25" s="595" t="s">
        <v>576</v>
      </c>
      <c r="DN25" s="596">
        <v>42</v>
      </c>
      <c r="DO25" s="373">
        <f t="shared" si="16"/>
        <v>39396</v>
      </c>
      <c r="DR25" s="93"/>
      <c r="DS25" s="15">
        <v>18</v>
      </c>
      <c r="DT25" s="570">
        <v>899.5</v>
      </c>
      <c r="DU25" s="594">
        <v>45093</v>
      </c>
      <c r="DV25" s="570">
        <v>899.5</v>
      </c>
      <c r="DW25" s="595" t="s">
        <v>589</v>
      </c>
      <c r="DX25" s="596">
        <v>42</v>
      </c>
      <c r="DY25" s="368">
        <f t="shared" si="17"/>
        <v>37779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>
        <v>45096</v>
      </c>
      <c r="EP25" s="68">
        <v>919.9</v>
      </c>
      <c r="EQ25" s="69" t="s">
        <v>603</v>
      </c>
      <c r="ER25" s="70">
        <v>42</v>
      </c>
      <c r="ES25" s="368">
        <f t="shared" si="19"/>
        <v>38635.799999999996</v>
      </c>
      <c r="EV25" s="93"/>
      <c r="EW25" s="15">
        <v>18</v>
      </c>
      <c r="EX25" s="570">
        <v>927.1</v>
      </c>
      <c r="EY25" s="651">
        <v>45097</v>
      </c>
      <c r="EZ25" s="570">
        <v>927.1</v>
      </c>
      <c r="FA25" s="571" t="s">
        <v>529</v>
      </c>
      <c r="FB25" s="572">
        <v>42</v>
      </c>
      <c r="FC25" s="368">
        <f t="shared" si="20"/>
        <v>38938.200000000004</v>
      </c>
      <c r="FF25" s="93"/>
      <c r="FG25" s="15">
        <v>18</v>
      </c>
      <c r="FH25" s="570">
        <v>887.2</v>
      </c>
      <c r="FI25" s="651">
        <v>45097</v>
      </c>
      <c r="FJ25" s="570">
        <v>887.2</v>
      </c>
      <c r="FK25" s="571" t="s">
        <v>615</v>
      </c>
      <c r="FL25" s="572">
        <v>42</v>
      </c>
      <c r="FM25" s="233">
        <f t="shared" si="21"/>
        <v>37262.400000000001</v>
      </c>
      <c r="FP25" s="93"/>
      <c r="FQ25" s="15">
        <v>18</v>
      </c>
      <c r="FR25" s="570">
        <v>932.6</v>
      </c>
      <c r="FS25" s="234">
        <v>45098</v>
      </c>
      <c r="FT25" s="570">
        <v>932.6</v>
      </c>
      <c r="FU25" s="69" t="s">
        <v>559</v>
      </c>
      <c r="FV25" s="70">
        <v>42</v>
      </c>
      <c r="FW25" s="368">
        <f t="shared" si="22"/>
        <v>39169.200000000004</v>
      </c>
      <c r="FX25" s="70"/>
      <c r="FZ25" s="93"/>
      <c r="GA25" s="15">
        <v>18</v>
      </c>
      <c r="GB25" s="341">
        <v>884.5</v>
      </c>
      <c r="GC25" s="234">
        <v>45099</v>
      </c>
      <c r="GD25" s="341">
        <v>884.5</v>
      </c>
      <c r="GE25" s="94" t="s">
        <v>628</v>
      </c>
      <c r="GF25" s="70">
        <v>42</v>
      </c>
      <c r="GG25" s="368">
        <f t="shared" si="23"/>
        <v>37149</v>
      </c>
      <c r="GJ25" s="93"/>
      <c r="GK25" s="15">
        <v>18</v>
      </c>
      <c r="GL25" s="91">
        <v>880</v>
      </c>
      <c r="GM25" s="234">
        <v>45100</v>
      </c>
      <c r="GN25" s="91">
        <v>880</v>
      </c>
      <c r="GO25" s="94" t="s">
        <v>637</v>
      </c>
      <c r="GP25" s="70">
        <v>43</v>
      </c>
      <c r="GQ25" s="368">
        <f t="shared" si="24"/>
        <v>37840</v>
      </c>
      <c r="GT25" s="93"/>
      <c r="GU25" s="15">
        <v>18</v>
      </c>
      <c r="GV25" s="91">
        <v>902.6</v>
      </c>
      <c r="GW25" s="234">
        <v>45101</v>
      </c>
      <c r="GX25" s="91">
        <v>902.6</v>
      </c>
      <c r="GY25" s="94" t="s">
        <v>647</v>
      </c>
      <c r="GZ25" s="70">
        <v>43</v>
      </c>
      <c r="HA25" s="368">
        <f t="shared" si="25"/>
        <v>38811.800000000003</v>
      </c>
      <c r="HD25" s="93"/>
      <c r="HE25" s="15">
        <v>18</v>
      </c>
      <c r="HF25" s="570">
        <v>904.46</v>
      </c>
      <c r="HG25" s="651">
        <v>45103</v>
      </c>
      <c r="HH25" s="570">
        <v>904.46</v>
      </c>
      <c r="HI25" s="704" t="s">
        <v>659</v>
      </c>
      <c r="HJ25" s="572">
        <v>44</v>
      </c>
      <c r="HK25" s="233">
        <f t="shared" si="26"/>
        <v>39796.240000000005</v>
      </c>
      <c r="HN25" s="205"/>
      <c r="HO25" s="632">
        <v>18</v>
      </c>
      <c r="HP25" s="570">
        <v>861.8</v>
      </c>
      <c r="HQ25" s="234">
        <v>45104</v>
      </c>
      <c r="HR25" s="570">
        <v>861.8</v>
      </c>
      <c r="HS25" s="282" t="s">
        <v>672</v>
      </c>
      <c r="HT25" s="70">
        <v>44</v>
      </c>
      <c r="HU25" s="233">
        <f t="shared" si="27"/>
        <v>37919.199999999997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>
        <v>45106</v>
      </c>
      <c r="IL25" s="68">
        <v>937.6</v>
      </c>
      <c r="IM25" s="69" t="s">
        <v>694</v>
      </c>
      <c r="IN25" s="70">
        <v>44</v>
      </c>
      <c r="IO25" s="233">
        <f t="shared" si="28"/>
        <v>41254.400000000001</v>
      </c>
      <c r="IR25" s="93"/>
      <c r="IS25" s="15">
        <v>18</v>
      </c>
      <c r="IT25" s="68">
        <v>917.2</v>
      </c>
      <c r="IU25" s="242">
        <v>45105</v>
      </c>
      <c r="IV25" s="68">
        <v>917.2</v>
      </c>
      <c r="IW25" s="69" t="s">
        <v>688</v>
      </c>
      <c r="IX25" s="70">
        <v>44</v>
      </c>
      <c r="IY25" s="233">
        <f t="shared" si="29"/>
        <v>40356.800000000003</v>
      </c>
      <c r="JA25" s="68"/>
      <c r="JB25" s="93"/>
      <c r="JC25" s="15">
        <v>18</v>
      </c>
      <c r="JD25" s="91">
        <v>897</v>
      </c>
      <c r="JE25" s="242">
        <v>45106</v>
      </c>
      <c r="JF25" s="91">
        <v>897</v>
      </c>
      <c r="JG25" s="69" t="s">
        <v>701</v>
      </c>
      <c r="JH25" s="70">
        <v>40</v>
      </c>
      <c r="JI25" s="368">
        <f t="shared" si="30"/>
        <v>35880</v>
      </c>
      <c r="JL25" s="93"/>
      <c r="JM25" s="15">
        <v>18</v>
      </c>
      <c r="JN25" s="91">
        <v>893.6</v>
      </c>
      <c r="JO25" s="234">
        <v>45108</v>
      </c>
      <c r="JP25" s="91">
        <v>893.6</v>
      </c>
      <c r="JQ25" s="69" t="s">
        <v>716</v>
      </c>
      <c r="JR25" s="70">
        <v>45</v>
      </c>
      <c r="JS25" s="368">
        <f t="shared" si="31"/>
        <v>40212</v>
      </c>
      <c r="JV25" s="93"/>
      <c r="JW25" s="15">
        <v>18</v>
      </c>
      <c r="JX25" s="68">
        <v>969.78</v>
      </c>
      <c r="JY25" s="242">
        <v>45108</v>
      </c>
      <c r="JZ25" s="68">
        <v>969.78</v>
      </c>
      <c r="KA25" s="69" t="s">
        <v>720</v>
      </c>
      <c r="KB25" s="70">
        <v>45</v>
      </c>
      <c r="KC25" s="368">
        <f t="shared" si="32"/>
        <v>43640.1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>
        <v>45083</v>
      </c>
      <c r="P26" s="91">
        <v>885</v>
      </c>
      <c r="Q26" s="282" t="s">
        <v>483</v>
      </c>
      <c r="R26" s="70">
        <v>38</v>
      </c>
      <c r="S26" s="481">
        <f t="shared" si="8"/>
        <v>33630</v>
      </c>
      <c r="V26" s="93"/>
      <c r="W26" s="15">
        <v>19</v>
      </c>
      <c r="X26" s="573">
        <v>933.9</v>
      </c>
      <c r="Y26" s="657">
        <v>45084</v>
      </c>
      <c r="Z26" s="573">
        <v>933.9</v>
      </c>
      <c r="AA26" s="571" t="s">
        <v>490</v>
      </c>
      <c r="AB26" s="572">
        <v>38</v>
      </c>
      <c r="AC26" s="368">
        <f t="shared" si="9"/>
        <v>35488.199999999997</v>
      </c>
      <c r="AF26" s="103"/>
      <c r="AG26" s="15">
        <v>19</v>
      </c>
      <c r="AH26" s="570">
        <v>920.8</v>
      </c>
      <c r="AI26" s="651">
        <v>45085</v>
      </c>
      <c r="AJ26" s="570">
        <v>920.8</v>
      </c>
      <c r="AK26" s="704" t="s">
        <v>494</v>
      </c>
      <c r="AL26" s="572">
        <v>38</v>
      </c>
      <c r="AM26" s="368">
        <f t="shared" si="10"/>
        <v>34990.400000000001</v>
      </c>
      <c r="AP26" s="103"/>
      <c r="AQ26" s="15">
        <v>19</v>
      </c>
      <c r="AR26" s="570">
        <v>920.8</v>
      </c>
      <c r="AS26" s="651">
        <v>45085</v>
      </c>
      <c r="AT26" s="570">
        <v>920.8</v>
      </c>
      <c r="AU26" s="704" t="s">
        <v>504</v>
      </c>
      <c r="AV26" s="572">
        <v>40</v>
      </c>
      <c r="AW26" s="368">
        <f t="shared" si="11"/>
        <v>36832</v>
      </c>
      <c r="AZ26" s="103"/>
      <c r="BA26" s="15">
        <v>19</v>
      </c>
      <c r="BB26" s="91">
        <v>875.4</v>
      </c>
      <c r="BC26" s="234">
        <v>45090</v>
      </c>
      <c r="BD26" s="91">
        <v>875.4</v>
      </c>
      <c r="BE26" s="94" t="s">
        <v>547</v>
      </c>
      <c r="BF26" s="70">
        <v>42</v>
      </c>
      <c r="BG26" s="368">
        <f t="shared" si="12"/>
        <v>36766.799999999996</v>
      </c>
      <c r="BJ26" s="103"/>
      <c r="BK26" s="15">
        <v>19</v>
      </c>
      <c r="BL26" s="91">
        <v>873.6</v>
      </c>
      <c r="BM26" s="234">
        <v>45086</v>
      </c>
      <c r="BN26" s="91">
        <v>873.6</v>
      </c>
      <c r="BO26" s="94" t="s">
        <v>507</v>
      </c>
      <c r="BP26" s="70">
        <v>40</v>
      </c>
      <c r="BQ26" s="445">
        <f t="shared" si="13"/>
        <v>34944</v>
      </c>
      <c r="BR26" s="368"/>
      <c r="BT26" s="103"/>
      <c r="BU26" s="15">
        <v>19</v>
      </c>
      <c r="BV26" s="91">
        <v>902.6</v>
      </c>
      <c r="BW26" s="279">
        <v>45087</v>
      </c>
      <c r="BX26" s="91">
        <v>902.6</v>
      </c>
      <c r="BY26" s="512" t="s">
        <v>531</v>
      </c>
      <c r="BZ26" s="280">
        <v>40</v>
      </c>
      <c r="CA26" s="368">
        <f t="shared" si="5"/>
        <v>36104</v>
      </c>
      <c r="CD26" s="205"/>
      <c r="CE26" s="15">
        <v>19</v>
      </c>
      <c r="CF26" s="91">
        <v>922.6</v>
      </c>
      <c r="CG26" s="279">
        <v>45089</v>
      </c>
      <c r="CH26" s="91">
        <v>922.6</v>
      </c>
      <c r="CI26" s="281" t="s">
        <v>540</v>
      </c>
      <c r="CJ26" s="280">
        <v>42</v>
      </c>
      <c r="CK26" s="368">
        <f t="shared" si="14"/>
        <v>38749.200000000004</v>
      </c>
      <c r="CN26" s="383"/>
      <c r="CO26" s="15">
        <v>19</v>
      </c>
      <c r="CP26" s="570">
        <v>919.9</v>
      </c>
      <c r="CQ26" s="594">
        <v>45092</v>
      </c>
      <c r="CR26" s="570">
        <v>919.9</v>
      </c>
      <c r="CS26" s="595" t="s">
        <v>570</v>
      </c>
      <c r="CT26" s="280">
        <v>42</v>
      </c>
      <c r="CU26" s="373">
        <f t="shared" si="58"/>
        <v>38635.799999999996</v>
      </c>
      <c r="CX26" s="103"/>
      <c r="CY26" s="15">
        <v>19</v>
      </c>
      <c r="CZ26" s="570">
        <v>765.5</v>
      </c>
      <c r="DA26" s="651">
        <v>45090</v>
      </c>
      <c r="DB26" s="570">
        <v>765.5</v>
      </c>
      <c r="DC26" s="704" t="s">
        <v>553</v>
      </c>
      <c r="DD26" s="572">
        <v>35</v>
      </c>
      <c r="DE26" s="368">
        <f t="shared" si="15"/>
        <v>26792.5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>
        <v>45093</v>
      </c>
      <c r="DV26" s="570">
        <v>878.2</v>
      </c>
      <c r="DW26" s="595" t="s">
        <v>589</v>
      </c>
      <c r="DX26" s="596">
        <v>42</v>
      </c>
      <c r="DY26" s="368">
        <f t="shared" si="17"/>
        <v>36884.400000000001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>
        <v>45096</v>
      </c>
      <c r="EP26" s="68">
        <v>925.3</v>
      </c>
      <c r="EQ26" s="69" t="s">
        <v>603</v>
      </c>
      <c r="ER26" s="70">
        <v>42</v>
      </c>
      <c r="ES26" s="368">
        <f t="shared" si="19"/>
        <v>38862.6</v>
      </c>
      <c r="EV26" s="93"/>
      <c r="EW26" s="15">
        <v>19</v>
      </c>
      <c r="EX26" s="570">
        <v>901.7</v>
      </c>
      <c r="EY26" s="651">
        <v>45097</v>
      </c>
      <c r="EZ26" s="570">
        <v>901.7</v>
      </c>
      <c r="FA26" s="571" t="s">
        <v>529</v>
      </c>
      <c r="FB26" s="572">
        <v>42</v>
      </c>
      <c r="FC26" s="368">
        <f t="shared" si="20"/>
        <v>37871.4</v>
      </c>
      <c r="FF26" s="93"/>
      <c r="FG26" s="15">
        <v>19</v>
      </c>
      <c r="FH26" s="570">
        <v>890.9</v>
      </c>
      <c r="FI26" s="651">
        <v>45097</v>
      </c>
      <c r="FJ26" s="570">
        <v>890.9</v>
      </c>
      <c r="FK26" s="571" t="s">
        <v>615</v>
      </c>
      <c r="FL26" s="572">
        <v>42</v>
      </c>
      <c r="FM26" s="233">
        <f t="shared" si="21"/>
        <v>37417.799999999996</v>
      </c>
      <c r="FP26" s="103"/>
      <c r="FQ26" s="15">
        <v>19</v>
      </c>
      <c r="FR26" s="570">
        <v>908.1</v>
      </c>
      <c r="FS26" s="234">
        <v>45098</v>
      </c>
      <c r="FT26" s="570">
        <v>908.1</v>
      </c>
      <c r="FU26" s="69" t="s">
        <v>559</v>
      </c>
      <c r="FV26" s="70">
        <v>42</v>
      </c>
      <c r="FW26" s="368">
        <f t="shared" si="22"/>
        <v>38140.200000000004</v>
      </c>
      <c r="FX26" s="70"/>
      <c r="FZ26" s="103"/>
      <c r="GA26" s="15">
        <v>19</v>
      </c>
      <c r="GB26" s="341">
        <v>872.7</v>
      </c>
      <c r="GC26" s="234">
        <v>45099</v>
      </c>
      <c r="GD26" s="341">
        <v>872.7</v>
      </c>
      <c r="GE26" s="94" t="s">
        <v>628</v>
      </c>
      <c r="GF26" s="70">
        <v>42</v>
      </c>
      <c r="GG26" s="368">
        <f t="shared" si="23"/>
        <v>36653.4</v>
      </c>
      <c r="GJ26" s="103"/>
      <c r="GK26" s="15">
        <v>19</v>
      </c>
      <c r="GL26" s="91">
        <v>902.6</v>
      </c>
      <c r="GM26" s="234">
        <v>45100</v>
      </c>
      <c r="GN26" s="91">
        <v>902.6</v>
      </c>
      <c r="GO26" s="94" t="s">
        <v>637</v>
      </c>
      <c r="GP26" s="70">
        <v>43</v>
      </c>
      <c r="GQ26" s="368">
        <f t="shared" si="24"/>
        <v>38811.800000000003</v>
      </c>
      <c r="GT26" s="103"/>
      <c r="GU26" s="15">
        <v>19</v>
      </c>
      <c r="GV26" s="91">
        <v>907.2</v>
      </c>
      <c r="GW26" s="234">
        <v>45101</v>
      </c>
      <c r="GX26" s="91">
        <v>907.2</v>
      </c>
      <c r="GY26" s="94" t="s">
        <v>643</v>
      </c>
      <c r="GZ26" s="70">
        <v>43</v>
      </c>
      <c r="HA26" s="368">
        <f t="shared" si="25"/>
        <v>39009.599999999999</v>
      </c>
      <c r="HD26" s="103"/>
      <c r="HE26" s="15">
        <v>19</v>
      </c>
      <c r="HF26" s="570">
        <v>927.6</v>
      </c>
      <c r="HG26" s="651">
        <v>45103</v>
      </c>
      <c r="HH26" s="570">
        <v>927.6</v>
      </c>
      <c r="HI26" s="704" t="s">
        <v>659</v>
      </c>
      <c r="HJ26" s="572">
        <v>44</v>
      </c>
      <c r="HK26" s="233">
        <f t="shared" si="26"/>
        <v>40814.400000000001</v>
      </c>
      <c r="HN26" s="205"/>
      <c r="HO26" s="632">
        <v>19</v>
      </c>
      <c r="HP26" s="570">
        <v>902.6</v>
      </c>
      <c r="HQ26" s="234">
        <v>45104</v>
      </c>
      <c r="HR26" s="570">
        <v>902.6</v>
      </c>
      <c r="HS26" s="282" t="s">
        <v>672</v>
      </c>
      <c r="HT26" s="70">
        <v>44</v>
      </c>
      <c r="HU26" s="233">
        <f t="shared" si="27"/>
        <v>39714.400000000001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>
        <v>45106</v>
      </c>
      <c r="IL26" s="68">
        <v>881.3</v>
      </c>
      <c r="IM26" s="69" t="s">
        <v>696</v>
      </c>
      <c r="IN26" s="70">
        <v>44</v>
      </c>
      <c r="IO26" s="233">
        <f t="shared" si="28"/>
        <v>38777.199999999997</v>
      </c>
      <c r="IR26" s="103"/>
      <c r="IS26" s="15">
        <v>19</v>
      </c>
      <c r="IT26" s="68">
        <v>907.2</v>
      </c>
      <c r="IU26" s="242">
        <v>45105</v>
      </c>
      <c r="IV26" s="68">
        <v>907.2</v>
      </c>
      <c r="IW26" s="69" t="s">
        <v>688</v>
      </c>
      <c r="IX26" s="70">
        <v>44</v>
      </c>
      <c r="IY26" s="233">
        <f t="shared" si="29"/>
        <v>39916.800000000003</v>
      </c>
      <c r="JA26" s="68"/>
      <c r="JB26" s="103"/>
      <c r="JC26" s="15">
        <v>19</v>
      </c>
      <c r="JD26" s="91">
        <v>783</v>
      </c>
      <c r="JE26" s="242">
        <v>45106</v>
      </c>
      <c r="JF26" s="91">
        <v>783</v>
      </c>
      <c r="JG26" s="69" t="s">
        <v>701</v>
      </c>
      <c r="JH26" s="70">
        <v>40</v>
      </c>
      <c r="JI26" s="368">
        <f t="shared" si="30"/>
        <v>31320</v>
      </c>
      <c r="JL26" s="103"/>
      <c r="JM26" s="15">
        <v>19</v>
      </c>
      <c r="JN26" s="91">
        <v>921.7</v>
      </c>
      <c r="JO26" s="234">
        <v>45108</v>
      </c>
      <c r="JP26" s="91">
        <v>921.7</v>
      </c>
      <c r="JQ26" s="69" t="s">
        <v>710</v>
      </c>
      <c r="JR26" s="70">
        <v>45</v>
      </c>
      <c r="JS26" s="368">
        <f t="shared" si="31"/>
        <v>41476.5</v>
      </c>
      <c r="JV26" s="93"/>
      <c r="JW26" s="15">
        <v>19</v>
      </c>
      <c r="JX26" s="68">
        <v>937.12</v>
      </c>
      <c r="JY26" s="242">
        <v>45108</v>
      </c>
      <c r="JZ26" s="68">
        <v>937.12</v>
      </c>
      <c r="KA26" s="69" t="s">
        <v>714</v>
      </c>
      <c r="KB26" s="70">
        <v>45</v>
      </c>
      <c r="KC26" s="368">
        <f t="shared" si="32"/>
        <v>42170.400000000001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>
        <v>45083</v>
      </c>
      <c r="P27" s="91">
        <v>878.2</v>
      </c>
      <c r="Q27" s="282" t="s">
        <v>483</v>
      </c>
      <c r="R27" s="70">
        <v>38</v>
      </c>
      <c r="S27" s="481">
        <f t="shared" si="8"/>
        <v>33371.599999999999</v>
      </c>
      <c r="V27" s="93"/>
      <c r="W27" s="15">
        <v>20</v>
      </c>
      <c r="X27" s="573">
        <v>902.6</v>
      </c>
      <c r="Y27" s="657">
        <v>45084</v>
      </c>
      <c r="Z27" s="573">
        <v>902.6</v>
      </c>
      <c r="AA27" s="571" t="s">
        <v>488</v>
      </c>
      <c r="AB27" s="572">
        <v>38</v>
      </c>
      <c r="AC27" s="368">
        <f t="shared" si="9"/>
        <v>34298.800000000003</v>
      </c>
      <c r="AF27" s="103"/>
      <c r="AG27" s="15">
        <v>20</v>
      </c>
      <c r="AH27" s="570">
        <v>916.3</v>
      </c>
      <c r="AI27" s="651">
        <v>45085</v>
      </c>
      <c r="AJ27" s="570">
        <v>916.3</v>
      </c>
      <c r="AK27" s="704" t="s">
        <v>497</v>
      </c>
      <c r="AL27" s="572">
        <v>38</v>
      </c>
      <c r="AM27" s="368">
        <f t="shared" si="10"/>
        <v>34819.4</v>
      </c>
      <c r="AP27" s="103"/>
      <c r="AQ27" s="15">
        <v>20</v>
      </c>
      <c r="AR27" s="570">
        <v>921.7</v>
      </c>
      <c r="AS27" s="651">
        <v>45085</v>
      </c>
      <c r="AT27" s="570">
        <v>921.7</v>
      </c>
      <c r="AU27" s="704" t="s">
        <v>504</v>
      </c>
      <c r="AV27" s="572">
        <v>40</v>
      </c>
      <c r="AW27" s="368">
        <f t="shared" si="11"/>
        <v>36868</v>
      </c>
      <c r="AZ27" s="103"/>
      <c r="BA27" s="15">
        <v>20</v>
      </c>
      <c r="BB27" s="91">
        <v>939.8</v>
      </c>
      <c r="BC27" s="234">
        <v>45090</v>
      </c>
      <c r="BD27" s="91">
        <v>939.8</v>
      </c>
      <c r="BE27" s="94" t="s">
        <v>549</v>
      </c>
      <c r="BF27" s="70">
        <v>42</v>
      </c>
      <c r="BG27" s="368">
        <f t="shared" si="12"/>
        <v>39471.599999999999</v>
      </c>
      <c r="BJ27" s="103"/>
      <c r="BK27" s="15">
        <v>20</v>
      </c>
      <c r="BL27" s="91">
        <v>905.8</v>
      </c>
      <c r="BM27" s="234">
        <v>45086</v>
      </c>
      <c r="BN27" s="91">
        <v>905.8</v>
      </c>
      <c r="BO27" s="94" t="s">
        <v>507</v>
      </c>
      <c r="BP27" s="70">
        <v>40</v>
      </c>
      <c r="BQ27" s="445">
        <f t="shared" si="13"/>
        <v>36232</v>
      </c>
      <c r="BR27" s="368"/>
      <c r="BT27" s="103"/>
      <c r="BU27" s="15">
        <v>20</v>
      </c>
      <c r="BV27" s="91">
        <v>920.8</v>
      </c>
      <c r="BW27" s="279">
        <v>45087</v>
      </c>
      <c r="BX27" s="91">
        <v>920.8</v>
      </c>
      <c r="BY27" s="512" t="s">
        <v>531</v>
      </c>
      <c r="BZ27" s="280">
        <v>40</v>
      </c>
      <c r="CA27" s="368">
        <f t="shared" si="5"/>
        <v>36832</v>
      </c>
      <c r="CD27" s="205"/>
      <c r="CE27" s="15">
        <v>20</v>
      </c>
      <c r="CF27" s="91">
        <v>872.3</v>
      </c>
      <c r="CG27" s="279">
        <v>45092</v>
      </c>
      <c r="CH27" s="91">
        <v>872.3</v>
      </c>
      <c r="CI27" s="281" t="s">
        <v>578</v>
      </c>
      <c r="CJ27" s="280">
        <v>42</v>
      </c>
      <c r="CK27" s="368">
        <f t="shared" si="14"/>
        <v>36636.6</v>
      </c>
      <c r="CN27" s="383"/>
      <c r="CO27" s="15">
        <v>20</v>
      </c>
      <c r="CP27" s="570">
        <v>926.2</v>
      </c>
      <c r="CQ27" s="594">
        <v>45091</v>
      </c>
      <c r="CR27" s="570">
        <v>926.2</v>
      </c>
      <c r="CS27" s="595" t="s">
        <v>565</v>
      </c>
      <c r="CT27" s="280">
        <v>42</v>
      </c>
      <c r="CU27" s="373">
        <f t="shared" si="58"/>
        <v>38900.400000000001</v>
      </c>
      <c r="CX27" s="103"/>
      <c r="CY27" s="15">
        <v>20</v>
      </c>
      <c r="CZ27" s="570">
        <v>831.5</v>
      </c>
      <c r="DA27" s="651">
        <v>45090</v>
      </c>
      <c r="DB27" s="570">
        <v>831.5</v>
      </c>
      <c r="DC27" s="704" t="s">
        <v>553</v>
      </c>
      <c r="DD27" s="572">
        <v>35</v>
      </c>
      <c r="DE27" s="368">
        <f t="shared" si="15"/>
        <v>29102.5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>
        <v>45093</v>
      </c>
      <c r="DV27" s="570">
        <v>873.2</v>
      </c>
      <c r="DW27" s="595" t="s">
        <v>589</v>
      </c>
      <c r="DX27" s="596">
        <v>42</v>
      </c>
      <c r="DY27" s="368">
        <f t="shared" si="17"/>
        <v>36674.400000000001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>
        <v>45096</v>
      </c>
      <c r="EP27" s="68">
        <v>884.5</v>
      </c>
      <c r="EQ27" s="69" t="s">
        <v>603</v>
      </c>
      <c r="ER27" s="70">
        <v>42</v>
      </c>
      <c r="ES27" s="368">
        <f t="shared" si="19"/>
        <v>37149</v>
      </c>
      <c r="EV27" s="93"/>
      <c r="EW27" s="15">
        <v>20</v>
      </c>
      <c r="EX27" s="570">
        <v>917.2</v>
      </c>
      <c r="EY27" s="651">
        <v>45097</v>
      </c>
      <c r="EZ27" s="570">
        <v>917.2</v>
      </c>
      <c r="FA27" s="571" t="s">
        <v>529</v>
      </c>
      <c r="FB27" s="572">
        <v>42</v>
      </c>
      <c r="FC27" s="368">
        <f t="shared" si="20"/>
        <v>38522.400000000001</v>
      </c>
      <c r="FF27" s="93"/>
      <c r="FG27" s="15">
        <v>20</v>
      </c>
      <c r="FH27" s="570">
        <v>899</v>
      </c>
      <c r="FI27" s="651">
        <v>45097</v>
      </c>
      <c r="FJ27" s="570">
        <v>899</v>
      </c>
      <c r="FK27" s="571" t="s">
        <v>615</v>
      </c>
      <c r="FL27" s="572">
        <v>42</v>
      </c>
      <c r="FM27" s="233">
        <f t="shared" si="21"/>
        <v>37758</v>
      </c>
      <c r="FP27" s="103"/>
      <c r="FQ27" s="15">
        <v>20</v>
      </c>
      <c r="FR27" s="570">
        <v>907.2</v>
      </c>
      <c r="FS27" s="234">
        <v>45098</v>
      </c>
      <c r="FT27" s="570">
        <v>907.2</v>
      </c>
      <c r="FU27" s="69" t="s">
        <v>559</v>
      </c>
      <c r="FV27" s="70">
        <v>42</v>
      </c>
      <c r="FW27" s="368">
        <f t="shared" si="22"/>
        <v>38102.400000000001</v>
      </c>
      <c r="FX27" s="70"/>
      <c r="FZ27" s="103"/>
      <c r="GA27" s="15">
        <v>20</v>
      </c>
      <c r="GB27" s="341">
        <v>893.6</v>
      </c>
      <c r="GC27" s="234">
        <v>45099</v>
      </c>
      <c r="GD27" s="341">
        <v>893.6</v>
      </c>
      <c r="GE27" s="94" t="s">
        <v>628</v>
      </c>
      <c r="GF27" s="70">
        <v>42</v>
      </c>
      <c r="GG27" s="368">
        <f t="shared" si="23"/>
        <v>37531.200000000004</v>
      </c>
      <c r="GJ27" s="103"/>
      <c r="GK27" s="15">
        <v>20</v>
      </c>
      <c r="GL27" s="91">
        <v>899</v>
      </c>
      <c r="GM27" s="234">
        <v>45100</v>
      </c>
      <c r="GN27" s="91">
        <v>899</v>
      </c>
      <c r="GO27" s="94" t="s">
        <v>637</v>
      </c>
      <c r="GP27" s="70">
        <v>43</v>
      </c>
      <c r="GQ27" s="368">
        <f t="shared" si="24"/>
        <v>38657</v>
      </c>
      <c r="GT27" s="103"/>
      <c r="GU27" s="15">
        <v>20</v>
      </c>
      <c r="GV27" s="91">
        <v>913.5</v>
      </c>
      <c r="GW27" s="234">
        <v>45101</v>
      </c>
      <c r="GX27" s="91">
        <v>913.5</v>
      </c>
      <c r="GY27" s="94" t="s">
        <v>643</v>
      </c>
      <c r="GZ27" s="70">
        <v>43</v>
      </c>
      <c r="HA27" s="368">
        <f t="shared" si="25"/>
        <v>39280.5</v>
      </c>
      <c r="HD27" s="103"/>
      <c r="HE27" s="15">
        <v>20</v>
      </c>
      <c r="HF27" s="570">
        <v>938.03</v>
      </c>
      <c r="HG27" s="651">
        <v>45103</v>
      </c>
      <c r="HH27" s="570">
        <v>938.03</v>
      </c>
      <c r="HI27" s="704" t="s">
        <v>659</v>
      </c>
      <c r="HJ27" s="572">
        <v>44</v>
      </c>
      <c r="HK27" s="233">
        <f t="shared" si="26"/>
        <v>41273.32</v>
      </c>
      <c r="HN27" s="205"/>
      <c r="HO27" s="632">
        <v>20</v>
      </c>
      <c r="HP27" s="570">
        <v>909</v>
      </c>
      <c r="HQ27" s="234">
        <v>45104</v>
      </c>
      <c r="HR27" s="570">
        <v>909</v>
      </c>
      <c r="HS27" s="282" t="s">
        <v>672</v>
      </c>
      <c r="HT27" s="70">
        <v>44</v>
      </c>
      <c r="HU27" s="233">
        <f t="shared" si="27"/>
        <v>39996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>
        <v>45106</v>
      </c>
      <c r="IL27" s="68">
        <v>936.7</v>
      </c>
      <c r="IM27" s="69" t="s">
        <v>695</v>
      </c>
      <c r="IN27" s="70">
        <v>44</v>
      </c>
      <c r="IO27" s="233">
        <f t="shared" si="28"/>
        <v>41214.800000000003</v>
      </c>
      <c r="IR27" s="103"/>
      <c r="IS27" s="15">
        <v>20</v>
      </c>
      <c r="IT27" s="68">
        <v>912.6</v>
      </c>
      <c r="IU27" s="242">
        <v>45105</v>
      </c>
      <c r="IV27" s="68">
        <v>912.6</v>
      </c>
      <c r="IW27" s="69" t="s">
        <v>688</v>
      </c>
      <c r="IX27" s="70">
        <v>44</v>
      </c>
      <c r="IY27" s="233">
        <f t="shared" si="29"/>
        <v>40154.400000000001</v>
      </c>
      <c r="JA27" s="68"/>
      <c r="JB27" s="103"/>
      <c r="JC27" s="15">
        <v>20</v>
      </c>
      <c r="JD27" s="91">
        <v>868.5</v>
      </c>
      <c r="JE27" s="242">
        <v>45106</v>
      </c>
      <c r="JF27" s="91">
        <v>868.5</v>
      </c>
      <c r="JG27" s="69" t="s">
        <v>701</v>
      </c>
      <c r="JH27" s="70">
        <v>40</v>
      </c>
      <c r="JI27" s="368">
        <f t="shared" si="30"/>
        <v>34740</v>
      </c>
      <c r="JL27" s="103"/>
      <c r="JM27" s="15">
        <v>20</v>
      </c>
      <c r="JN27" s="91">
        <v>889.9</v>
      </c>
      <c r="JO27" s="234">
        <v>45108</v>
      </c>
      <c r="JP27" s="91">
        <v>889.9</v>
      </c>
      <c r="JQ27" s="69" t="s">
        <v>716</v>
      </c>
      <c r="JR27" s="70">
        <v>45</v>
      </c>
      <c r="JS27" s="368">
        <f t="shared" si="31"/>
        <v>40045.5</v>
      </c>
      <c r="JV27" s="93"/>
      <c r="JW27" s="15">
        <v>20</v>
      </c>
      <c r="JX27" s="68">
        <v>954.35</v>
      </c>
      <c r="JY27" s="242">
        <v>45108</v>
      </c>
      <c r="JZ27" s="68">
        <v>954.35</v>
      </c>
      <c r="KA27" s="69" t="s">
        <v>720</v>
      </c>
      <c r="KB27" s="70">
        <v>45</v>
      </c>
      <c r="KC27" s="368">
        <f t="shared" si="32"/>
        <v>42945.75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>
        <v>45083</v>
      </c>
      <c r="P28" s="91">
        <v>927.6</v>
      </c>
      <c r="Q28" s="282" t="s">
        <v>483</v>
      </c>
      <c r="R28" s="70">
        <v>38</v>
      </c>
      <c r="S28" s="483">
        <f t="shared" si="8"/>
        <v>35248.800000000003</v>
      </c>
      <c r="V28" s="93"/>
      <c r="W28" s="15">
        <v>21</v>
      </c>
      <c r="X28" s="573">
        <v>888.6</v>
      </c>
      <c r="Y28" s="657">
        <v>45084</v>
      </c>
      <c r="Z28" s="573">
        <v>888.6</v>
      </c>
      <c r="AA28" s="571" t="s">
        <v>488</v>
      </c>
      <c r="AB28" s="572">
        <v>38</v>
      </c>
      <c r="AC28" s="368">
        <f t="shared" si="9"/>
        <v>33766.800000000003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>
        <v>45086</v>
      </c>
      <c r="BN28" s="91">
        <v>890.9</v>
      </c>
      <c r="BO28" s="94" t="s">
        <v>507</v>
      </c>
      <c r="BP28" s="70">
        <v>40</v>
      </c>
      <c r="BQ28" s="378">
        <f t="shared" si="13"/>
        <v>35636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>
        <v>45089</v>
      </c>
      <c r="CH28" s="91">
        <v>863.2</v>
      </c>
      <c r="CI28" s="281" t="s">
        <v>540</v>
      </c>
      <c r="CJ28" s="280">
        <v>42</v>
      </c>
      <c r="CK28" s="368">
        <f t="shared" si="14"/>
        <v>36254.400000000001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>
        <v>45090</v>
      </c>
      <c r="DB28" s="570">
        <v>899</v>
      </c>
      <c r="DC28" s="704" t="s">
        <v>553</v>
      </c>
      <c r="DD28" s="572">
        <v>35</v>
      </c>
      <c r="DE28" s="368">
        <f t="shared" si="15"/>
        <v>31465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>
        <v>45097</v>
      </c>
      <c r="EZ28" s="570">
        <v>871.8</v>
      </c>
      <c r="FA28" s="571" t="s">
        <v>529</v>
      </c>
      <c r="FB28" s="572">
        <v>42</v>
      </c>
      <c r="FC28" s="368">
        <f t="shared" si="20"/>
        <v>36615.599999999999</v>
      </c>
      <c r="FF28" s="93"/>
      <c r="FG28" s="15">
        <v>21</v>
      </c>
      <c r="FH28" s="570">
        <v>898.1</v>
      </c>
      <c r="FI28" s="651">
        <v>45097</v>
      </c>
      <c r="FJ28" s="570">
        <v>898.1</v>
      </c>
      <c r="FK28" s="571" t="s">
        <v>615</v>
      </c>
      <c r="FL28" s="572">
        <v>42</v>
      </c>
      <c r="FM28" s="233">
        <f t="shared" si="21"/>
        <v>37720.200000000004</v>
      </c>
      <c r="FP28" s="103"/>
      <c r="FQ28" s="15">
        <v>21</v>
      </c>
      <c r="FR28" s="91">
        <v>904.5</v>
      </c>
      <c r="FS28" s="234">
        <v>45098</v>
      </c>
      <c r="FT28" s="91">
        <v>904.5</v>
      </c>
      <c r="FU28" s="69" t="s">
        <v>559</v>
      </c>
      <c r="FV28" s="70">
        <v>42</v>
      </c>
      <c r="FW28" s="368">
        <f t="shared" si="22"/>
        <v>37989</v>
      </c>
      <c r="FX28" s="70"/>
      <c r="FZ28" s="103"/>
      <c r="GA28" s="15">
        <v>21</v>
      </c>
      <c r="GB28" s="341">
        <v>870</v>
      </c>
      <c r="GC28" s="234">
        <v>45099</v>
      </c>
      <c r="GD28" s="341">
        <v>870</v>
      </c>
      <c r="GE28" s="94" t="s">
        <v>628</v>
      </c>
      <c r="GF28" s="70">
        <v>42</v>
      </c>
      <c r="GG28" s="368">
        <f t="shared" si="23"/>
        <v>36540</v>
      </c>
      <c r="GJ28" s="103"/>
      <c r="GK28" s="15">
        <v>21</v>
      </c>
      <c r="GL28" s="91">
        <v>893.6</v>
      </c>
      <c r="GM28" s="234">
        <v>45100</v>
      </c>
      <c r="GN28" s="91">
        <v>893.6</v>
      </c>
      <c r="GO28" s="94" t="s">
        <v>637</v>
      </c>
      <c r="GP28" s="70">
        <v>43</v>
      </c>
      <c r="GQ28" s="368">
        <f t="shared" si="24"/>
        <v>38424.800000000003</v>
      </c>
      <c r="GT28" s="103"/>
      <c r="GU28" s="15">
        <v>21</v>
      </c>
      <c r="GV28" s="91">
        <v>880</v>
      </c>
      <c r="GW28" s="234">
        <v>45101</v>
      </c>
      <c r="GX28" s="102">
        <v>880</v>
      </c>
      <c r="GY28" s="94" t="s">
        <v>650</v>
      </c>
      <c r="GZ28" s="70">
        <v>43</v>
      </c>
      <c r="HA28" s="368">
        <f t="shared" si="25"/>
        <v>37840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>
        <v>45104</v>
      </c>
      <c r="HR28" s="91">
        <v>889</v>
      </c>
      <c r="HS28" s="282" t="s">
        <v>672</v>
      </c>
      <c r="HT28" s="70">
        <v>44</v>
      </c>
      <c r="HU28" s="368">
        <f t="shared" si="27"/>
        <v>39116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>
        <v>45106</v>
      </c>
      <c r="IL28" s="68">
        <v>900.4</v>
      </c>
      <c r="IM28" s="69" t="s">
        <v>696</v>
      </c>
      <c r="IN28" s="70">
        <v>44</v>
      </c>
      <c r="IO28" s="233">
        <f t="shared" si="28"/>
        <v>39617.599999999999</v>
      </c>
      <c r="IR28" s="103"/>
      <c r="IS28" s="15">
        <v>21</v>
      </c>
      <c r="IT28" s="68">
        <v>881.8</v>
      </c>
      <c r="IU28" s="242">
        <v>45105</v>
      </c>
      <c r="IV28" s="68">
        <v>881.8</v>
      </c>
      <c r="IW28" s="69" t="s">
        <v>688</v>
      </c>
      <c r="IX28" s="70">
        <v>44</v>
      </c>
      <c r="IY28" s="233">
        <f t="shared" si="29"/>
        <v>38799.199999999997</v>
      </c>
      <c r="JA28" s="68"/>
      <c r="JB28" s="103"/>
      <c r="JC28" s="15">
        <v>21</v>
      </c>
      <c r="JD28" s="68">
        <v>906.5</v>
      </c>
      <c r="JE28" s="242">
        <v>45106</v>
      </c>
      <c r="JF28" s="573">
        <v>906.5</v>
      </c>
      <c r="JG28" s="69" t="s">
        <v>692</v>
      </c>
      <c r="JH28" s="70">
        <v>40</v>
      </c>
      <c r="JI28" s="368">
        <f t="shared" si="30"/>
        <v>36260</v>
      </c>
      <c r="JL28" s="103"/>
      <c r="JM28" s="15">
        <v>21</v>
      </c>
      <c r="JN28" s="91">
        <v>939.8</v>
      </c>
      <c r="JO28" s="234">
        <v>45108</v>
      </c>
      <c r="JP28" s="570">
        <v>939.8</v>
      </c>
      <c r="JQ28" s="69" t="s">
        <v>710</v>
      </c>
      <c r="JR28" s="70">
        <v>45</v>
      </c>
      <c r="JS28" s="368">
        <f>JR28*JP28</f>
        <v>42291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721730.20000000007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651">
        <v>45090</v>
      </c>
      <c r="DB29" s="91">
        <v>890.5</v>
      </c>
      <c r="DC29" s="704" t="s">
        <v>553</v>
      </c>
      <c r="DD29" s="572">
        <v>35</v>
      </c>
      <c r="DE29" s="368">
        <f t="shared" si="15"/>
        <v>31167.5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150133.5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754521.60000000009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806237.10000000021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808881.60000000009</v>
      </c>
      <c r="HD29" s="103"/>
      <c r="HE29" s="15"/>
      <c r="HF29" s="570"/>
      <c r="HG29" s="651"/>
      <c r="HH29" s="570"/>
      <c r="HI29" s="704"/>
      <c r="HJ29" s="572"/>
      <c r="HK29" s="368">
        <f>SUM(HK8:HK28)</f>
        <v>826263.24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>
        <v>45106</v>
      </c>
      <c r="JF29" s="68">
        <v>813</v>
      </c>
      <c r="JG29" s="69" t="s">
        <v>692</v>
      </c>
      <c r="JH29" s="70">
        <v>40</v>
      </c>
      <c r="JI29" s="368">
        <f t="shared" si="30"/>
        <v>32520</v>
      </c>
      <c r="JL29" s="103"/>
      <c r="JM29" s="15"/>
      <c r="JN29" s="91"/>
      <c r="JO29" s="234"/>
      <c r="JP29" s="570"/>
      <c r="JQ29" s="69"/>
      <c r="JR29" s="70"/>
      <c r="JS29" s="368">
        <f>SUM(JS8:JS28)</f>
        <v>844285.5</v>
      </c>
      <c r="JV29" s="103"/>
      <c r="JW29" s="15"/>
      <c r="JX29" s="68"/>
      <c r="JY29" s="242"/>
      <c r="JZ29" s="68"/>
      <c r="KA29" s="69"/>
      <c r="KB29" s="70"/>
      <c r="KC29" s="368">
        <f>SUM(KC8:KC28)</f>
        <v>599079.6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721692.2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697212.60000000009</v>
      </c>
      <c r="AP30" s="103"/>
      <c r="AQ30" s="15"/>
      <c r="AR30" s="91"/>
      <c r="AS30" s="234"/>
      <c r="AT30" s="91"/>
      <c r="AU30" s="94"/>
      <c r="AV30" s="70"/>
      <c r="AW30" s="368">
        <f>SUM(AW8:AW29)</f>
        <v>735536</v>
      </c>
      <c r="AZ30" s="103"/>
      <c r="BA30" s="15"/>
      <c r="BB30" s="91"/>
      <c r="BC30" s="234"/>
      <c r="BD30" s="91"/>
      <c r="BE30" s="94"/>
      <c r="BF30" s="70"/>
      <c r="BG30" s="368">
        <f>SUM(BG8:BG29)</f>
        <v>747817.20000000007</v>
      </c>
      <c r="BJ30" s="103"/>
      <c r="BK30" s="15"/>
      <c r="BL30" s="91"/>
      <c r="BM30" s="234"/>
      <c r="BN30" s="91"/>
      <c r="BO30" s="94"/>
      <c r="BP30" s="70"/>
      <c r="BQ30" s="368">
        <f>SUM(BQ8:BQ29)</f>
        <v>770516</v>
      </c>
      <c r="BT30" s="103"/>
      <c r="BU30" s="15"/>
      <c r="BV30" s="68"/>
      <c r="BW30" s="78"/>
      <c r="BX30" s="68"/>
      <c r="BY30" s="94"/>
      <c r="BZ30" s="70"/>
      <c r="CA30" s="368">
        <f>SUM(CA8:CA29)</f>
        <v>730517.6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781913.99999999977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651">
        <v>45090</v>
      </c>
      <c r="DB30" s="68">
        <v>812</v>
      </c>
      <c r="DC30" s="704" t="s">
        <v>553</v>
      </c>
      <c r="DD30" s="572">
        <v>35</v>
      </c>
      <c r="DE30" s="368">
        <f>SUM(DE8:DE29)</f>
        <v>605703</v>
      </c>
      <c r="DH30" s="103"/>
      <c r="DI30" s="15"/>
      <c r="DJ30" s="68"/>
      <c r="DK30" s="234"/>
      <c r="DL30" s="68"/>
      <c r="DM30" s="94"/>
      <c r="DN30" s="70"/>
      <c r="DO30" s="368">
        <f>SUM(DO8:DO29)</f>
        <v>690211.20000000007</v>
      </c>
      <c r="DR30" s="103"/>
      <c r="DS30" s="15"/>
      <c r="DT30" s="68"/>
      <c r="DU30" s="234"/>
      <c r="DV30" s="68"/>
      <c r="DW30" s="94"/>
      <c r="DX30" s="70"/>
      <c r="DY30" s="368">
        <f>SUM(DY8:DY29)</f>
        <v>752547.60000000009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796282.20000000007</v>
      </c>
      <c r="FF30" s="93"/>
      <c r="FG30" s="15"/>
      <c r="FH30" s="570"/>
      <c r="FI30" s="651"/>
      <c r="FJ30" s="604"/>
      <c r="FK30" s="571"/>
      <c r="FL30" s="572"/>
      <c r="FM30" s="368">
        <f>SUM(FM8:FM29)</f>
        <v>794682</v>
      </c>
      <c r="FP30" s="103"/>
      <c r="FQ30" s="15"/>
      <c r="FR30" s="91"/>
      <c r="FS30" s="234"/>
      <c r="FT30" s="91"/>
      <c r="FU30" s="69"/>
      <c r="FV30" s="70"/>
      <c r="FW30" s="368">
        <f>SUM(FW8:FW29)</f>
        <v>796059.59999999986</v>
      </c>
      <c r="FZ30" s="103"/>
      <c r="GA30" s="15"/>
      <c r="GB30" s="341"/>
      <c r="GC30" s="234"/>
      <c r="GD30" s="68"/>
      <c r="GE30" s="94"/>
      <c r="GF30" s="70"/>
      <c r="GG30" s="368">
        <f>SUM(GG8:GG29)</f>
        <v>790348.02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837029.59999999986</v>
      </c>
      <c r="HX30" s="103"/>
      <c r="HY30" s="15"/>
      <c r="HZ30" s="68"/>
      <c r="IA30" s="242"/>
      <c r="IB30" s="102"/>
      <c r="IC30" s="69"/>
      <c r="ID30" s="70"/>
      <c r="IE30" s="368">
        <f>SUM(IE8:IE29)</f>
        <v>532717.67999999993</v>
      </c>
      <c r="IH30" s="103"/>
      <c r="II30" s="15"/>
      <c r="IJ30" s="68"/>
      <c r="IK30" s="242"/>
      <c r="IL30" s="102"/>
      <c r="IM30" s="69"/>
      <c r="IN30" s="70"/>
      <c r="IO30" s="368">
        <f>SUM(IO8:IO29)</f>
        <v>834926.39999999991</v>
      </c>
      <c r="IR30" s="103"/>
      <c r="IS30" s="15"/>
      <c r="IT30" s="68"/>
      <c r="IU30" s="242"/>
      <c r="IV30" s="102"/>
      <c r="IW30" s="69"/>
      <c r="IX30" s="70"/>
      <c r="IY30" s="368">
        <f>SUM(IY8:IY29)</f>
        <v>834011.20000000007</v>
      </c>
      <c r="JB30" s="103"/>
      <c r="JC30" s="15">
        <v>23</v>
      </c>
      <c r="JD30" s="68">
        <v>892.5</v>
      </c>
      <c r="JE30" s="242">
        <v>45106</v>
      </c>
      <c r="JF30" s="91">
        <v>892.5</v>
      </c>
      <c r="JG30" s="69" t="s">
        <v>701</v>
      </c>
      <c r="JH30" s="70">
        <v>40</v>
      </c>
      <c r="JI30" s="368">
        <f>SUM(JI8:JI29)</f>
        <v>707240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SAM FARMS LLC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764698.19999999984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5"/>
      <c r="GU31" s="52"/>
      <c r="GV31" s="300"/>
      <c r="GW31" s="301"/>
      <c r="GX31" s="302"/>
      <c r="GY31" s="303"/>
      <c r="GZ31" s="304"/>
      <c r="HA31" s="375"/>
      <c r="HD31" s="925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18991.899999999998</v>
      </c>
      <c r="S32" s="368"/>
      <c r="X32" s="102">
        <f>SUM(X8:X31)</f>
        <v>18992.899999999998</v>
      </c>
      <c r="Z32" s="102">
        <f>SUM(Z8:Z31)</f>
        <v>18992.899999999998</v>
      </c>
      <c r="AH32" s="102">
        <f>SUM(AH8:AH31)</f>
        <v>18347.699999999997</v>
      </c>
      <c r="AJ32" s="102">
        <f>SUM(AJ8:AJ31)</f>
        <v>18347.699999999997</v>
      </c>
      <c r="AM32" s="368"/>
      <c r="AR32" s="85">
        <f>SUM(AR8:AR31)</f>
        <v>18388.400000000001</v>
      </c>
      <c r="AT32" s="102">
        <f>SUM(AT8:AT31)</f>
        <v>18388.400000000001</v>
      </c>
      <c r="AZ32" s="74"/>
      <c r="BB32" s="85">
        <f>SUM(BB8:BB31)</f>
        <v>18065.400000000001</v>
      </c>
      <c r="BD32" s="102">
        <f>SUM(BD8:BD31)</f>
        <v>18065.400000000001</v>
      </c>
      <c r="BL32" s="85">
        <f>SUM(BL8:BL31)</f>
        <v>19262.899999999998</v>
      </c>
      <c r="BN32" s="102">
        <f>SUM(BN8:BN31)</f>
        <v>19262.899999999998</v>
      </c>
      <c r="BV32" s="102">
        <f>SUM(BV8:BV31)</f>
        <v>18262.939999999999</v>
      </c>
      <c r="BX32" s="102">
        <f>SUM(BX8:BX31)</f>
        <v>18262.939999999999</v>
      </c>
      <c r="CE32" s="15"/>
      <c r="CF32" s="102">
        <f>SUM(CF8:CF31)</f>
        <v>18616.999999999996</v>
      </c>
      <c r="CH32" s="102">
        <f>SUM(CH8:CH31)</f>
        <v>18616.999999999996</v>
      </c>
      <c r="CP32" s="102">
        <f>SUM(CP8:CP31)</f>
        <v>18207.099999999999</v>
      </c>
      <c r="CR32" s="102">
        <f>SUM(CR8:CR31)</f>
        <v>18207.099999999999</v>
      </c>
      <c r="CZ32" s="102">
        <f>SUM(CZ8:CZ31)</f>
        <v>18117.8</v>
      </c>
      <c r="DB32" s="102">
        <f>SUM(DB8:DB31)</f>
        <v>18117.8</v>
      </c>
      <c r="DJ32" s="102">
        <f>SUM(DJ8:DJ31)</f>
        <v>16433.599999999999</v>
      </c>
      <c r="DL32" s="102">
        <f>SUM(DL8:DL31)</f>
        <v>16433.599999999999</v>
      </c>
      <c r="DT32" s="102">
        <f>SUM(DT8:DT31)</f>
        <v>17917.8</v>
      </c>
      <c r="DV32" s="102">
        <f>SUM(DV8:DV31)</f>
        <v>17917.8</v>
      </c>
      <c r="ED32" s="102">
        <f>SUM(ED8:ED31)</f>
        <v>3707</v>
      </c>
      <c r="EF32" s="102">
        <f>SUM(EF8:EF31)</f>
        <v>3707</v>
      </c>
      <c r="EN32" s="102">
        <f>SUM(EN8:EN31)</f>
        <v>17964.800000000003</v>
      </c>
      <c r="EP32" s="102">
        <f>SUM(EP8:EP31)</f>
        <v>17964.800000000003</v>
      </c>
      <c r="EX32" s="102">
        <f>SUM(EX8:EX31)</f>
        <v>18959.100000000002</v>
      </c>
      <c r="EZ32" s="102">
        <f>SUM(EZ8:EZ31)</f>
        <v>18959.100000000002</v>
      </c>
      <c r="FH32" s="128">
        <f>SUM(FH8:FH31)</f>
        <v>18920.999999999996</v>
      </c>
      <c r="FJ32" s="102">
        <f>SUM(FJ8:FJ31)</f>
        <v>18920.999999999996</v>
      </c>
      <c r="FR32" s="102">
        <f>SUM(FR8:FR31)</f>
        <v>18953.8</v>
      </c>
      <c r="FS32" s="102"/>
      <c r="FT32" s="102">
        <f>SUM(FT8:FT31)</f>
        <v>18953.8</v>
      </c>
      <c r="FU32" s="74" t="s">
        <v>36</v>
      </c>
      <c r="GB32" s="102">
        <f>SUM(GB8:GB31)</f>
        <v>18817.809999999998</v>
      </c>
      <c r="GD32" s="102">
        <f>SUM(GD8:GD31)</f>
        <v>18817.809999999998</v>
      </c>
      <c r="GL32" s="102">
        <f>SUM(GL8:GL31)</f>
        <v>18749.699999999997</v>
      </c>
      <c r="GN32" s="102">
        <f>SUM(GN8:GN31)</f>
        <v>18749.699999999997</v>
      </c>
      <c r="GV32" s="102">
        <f>SUM(GV8:GV31)</f>
        <v>18811.2</v>
      </c>
      <c r="GX32" s="102">
        <f>SUM(GX8:GX31)</f>
        <v>18811.2</v>
      </c>
      <c r="HF32" s="102">
        <f>SUM(HF8:HF31)</f>
        <v>18778.709999999995</v>
      </c>
      <c r="HH32" s="102">
        <f>SUM(HH8:HH31)</f>
        <v>18778.709999999995</v>
      </c>
      <c r="HP32" s="102">
        <f>SUM(HP8:HP31)</f>
        <v>19023.399999999998</v>
      </c>
      <c r="HR32" s="102">
        <f>SUM(HR8:HR31)</f>
        <v>19023.399999999998</v>
      </c>
      <c r="HZ32" s="102">
        <f>SUM(HZ8:HZ31)</f>
        <v>12107.220000000001</v>
      </c>
      <c r="IB32" s="102">
        <f>SUM(IB8:IB31)</f>
        <v>12107.220000000001</v>
      </c>
      <c r="IJ32" s="102">
        <f>SUM(IJ8:IJ31)</f>
        <v>18975.600000000002</v>
      </c>
      <c r="IL32" s="102">
        <f>SUM(IL8:IL31)</f>
        <v>18975.600000000002</v>
      </c>
      <c r="IT32" s="102">
        <f>SUM(IT8:IT31)</f>
        <v>18954.8</v>
      </c>
      <c r="IV32" s="102">
        <f>SUM(IV8:IV31)</f>
        <v>18954.8</v>
      </c>
      <c r="JD32" s="102">
        <f>SUM(JD8:JD31)</f>
        <v>18573.5</v>
      </c>
      <c r="JF32" s="102">
        <f>SUM(JF8:JF31)</f>
        <v>18573.5</v>
      </c>
      <c r="JN32" s="102">
        <f>SUM(JN8:JN31)</f>
        <v>18761.900000000001</v>
      </c>
      <c r="JP32" s="102">
        <f>SUM(JP8:JP31)</f>
        <v>18761.900000000001</v>
      </c>
      <c r="JX32" s="102">
        <f>SUM(JX8:JX31)</f>
        <v>18934.669999999998</v>
      </c>
      <c r="JZ32" s="102">
        <f>SUM(JZ8:JZ31)</f>
        <v>13312.880000000001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8" t="s">
        <v>21</v>
      </c>
      <c r="O33" s="949"/>
      <c r="P33" s="137">
        <f>N32-P32</f>
        <v>0</v>
      </c>
      <c r="S33" s="368"/>
      <c r="X33" s="705" t="s">
        <v>21</v>
      </c>
      <c r="Y33" s="706"/>
      <c r="Z33" s="208">
        <f>AA5-Z32</f>
        <v>0</v>
      </c>
      <c r="AA33" s="819"/>
      <c r="AB33" s="819"/>
      <c r="AH33" s="250" t="s">
        <v>21</v>
      </c>
      <c r="AI33" s="251"/>
      <c r="AJ33" s="208">
        <f>AK5-AJ32</f>
        <v>0</v>
      </c>
      <c r="AM33" s="368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28" t="s">
        <v>21</v>
      </c>
      <c r="BM33" s="829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08" t="s">
        <v>21</v>
      </c>
      <c r="GC33" s="809"/>
      <c r="GD33" s="137">
        <f>GB32-GD32</f>
        <v>0</v>
      </c>
      <c r="GL33" s="808" t="s">
        <v>21</v>
      </c>
      <c r="GM33" s="809"/>
      <c r="GN33" s="137">
        <f>GL32-GN32</f>
        <v>0</v>
      </c>
      <c r="GV33" s="923" t="s">
        <v>21</v>
      </c>
      <c r="GW33" s="924"/>
      <c r="GX33" s="137">
        <f>GV32-GX32</f>
        <v>0</v>
      </c>
      <c r="HF33" s="923" t="s">
        <v>21</v>
      </c>
      <c r="HG33" s="924"/>
      <c r="HH33" s="137">
        <f>HF32-HH32</f>
        <v>0</v>
      </c>
      <c r="HP33" s="923" t="s">
        <v>21</v>
      </c>
      <c r="HQ33" s="924"/>
      <c r="HR33" s="137">
        <f>HP32-HR32</f>
        <v>0</v>
      </c>
      <c r="HZ33" s="923" t="s">
        <v>21</v>
      </c>
      <c r="IA33" s="924"/>
      <c r="IB33" s="137">
        <f>IC5-IB32</f>
        <v>0</v>
      </c>
      <c r="IJ33" s="808" t="s">
        <v>21</v>
      </c>
      <c r="IK33" s="809"/>
      <c r="IL33" s="137">
        <f>IM5-IL32</f>
        <v>0</v>
      </c>
      <c r="IT33" s="808" t="s">
        <v>21</v>
      </c>
      <c r="IU33" s="809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5621.7899999999972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543" t="s">
        <v>21</v>
      </c>
      <c r="SB33" s="1544"/>
      <c r="SC33" s="137">
        <f>SUM(SD5-SC32)</f>
        <v>0</v>
      </c>
      <c r="SK33" s="1543" t="s">
        <v>21</v>
      </c>
      <c r="SL33" s="1544"/>
      <c r="SM33" s="137">
        <f>SUM(SN5-SM32)</f>
        <v>0</v>
      </c>
      <c r="SU33" s="1543" t="s">
        <v>21</v>
      </c>
      <c r="SV33" s="1544"/>
      <c r="SW33" s="208">
        <f>SUM(SX5-SW32)</f>
        <v>0</v>
      </c>
      <c r="TE33" s="1543" t="s">
        <v>21</v>
      </c>
      <c r="TF33" s="1544"/>
      <c r="TG33" s="137">
        <f>SUM(TH5-TG32)</f>
        <v>0</v>
      </c>
      <c r="TO33" s="1543" t="s">
        <v>21</v>
      </c>
      <c r="TP33" s="1544"/>
      <c r="TQ33" s="137">
        <f>SUM(TR5-TQ32)</f>
        <v>0</v>
      </c>
      <c r="TY33" s="1543" t="s">
        <v>21</v>
      </c>
      <c r="TZ33" s="1544"/>
      <c r="UA33" s="137">
        <f>SUM(UB5-UA32)</f>
        <v>0</v>
      </c>
      <c r="UH33" s="1543" t="s">
        <v>21</v>
      </c>
      <c r="UI33" s="1544"/>
      <c r="UJ33" s="137">
        <f>SUM(UK5-UJ32)</f>
        <v>0</v>
      </c>
      <c r="UQ33" s="1543" t="s">
        <v>21</v>
      </c>
      <c r="UR33" s="1544"/>
      <c r="US33" s="137">
        <f>SUM(UT5-US32)</f>
        <v>0</v>
      </c>
      <c r="UZ33" s="1543" t="s">
        <v>21</v>
      </c>
      <c r="VA33" s="1544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543" t="s">
        <v>21</v>
      </c>
      <c r="WB33" s="1544"/>
      <c r="WC33" s="137">
        <f>WD5-WC32</f>
        <v>-22</v>
      </c>
      <c r="WJ33" s="1543" t="s">
        <v>21</v>
      </c>
      <c r="WK33" s="1544"/>
      <c r="WL33" s="137">
        <f>WM5-WL32</f>
        <v>-22</v>
      </c>
      <c r="WS33" s="1543" t="s">
        <v>21</v>
      </c>
      <c r="WT33" s="1544"/>
      <c r="WU33" s="137">
        <f>WV5-WU32</f>
        <v>-22</v>
      </c>
      <c r="XB33" s="1543" t="s">
        <v>21</v>
      </c>
      <c r="XC33" s="1544"/>
      <c r="XD33" s="137">
        <f>XE5-XD32</f>
        <v>-22</v>
      </c>
      <c r="XK33" s="1543" t="s">
        <v>21</v>
      </c>
      <c r="XL33" s="1544"/>
      <c r="XM33" s="137">
        <f>XN5-XM32</f>
        <v>-22</v>
      </c>
      <c r="XT33" s="1543" t="s">
        <v>21</v>
      </c>
      <c r="XU33" s="1544"/>
      <c r="XV33" s="137">
        <f>XW5-XV32</f>
        <v>-22</v>
      </c>
      <c r="YC33" s="1543" t="s">
        <v>21</v>
      </c>
      <c r="YD33" s="1544"/>
      <c r="YE33" s="137">
        <f>YF5-YE32</f>
        <v>-22</v>
      </c>
      <c r="YL33" s="1543" t="s">
        <v>21</v>
      </c>
      <c r="YM33" s="1544"/>
      <c r="YN33" s="137">
        <f>YO5-YN32</f>
        <v>-22</v>
      </c>
      <c r="YU33" s="1543" t="s">
        <v>21</v>
      </c>
      <c r="YV33" s="1544"/>
      <c r="YW33" s="137">
        <f>YX5-YW32</f>
        <v>-22</v>
      </c>
      <c r="ZD33" s="1543" t="s">
        <v>21</v>
      </c>
      <c r="ZE33" s="1544"/>
      <c r="ZF33" s="137">
        <f>ZG5-ZF32</f>
        <v>-22</v>
      </c>
      <c r="ZM33" s="1543" t="s">
        <v>21</v>
      </c>
      <c r="ZN33" s="1544"/>
      <c r="ZO33" s="137">
        <f>ZP5-ZO32</f>
        <v>-22</v>
      </c>
      <c r="ZV33" s="1543" t="s">
        <v>21</v>
      </c>
      <c r="ZW33" s="1544"/>
      <c r="ZX33" s="137">
        <f>ZY5-ZX32</f>
        <v>-22</v>
      </c>
      <c r="AAE33" s="1543" t="s">
        <v>21</v>
      </c>
      <c r="AAF33" s="1544"/>
      <c r="AAG33" s="137">
        <f>AAH5-AAG32</f>
        <v>-22</v>
      </c>
      <c r="AAN33" s="1543" t="s">
        <v>21</v>
      </c>
      <c r="AAO33" s="1544"/>
      <c r="AAP33" s="137">
        <f>AAQ5-AAP32</f>
        <v>-22</v>
      </c>
      <c r="AAW33" s="1543" t="s">
        <v>21</v>
      </c>
      <c r="AAX33" s="1544"/>
      <c r="AAY33" s="137">
        <f>AAZ5-AAY32</f>
        <v>-22</v>
      </c>
      <c r="ABF33" s="1543" t="s">
        <v>21</v>
      </c>
      <c r="ABG33" s="1544"/>
      <c r="ABH33" s="137">
        <f>ABH32-ABF32</f>
        <v>22</v>
      </c>
      <c r="ABO33" s="1543" t="s">
        <v>21</v>
      </c>
      <c r="ABP33" s="1544"/>
      <c r="ABQ33" s="137">
        <f>ABR5-ABQ32</f>
        <v>-22</v>
      </c>
      <c r="ABX33" s="1543" t="s">
        <v>21</v>
      </c>
      <c r="ABY33" s="1544"/>
      <c r="ABZ33" s="137">
        <f>ACA5-ABZ32</f>
        <v>-22</v>
      </c>
      <c r="ACG33" s="1543" t="s">
        <v>21</v>
      </c>
      <c r="ACH33" s="1544"/>
      <c r="ACI33" s="137">
        <f>ACJ5-ACI32</f>
        <v>-22</v>
      </c>
      <c r="ACP33" s="1543" t="s">
        <v>21</v>
      </c>
      <c r="ACQ33" s="1544"/>
      <c r="ACR33" s="137">
        <f>ACS5-ACR32</f>
        <v>-22</v>
      </c>
      <c r="ACY33" s="1543" t="s">
        <v>21</v>
      </c>
      <c r="ACZ33" s="1544"/>
      <c r="ADA33" s="137">
        <f>ADB5-ADA32</f>
        <v>-22</v>
      </c>
      <c r="ADH33" s="1543" t="s">
        <v>21</v>
      </c>
      <c r="ADI33" s="1544"/>
      <c r="ADJ33" s="137">
        <f>ADK5-ADJ32</f>
        <v>-22</v>
      </c>
      <c r="ADQ33" s="1543" t="s">
        <v>21</v>
      </c>
      <c r="ADR33" s="1544"/>
      <c r="ADS33" s="137">
        <f>ADT5-ADS32</f>
        <v>-22</v>
      </c>
      <c r="ADZ33" s="1543" t="s">
        <v>21</v>
      </c>
      <c r="AEA33" s="1544"/>
      <c r="AEB33" s="137">
        <f>AEC5-AEB32</f>
        <v>-22</v>
      </c>
      <c r="AEI33" s="1543" t="s">
        <v>21</v>
      </c>
      <c r="AEJ33" s="1544"/>
      <c r="AEK33" s="137">
        <f>AEL5-AEK32</f>
        <v>-22</v>
      </c>
      <c r="AER33" s="1543" t="s">
        <v>21</v>
      </c>
      <c r="AES33" s="1544"/>
      <c r="AET33" s="137">
        <f>AEU5-AET32</f>
        <v>-22</v>
      </c>
      <c r="AFA33" s="1543" t="s">
        <v>21</v>
      </c>
      <c r="AFB33" s="154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0" t="s">
        <v>4</v>
      </c>
      <c r="O34" s="951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5" t="s">
        <v>4</v>
      </c>
      <c r="GW34" s="926"/>
      <c r="GX34" s="49"/>
      <c r="HF34" s="925" t="s">
        <v>4</v>
      </c>
      <c r="HG34" s="926"/>
      <c r="HH34" s="49"/>
      <c r="HP34" s="925" t="s">
        <v>4</v>
      </c>
      <c r="HQ34" s="926"/>
      <c r="HR34" s="49">
        <v>0</v>
      </c>
      <c r="HZ34" s="925" t="s">
        <v>4</v>
      </c>
      <c r="IA34" s="926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545" t="s">
        <v>4</v>
      </c>
      <c r="SB34" s="1546"/>
      <c r="SC34" s="49"/>
      <c r="SK34" s="1545" t="s">
        <v>4</v>
      </c>
      <c r="SL34" s="1546"/>
      <c r="SM34" s="49"/>
      <c r="SU34" s="1545" t="s">
        <v>4</v>
      </c>
      <c r="SV34" s="1546"/>
      <c r="SW34" s="49"/>
      <c r="TE34" s="1545" t="s">
        <v>4</v>
      </c>
      <c r="TF34" s="1546"/>
      <c r="TG34" s="49"/>
      <c r="TO34" s="1545" t="s">
        <v>4</v>
      </c>
      <c r="TP34" s="1546"/>
      <c r="TQ34" s="49"/>
      <c r="TY34" s="1545" t="s">
        <v>4</v>
      </c>
      <c r="TZ34" s="1546"/>
      <c r="UA34" s="49"/>
      <c r="UH34" s="1545" t="s">
        <v>4</v>
      </c>
      <c r="UI34" s="1546"/>
      <c r="UJ34" s="49"/>
      <c r="UQ34" s="1545" t="s">
        <v>4</v>
      </c>
      <c r="UR34" s="1546"/>
      <c r="US34" s="49"/>
      <c r="UZ34" s="1545" t="s">
        <v>4</v>
      </c>
      <c r="VA34" s="1546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545" t="s">
        <v>4</v>
      </c>
      <c r="WB34" s="1546"/>
      <c r="WC34" s="49"/>
      <c r="WJ34" s="1545" t="s">
        <v>4</v>
      </c>
      <c r="WK34" s="1546"/>
      <c r="WL34" s="49"/>
      <c r="WS34" s="1545" t="s">
        <v>4</v>
      </c>
      <c r="WT34" s="1546"/>
      <c r="WU34" s="49"/>
      <c r="XB34" s="1545" t="s">
        <v>4</v>
      </c>
      <c r="XC34" s="1546"/>
      <c r="XD34" s="49"/>
      <c r="XK34" s="1545" t="s">
        <v>4</v>
      </c>
      <c r="XL34" s="1546"/>
      <c r="XM34" s="49"/>
      <c r="XT34" s="1545" t="s">
        <v>4</v>
      </c>
      <c r="XU34" s="1546"/>
      <c r="XV34" s="49"/>
      <c r="YC34" s="1545" t="s">
        <v>4</v>
      </c>
      <c r="YD34" s="1546"/>
      <c r="YE34" s="49"/>
      <c r="YL34" s="1545" t="s">
        <v>4</v>
      </c>
      <c r="YM34" s="1546"/>
      <c r="YN34" s="49"/>
      <c r="YU34" s="1545" t="s">
        <v>4</v>
      </c>
      <c r="YV34" s="1546"/>
      <c r="YW34" s="49"/>
      <c r="ZD34" s="1545" t="s">
        <v>4</v>
      </c>
      <c r="ZE34" s="1546"/>
      <c r="ZF34" s="49"/>
      <c r="ZM34" s="1545" t="s">
        <v>4</v>
      </c>
      <c r="ZN34" s="1546"/>
      <c r="ZO34" s="49"/>
      <c r="ZV34" s="1545" t="s">
        <v>4</v>
      </c>
      <c r="ZW34" s="1546"/>
      <c r="ZX34" s="49"/>
      <c r="AAE34" s="1545" t="s">
        <v>4</v>
      </c>
      <c r="AAF34" s="1546"/>
      <c r="AAG34" s="49"/>
      <c r="AAN34" s="1545" t="s">
        <v>4</v>
      </c>
      <c r="AAO34" s="1546"/>
      <c r="AAP34" s="49"/>
      <c r="AAW34" s="1545" t="s">
        <v>4</v>
      </c>
      <c r="AAX34" s="1546"/>
      <c r="AAY34" s="49"/>
      <c r="ABF34" s="1545" t="s">
        <v>4</v>
      </c>
      <c r="ABG34" s="1546"/>
      <c r="ABH34" s="49"/>
      <c r="ABO34" s="1545" t="s">
        <v>4</v>
      </c>
      <c r="ABP34" s="1546"/>
      <c r="ABQ34" s="49"/>
      <c r="ABX34" s="1545" t="s">
        <v>4</v>
      </c>
      <c r="ABY34" s="1546"/>
      <c r="ABZ34" s="49"/>
      <c r="ACG34" s="1545" t="s">
        <v>4</v>
      </c>
      <c r="ACH34" s="1546"/>
      <c r="ACI34" s="49"/>
      <c r="ACP34" s="1545" t="s">
        <v>4</v>
      </c>
      <c r="ACQ34" s="1546"/>
      <c r="ACR34" s="49"/>
      <c r="ACY34" s="1545" t="s">
        <v>4</v>
      </c>
      <c r="ACZ34" s="1546"/>
      <c r="ADA34" s="49"/>
      <c r="ADH34" s="1545" t="s">
        <v>4</v>
      </c>
      <c r="ADI34" s="1546"/>
      <c r="ADJ34" s="49"/>
      <c r="ADQ34" s="1545" t="s">
        <v>4</v>
      </c>
      <c r="ADR34" s="1546"/>
      <c r="ADS34" s="49"/>
      <c r="ADZ34" s="1545" t="s">
        <v>4</v>
      </c>
      <c r="AEA34" s="1546"/>
      <c r="AEB34" s="49"/>
      <c r="AEI34" s="1545" t="s">
        <v>4</v>
      </c>
      <c r="AEJ34" s="1546"/>
      <c r="AEK34" s="49"/>
      <c r="AER34" s="1545" t="s">
        <v>4</v>
      </c>
      <c r="AES34" s="1546"/>
      <c r="AET34" s="49"/>
      <c r="AFA34" s="1545" t="s">
        <v>4</v>
      </c>
      <c r="AFB34" s="154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43" t="s">
        <v>21</v>
      </c>
      <c r="E31" s="1544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57" t="s">
        <v>115</v>
      </c>
      <c r="B5" s="1573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57"/>
      <c r="B6" s="1574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43" t="s">
        <v>21</v>
      </c>
      <c r="E42" s="1544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18" activePane="bottomLeft" state="frozen"/>
      <selection pane="bottomLeft" activeCell="G32" sqref="G3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8" t="s">
        <v>321</v>
      </c>
      <c r="B1" s="1578"/>
      <c r="C1" s="1578"/>
      <c r="D1" s="1578"/>
      <c r="E1" s="1578"/>
      <c r="F1" s="1578"/>
      <c r="G1" s="1578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4"/>
      <c r="H4" s="144"/>
      <c r="I4" s="374"/>
    </row>
    <row r="5" spans="1:10" ht="14.25" customHeight="1" x14ac:dyDescent="0.25">
      <c r="A5" s="1554" t="s">
        <v>102</v>
      </c>
      <c r="B5" s="1579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71"/>
    </row>
    <row r="6" spans="1:10" x14ac:dyDescent="0.25">
      <c r="A6" s="1554"/>
      <c r="B6" s="1579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79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7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0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3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3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3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3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3">
        <v>45082</v>
      </c>
      <c r="F19" s="716">
        <f t="shared" si="0"/>
        <v>80</v>
      </c>
      <c r="G19" s="817" t="s">
        <v>308</v>
      </c>
      <c r="H19" s="818">
        <v>48</v>
      </c>
      <c r="I19" s="947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3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399</v>
      </c>
      <c r="C21" s="632">
        <v>5</v>
      </c>
      <c r="D21" s="719">
        <f t="shared" si="3"/>
        <v>50</v>
      </c>
      <c r="E21" s="1000">
        <v>45084</v>
      </c>
      <c r="F21" s="718">
        <f t="shared" si="0"/>
        <v>50</v>
      </c>
      <c r="G21" s="720" t="s">
        <v>493</v>
      </c>
      <c r="H21" s="721">
        <v>48</v>
      </c>
      <c r="I21" s="233">
        <f t="shared" si="4"/>
        <v>3990</v>
      </c>
      <c r="J21" s="59">
        <f t="shared" si="1"/>
        <v>2400</v>
      </c>
    </row>
    <row r="22" spans="1:10" x14ac:dyDescent="0.25">
      <c r="A22" s="74"/>
      <c r="B22" s="681">
        <f t="shared" si="2"/>
        <v>394</v>
      </c>
      <c r="C22" s="632">
        <v>5</v>
      </c>
      <c r="D22" s="719">
        <f t="shared" si="3"/>
        <v>50</v>
      </c>
      <c r="E22" s="1000">
        <v>45087</v>
      </c>
      <c r="F22" s="718">
        <f t="shared" si="0"/>
        <v>50</v>
      </c>
      <c r="G22" s="720" t="s">
        <v>514</v>
      </c>
      <c r="H22" s="721">
        <v>48</v>
      </c>
      <c r="I22" s="233">
        <f t="shared" si="4"/>
        <v>3940</v>
      </c>
      <c r="J22" s="59">
        <f t="shared" si="1"/>
        <v>2400</v>
      </c>
    </row>
    <row r="23" spans="1:10" x14ac:dyDescent="0.25">
      <c r="A23" s="74"/>
      <c r="B23" s="681">
        <f t="shared" si="2"/>
        <v>392</v>
      </c>
      <c r="C23" s="632">
        <v>2</v>
      </c>
      <c r="D23" s="719">
        <f t="shared" si="3"/>
        <v>20</v>
      </c>
      <c r="E23" s="1000">
        <v>45087</v>
      </c>
      <c r="F23" s="718">
        <f t="shared" si="0"/>
        <v>20</v>
      </c>
      <c r="G23" s="720" t="s">
        <v>534</v>
      </c>
      <c r="H23" s="721">
        <v>48</v>
      </c>
      <c r="I23" s="233">
        <f t="shared" si="4"/>
        <v>3920</v>
      </c>
      <c r="J23" s="59">
        <f t="shared" si="1"/>
        <v>960</v>
      </c>
    </row>
    <row r="24" spans="1:10" x14ac:dyDescent="0.25">
      <c r="A24" s="74"/>
      <c r="B24" s="681">
        <f t="shared" si="2"/>
        <v>386</v>
      </c>
      <c r="C24" s="632">
        <v>6</v>
      </c>
      <c r="D24" s="719">
        <f t="shared" si="3"/>
        <v>60</v>
      </c>
      <c r="E24" s="1000">
        <v>45089</v>
      </c>
      <c r="F24" s="718">
        <f t="shared" si="0"/>
        <v>60</v>
      </c>
      <c r="G24" s="720" t="s">
        <v>521</v>
      </c>
      <c r="H24" s="721">
        <v>48</v>
      </c>
      <c r="I24" s="233">
        <f t="shared" si="4"/>
        <v>3860</v>
      </c>
      <c r="J24" s="59">
        <f t="shared" si="1"/>
        <v>2880</v>
      </c>
    </row>
    <row r="25" spans="1:10" x14ac:dyDescent="0.25">
      <c r="A25" s="74"/>
      <c r="B25" s="681">
        <f t="shared" si="2"/>
        <v>382</v>
      </c>
      <c r="C25" s="632">
        <v>4</v>
      </c>
      <c r="D25" s="719">
        <f t="shared" si="3"/>
        <v>40</v>
      </c>
      <c r="E25" s="1000">
        <v>45094</v>
      </c>
      <c r="F25" s="718">
        <f t="shared" si="0"/>
        <v>40</v>
      </c>
      <c r="G25" s="720" t="s">
        <v>595</v>
      </c>
      <c r="H25" s="721">
        <v>48</v>
      </c>
      <c r="I25" s="233">
        <f t="shared" si="4"/>
        <v>3820</v>
      </c>
      <c r="J25" s="59">
        <f t="shared" si="1"/>
        <v>1920</v>
      </c>
    </row>
    <row r="26" spans="1:10" x14ac:dyDescent="0.25">
      <c r="A26" s="74"/>
      <c r="B26" s="681">
        <f t="shared" si="2"/>
        <v>352</v>
      </c>
      <c r="C26" s="632">
        <v>30</v>
      </c>
      <c r="D26" s="719">
        <f t="shared" si="3"/>
        <v>300</v>
      </c>
      <c r="E26" s="1000">
        <v>45098</v>
      </c>
      <c r="F26" s="718">
        <f t="shared" si="0"/>
        <v>300</v>
      </c>
      <c r="G26" s="720" t="s">
        <v>612</v>
      </c>
      <c r="H26" s="1395">
        <v>41.5</v>
      </c>
      <c r="I26" s="233">
        <f t="shared" si="4"/>
        <v>3520</v>
      </c>
      <c r="J26" s="59">
        <f t="shared" si="1"/>
        <v>12450</v>
      </c>
    </row>
    <row r="27" spans="1:10" x14ac:dyDescent="0.25">
      <c r="A27" s="74"/>
      <c r="B27" s="681">
        <f t="shared" si="2"/>
        <v>348</v>
      </c>
      <c r="C27" s="632">
        <v>4</v>
      </c>
      <c r="D27" s="719">
        <f t="shared" si="3"/>
        <v>40</v>
      </c>
      <c r="E27" s="1000">
        <v>45099</v>
      </c>
      <c r="F27" s="718">
        <f t="shared" si="0"/>
        <v>40</v>
      </c>
      <c r="G27" s="720" t="s">
        <v>625</v>
      </c>
      <c r="H27" s="721">
        <v>48</v>
      </c>
      <c r="I27" s="233">
        <f t="shared" si="4"/>
        <v>3480</v>
      </c>
      <c r="J27" s="59">
        <f t="shared" si="1"/>
        <v>1920</v>
      </c>
    </row>
    <row r="28" spans="1:10" x14ac:dyDescent="0.25">
      <c r="A28" s="74"/>
      <c r="B28" s="681">
        <f t="shared" si="2"/>
        <v>347</v>
      </c>
      <c r="C28" s="632">
        <v>1</v>
      </c>
      <c r="D28" s="719">
        <f t="shared" si="3"/>
        <v>10</v>
      </c>
      <c r="E28" s="1000">
        <v>45100</v>
      </c>
      <c r="F28" s="718">
        <f t="shared" si="0"/>
        <v>10</v>
      </c>
      <c r="G28" s="720" t="s">
        <v>630</v>
      </c>
      <c r="H28" s="721">
        <v>48</v>
      </c>
      <c r="I28" s="233">
        <f t="shared" si="4"/>
        <v>3470</v>
      </c>
      <c r="J28" s="59">
        <f t="shared" si="1"/>
        <v>480</v>
      </c>
    </row>
    <row r="29" spans="1:10" x14ac:dyDescent="0.25">
      <c r="A29" s="74"/>
      <c r="B29" s="681">
        <f t="shared" si="2"/>
        <v>287</v>
      </c>
      <c r="C29" s="632">
        <v>60</v>
      </c>
      <c r="D29" s="719">
        <f t="shared" si="3"/>
        <v>600</v>
      </c>
      <c r="E29" s="1000">
        <v>45104</v>
      </c>
      <c r="F29" s="718">
        <f t="shared" si="0"/>
        <v>600</v>
      </c>
      <c r="G29" s="720" t="s">
        <v>675</v>
      </c>
      <c r="H29" s="1395">
        <v>41.5</v>
      </c>
      <c r="I29" s="233">
        <f t="shared" si="4"/>
        <v>2870</v>
      </c>
      <c r="J29" s="59">
        <f t="shared" si="1"/>
        <v>24900</v>
      </c>
    </row>
    <row r="30" spans="1:10" x14ac:dyDescent="0.25">
      <c r="A30" s="74"/>
      <c r="B30" s="681">
        <f t="shared" si="2"/>
        <v>283</v>
      </c>
      <c r="C30" s="632">
        <v>4</v>
      </c>
      <c r="D30" s="719">
        <f t="shared" si="3"/>
        <v>40</v>
      </c>
      <c r="E30" s="1000">
        <v>45105</v>
      </c>
      <c r="F30" s="718">
        <f t="shared" si="0"/>
        <v>40</v>
      </c>
      <c r="G30" s="720" t="s">
        <v>686</v>
      </c>
      <c r="H30" s="721">
        <v>48</v>
      </c>
      <c r="I30" s="233">
        <f t="shared" si="4"/>
        <v>2830</v>
      </c>
      <c r="J30" s="59">
        <f t="shared" si="1"/>
        <v>1920</v>
      </c>
    </row>
    <row r="31" spans="1:10" x14ac:dyDescent="0.25">
      <c r="A31" s="74"/>
      <c r="B31" s="681">
        <f t="shared" si="2"/>
        <v>278</v>
      </c>
      <c r="C31" s="632">
        <v>5</v>
      </c>
      <c r="D31" s="719">
        <f t="shared" si="3"/>
        <v>50</v>
      </c>
      <c r="E31" s="1000">
        <v>45108</v>
      </c>
      <c r="F31" s="718">
        <f t="shared" si="0"/>
        <v>50</v>
      </c>
      <c r="G31" s="720" t="s">
        <v>711</v>
      </c>
      <c r="H31" s="721">
        <v>48</v>
      </c>
      <c r="I31" s="233">
        <f t="shared" si="4"/>
        <v>2780</v>
      </c>
      <c r="J31" s="59">
        <f t="shared" si="1"/>
        <v>2400</v>
      </c>
    </row>
    <row r="32" spans="1:10" x14ac:dyDescent="0.25">
      <c r="A32" s="74"/>
      <c r="B32" s="681">
        <f t="shared" si="2"/>
        <v>278</v>
      </c>
      <c r="C32" s="632"/>
      <c r="D32" s="719">
        <f t="shared" si="3"/>
        <v>0</v>
      </c>
      <c r="E32" s="1000"/>
      <c r="F32" s="718">
        <f t="shared" si="0"/>
        <v>0</v>
      </c>
      <c r="G32" s="720"/>
      <c r="H32" s="721"/>
      <c r="I32" s="233">
        <f t="shared" si="4"/>
        <v>2780</v>
      </c>
      <c r="J32" s="59">
        <f t="shared" si="1"/>
        <v>0</v>
      </c>
    </row>
    <row r="33" spans="1:10" x14ac:dyDescent="0.25">
      <c r="A33" s="74"/>
      <c r="B33" s="681">
        <f t="shared" si="2"/>
        <v>278</v>
      </c>
      <c r="C33" s="632"/>
      <c r="D33" s="719">
        <f t="shared" si="3"/>
        <v>0</v>
      </c>
      <c r="E33" s="1000"/>
      <c r="F33" s="718">
        <f t="shared" si="0"/>
        <v>0</v>
      </c>
      <c r="G33" s="720"/>
      <c r="H33" s="721"/>
      <c r="I33" s="233">
        <f t="shared" si="4"/>
        <v>2780</v>
      </c>
      <c r="J33" s="59">
        <f t="shared" si="1"/>
        <v>0</v>
      </c>
    </row>
    <row r="34" spans="1:10" x14ac:dyDescent="0.25">
      <c r="A34" s="74"/>
      <c r="B34" s="681">
        <f t="shared" si="2"/>
        <v>278</v>
      </c>
      <c r="C34" s="632"/>
      <c r="D34" s="719">
        <f t="shared" si="3"/>
        <v>0</v>
      </c>
      <c r="E34" s="1000"/>
      <c r="F34" s="718">
        <f t="shared" si="0"/>
        <v>0</v>
      </c>
      <c r="G34" s="720"/>
      <c r="H34" s="721"/>
      <c r="I34" s="233">
        <f t="shared" si="4"/>
        <v>2780</v>
      </c>
      <c r="J34" s="59">
        <f t="shared" si="1"/>
        <v>0</v>
      </c>
    </row>
    <row r="35" spans="1:10" x14ac:dyDescent="0.25">
      <c r="A35" s="74"/>
      <c r="B35" s="681">
        <f t="shared" si="2"/>
        <v>278</v>
      </c>
      <c r="C35" s="632"/>
      <c r="D35" s="719">
        <f t="shared" si="3"/>
        <v>0</v>
      </c>
      <c r="E35" s="1000"/>
      <c r="F35" s="718">
        <f t="shared" si="0"/>
        <v>0</v>
      </c>
      <c r="G35" s="720"/>
      <c r="H35" s="721"/>
      <c r="I35" s="233">
        <f t="shared" si="4"/>
        <v>2780</v>
      </c>
      <c r="J35" s="59">
        <f t="shared" si="1"/>
        <v>0</v>
      </c>
    </row>
    <row r="36" spans="1:10" x14ac:dyDescent="0.25">
      <c r="A36" s="74"/>
      <c r="B36" s="681">
        <f t="shared" si="2"/>
        <v>278</v>
      </c>
      <c r="C36" s="632"/>
      <c r="D36" s="719">
        <f t="shared" si="3"/>
        <v>0</v>
      </c>
      <c r="E36" s="1000"/>
      <c r="F36" s="718">
        <f t="shared" si="0"/>
        <v>0</v>
      </c>
      <c r="G36" s="720"/>
      <c r="H36" s="721"/>
      <c r="I36" s="233">
        <f t="shared" si="4"/>
        <v>2780</v>
      </c>
      <c r="J36" s="59">
        <f t="shared" si="1"/>
        <v>0</v>
      </c>
    </row>
    <row r="37" spans="1:10" x14ac:dyDescent="0.25">
      <c r="A37" s="74"/>
      <c r="B37" s="681">
        <f t="shared" si="2"/>
        <v>278</v>
      </c>
      <c r="C37" s="632"/>
      <c r="D37" s="719">
        <f t="shared" si="3"/>
        <v>0</v>
      </c>
      <c r="E37" s="1000"/>
      <c r="F37" s="718">
        <f t="shared" si="0"/>
        <v>0</v>
      </c>
      <c r="G37" s="720"/>
      <c r="H37" s="721"/>
      <c r="I37" s="233">
        <f t="shared" si="4"/>
        <v>2780</v>
      </c>
      <c r="J37" s="59">
        <f t="shared" si="1"/>
        <v>0</v>
      </c>
    </row>
    <row r="38" spans="1:10" x14ac:dyDescent="0.25">
      <c r="A38" s="19"/>
      <c r="B38" s="681">
        <f t="shared" si="2"/>
        <v>278</v>
      </c>
      <c r="C38" s="584"/>
      <c r="D38" s="719">
        <f t="shared" si="3"/>
        <v>0</v>
      </c>
      <c r="E38" s="997"/>
      <c r="F38" s="718">
        <f t="shared" si="0"/>
        <v>0</v>
      </c>
      <c r="G38" s="720"/>
      <c r="H38" s="721"/>
      <c r="I38" s="233">
        <f t="shared" si="4"/>
        <v>2780</v>
      </c>
      <c r="J38" s="59">
        <f t="shared" si="1"/>
        <v>0</v>
      </c>
    </row>
    <row r="39" spans="1:10" x14ac:dyDescent="0.25">
      <c r="A39" s="19"/>
      <c r="B39" s="681">
        <f t="shared" si="2"/>
        <v>278</v>
      </c>
      <c r="C39" s="584"/>
      <c r="D39" s="719">
        <f t="shared" si="3"/>
        <v>0</v>
      </c>
      <c r="E39" s="997"/>
      <c r="F39" s="718">
        <f t="shared" si="0"/>
        <v>0</v>
      </c>
      <c r="G39" s="720"/>
      <c r="H39" s="721"/>
      <c r="I39" s="233">
        <f t="shared" si="4"/>
        <v>2780</v>
      </c>
      <c r="J39" s="59">
        <f t="shared" si="1"/>
        <v>0</v>
      </c>
    </row>
    <row r="40" spans="1:10" x14ac:dyDescent="0.25">
      <c r="A40" s="19"/>
      <c r="B40" s="681">
        <f t="shared" si="2"/>
        <v>278</v>
      </c>
      <c r="C40" s="584"/>
      <c r="D40" s="719">
        <f t="shared" si="3"/>
        <v>0</v>
      </c>
      <c r="E40" s="997"/>
      <c r="F40" s="718">
        <f t="shared" si="0"/>
        <v>0</v>
      </c>
      <c r="G40" s="720"/>
      <c r="H40" s="721"/>
      <c r="I40" s="233">
        <f t="shared" si="4"/>
        <v>2780</v>
      </c>
      <c r="J40" s="59">
        <f t="shared" si="1"/>
        <v>0</v>
      </c>
    </row>
    <row r="41" spans="1:10" x14ac:dyDescent="0.25">
      <c r="A41" s="19"/>
      <c r="B41" s="681">
        <f t="shared" si="2"/>
        <v>278</v>
      </c>
      <c r="C41" s="632"/>
      <c r="D41" s="719">
        <f t="shared" si="3"/>
        <v>0</v>
      </c>
      <c r="E41" s="997"/>
      <c r="F41" s="718">
        <f t="shared" si="0"/>
        <v>0</v>
      </c>
      <c r="G41" s="720"/>
      <c r="H41" s="721"/>
      <c r="I41" s="233">
        <f t="shared" si="4"/>
        <v>2780</v>
      </c>
      <c r="J41" s="59">
        <f t="shared" si="1"/>
        <v>0</v>
      </c>
    </row>
    <row r="42" spans="1:10" x14ac:dyDescent="0.25">
      <c r="A42" s="19"/>
      <c r="B42" s="681">
        <f t="shared" si="2"/>
        <v>278</v>
      </c>
      <c r="C42" s="632"/>
      <c r="D42" s="719">
        <f t="shared" si="3"/>
        <v>0</v>
      </c>
      <c r="E42" s="997"/>
      <c r="F42" s="718">
        <f t="shared" si="0"/>
        <v>0</v>
      </c>
      <c r="G42" s="720"/>
      <c r="H42" s="721"/>
      <c r="I42" s="233">
        <f t="shared" si="4"/>
        <v>2780</v>
      </c>
      <c r="J42" s="59">
        <f t="shared" si="1"/>
        <v>0</v>
      </c>
    </row>
    <row r="43" spans="1:10" x14ac:dyDescent="0.25">
      <c r="B43" s="681">
        <f t="shared" si="2"/>
        <v>278</v>
      </c>
      <c r="C43" s="632"/>
      <c r="D43" s="573">
        <f t="shared" si="3"/>
        <v>0</v>
      </c>
      <c r="E43" s="997"/>
      <c r="F43" s="570">
        <f t="shared" si="0"/>
        <v>0</v>
      </c>
      <c r="G43" s="571"/>
      <c r="H43" s="572"/>
      <c r="I43" s="233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43" t="s">
        <v>21</v>
      </c>
      <c r="E47" s="1544"/>
      <c r="F47" s="137">
        <f>G5-F45</f>
        <v>0</v>
      </c>
    </row>
    <row r="48" spans="1:10" ht="15.75" thickBot="1" x14ac:dyDescent="0.3">
      <c r="A48" s="121"/>
      <c r="D48" s="992" t="s">
        <v>4</v>
      </c>
      <c r="E48" s="993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2" t="s">
        <v>99</v>
      </c>
      <c r="B1" s="1542"/>
      <c r="C1" s="1542"/>
      <c r="D1" s="1542"/>
      <c r="E1" s="1542"/>
      <c r="F1" s="1542"/>
      <c r="G1" s="1542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554"/>
      <c r="B5" s="1580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554"/>
      <c r="B6" s="158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43" t="s">
        <v>21</v>
      </c>
      <c r="E32" s="1544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43" t="s">
        <v>21</v>
      </c>
      <c r="E29" s="1544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1" activePane="bottomLeft" state="frozen"/>
      <selection pane="bottomLeft" activeCell="G53" sqref="G5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322</v>
      </c>
      <c r="B1" s="1581"/>
      <c r="C1" s="1581"/>
      <c r="D1" s="1581"/>
      <c r="E1" s="1581"/>
      <c r="F1" s="1581"/>
      <c r="G1" s="1581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5"/>
      <c r="H4" s="144"/>
      <c r="I4" s="374"/>
    </row>
    <row r="5" spans="1:10" ht="14.25" customHeight="1" x14ac:dyDescent="0.25">
      <c r="A5" s="1554" t="s">
        <v>102</v>
      </c>
      <c r="B5" s="1580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71"/>
    </row>
    <row r="6" spans="1:10" x14ac:dyDescent="0.25">
      <c r="A6" s="1554"/>
      <c r="B6" s="158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80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19" t="s">
        <v>57</v>
      </c>
      <c r="I8" s="1020" t="s">
        <v>3</v>
      </c>
      <c r="J8" s="1018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6">
        <v>100</v>
      </c>
      <c r="D10" s="1012">
        <f t="shared" si="0"/>
        <v>1000</v>
      </c>
      <c r="E10" s="338">
        <v>45054</v>
      </c>
      <c r="F10" s="91">
        <f t="shared" ref="F10:F75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67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7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5">
        <f t="shared" si="0"/>
        <v>30</v>
      </c>
      <c r="E13" s="1106">
        <v>45058</v>
      </c>
      <c r="F13" s="1105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5">
        <f t="shared" si="0"/>
        <v>100</v>
      </c>
      <c r="E14" s="1106">
        <v>45059</v>
      </c>
      <c r="F14" s="1105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5">
        <f t="shared" si="0"/>
        <v>20</v>
      </c>
      <c r="E15" s="1106">
        <v>45059</v>
      </c>
      <c r="F15" s="1105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5">
        <f>10*C16</f>
        <v>50</v>
      </c>
      <c r="E16" s="1106">
        <v>45059</v>
      </c>
      <c r="F16" s="1105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5">
        <f t="shared" ref="D17:D68" si="5">10*C17</f>
        <v>100</v>
      </c>
      <c r="E17" s="1106">
        <v>45061</v>
      </c>
      <c r="F17" s="1105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5">
        <f t="shared" si="5"/>
        <v>500</v>
      </c>
      <c r="E18" s="1106">
        <v>45065</v>
      </c>
      <c r="F18" s="1105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07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07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07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07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08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08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08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08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08">
        <v>45082</v>
      </c>
      <c r="F27" s="718">
        <f t="shared" si="1"/>
        <v>100</v>
      </c>
      <c r="G27" s="720" t="s">
        <v>313</v>
      </c>
      <c r="H27" s="721">
        <v>48</v>
      </c>
      <c r="I27" s="947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08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207</v>
      </c>
      <c r="C29" s="632">
        <v>30</v>
      </c>
      <c r="D29" s="716">
        <f t="shared" si="5"/>
        <v>300</v>
      </c>
      <c r="E29" s="1153">
        <v>45084</v>
      </c>
      <c r="F29" s="716">
        <f t="shared" si="1"/>
        <v>300</v>
      </c>
      <c r="G29" s="817" t="s">
        <v>486</v>
      </c>
      <c r="H29" s="818">
        <v>41.5</v>
      </c>
      <c r="I29" s="233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34">
        <f t="shared" si="5"/>
        <v>50</v>
      </c>
      <c r="E30" s="1154">
        <v>45084</v>
      </c>
      <c r="F30" s="534">
        <f t="shared" si="1"/>
        <v>50</v>
      </c>
      <c r="G30" s="532" t="s">
        <v>493</v>
      </c>
      <c r="H30" s="363">
        <v>48</v>
      </c>
      <c r="I30" s="233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34">
        <f t="shared" si="5"/>
        <v>60</v>
      </c>
      <c r="E31" s="1154">
        <v>45085</v>
      </c>
      <c r="F31" s="534">
        <f t="shared" si="1"/>
        <v>60</v>
      </c>
      <c r="G31" s="532" t="s">
        <v>498</v>
      </c>
      <c r="H31" s="363">
        <v>48</v>
      </c>
      <c r="I31" s="233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34">
        <f t="shared" si="5"/>
        <v>20</v>
      </c>
      <c r="E32" s="1154">
        <v>45086</v>
      </c>
      <c r="F32" s="534">
        <f t="shared" si="1"/>
        <v>20</v>
      </c>
      <c r="G32" s="532" t="s">
        <v>502</v>
      </c>
      <c r="H32" s="363">
        <v>48</v>
      </c>
      <c r="I32" s="233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34">
        <f t="shared" si="5"/>
        <v>50</v>
      </c>
      <c r="E33" s="1154">
        <v>45087</v>
      </c>
      <c r="F33" s="534">
        <f t="shared" si="1"/>
        <v>50</v>
      </c>
      <c r="G33" s="532" t="s">
        <v>514</v>
      </c>
      <c r="H33" s="363">
        <v>48</v>
      </c>
      <c r="I33" s="233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34">
        <f t="shared" si="5"/>
        <v>100</v>
      </c>
      <c r="E34" s="1154">
        <v>45087</v>
      </c>
      <c r="F34" s="534">
        <f t="shared" si="1"/>
        <v>100</v>
      </c>
      <c r="G34" s="532" t="s">
        <v>534</v>
      </c>
      <c r="H34" s="363">
        <v>48</v>
      </c>
      <c r="I34" s="233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34">
        <f t="shared" si="5"/>
        <v>10</v>
      </c>
      <c r="E35" s="1154">
        <v>45089</v>
      </c>
      <c r="F35" s="534">
        <f t="shared" si="1"/>
        <v>10</v>
      </c>
      <c r="G35" s="532" t="s">
        <v>541</v>
      </c>
      <c r="H35" s="363">
        <v>48</v>
      </c>
      <c r="I35" s="233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34">
        <f t="shared" si="5"/>
        <v>60</v>
      </c>
      <c r="E36" s="1154">
        <v>45091</v>
      </c>
      <c r="F36" s="534">
        <f t="shared" si="1"/>
        <v>60</v>
      </c>
      <c r="G36" s="532" t="s">
        <v>562</v>
      </c>
      <c r="H36" s="363">
        <v>48</v>
      </c>
      <c r="I36" s="233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34">
        <f t="shared" si="5"/>
        <v>60</v>
      </c>
      <c r="E37" s="1154">
        <v>45093</v>
      </c>
      <c r="F37" s="534">
        <f t="shared" si="1"/>
        <v>60</v>
      </c>
      <c r="G37" s="532" t="s">
        <v>585</v>
      </c>
      <c r="H37" s="363">
        <v>48</v>
      </c>
      <c r="I37" s="233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34">
        <f t="shared" si="5"/>
        <v>300</v>
      </c>
      <c r="E38" s="1154">
        <v>45093</v>
      </c>
      <c r="F38" s="534">
        <f t="shared" si="1"/>
        <v>300</v>
      </c>
      <c r="G38" s="532" t="s">
        <v>587</v>
      </c>
      <c r="H38" s="363">
        <v>41.5</v>
      </c>
      <c r="I38" s="233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34">
        <f t="shared" si="5"/>
        <v>50</v>
      </c>
      <c r="E39" s="1154">
        <v>45094</v>
      </c>
      <c r="F39" s="534">
        <f t="shared" si="1"/>
        <v>50</v>
      </c>
      <c r="G39" s="532" t="s">
        <v>595</v>
      </c>
      <c r="H39" s="363">
        <v>48</v>
      </c>
      <c r="I39" s="233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34">
        <f t="shared" si="5"/>
        <v>10</v>
      </c>
      <c r="E40" s="1154">
        <v>45094</v>
      </c>
      <c r="F40" s="534">
        <f t="shared" si="1"/>
        <v>10</v>
      </c>
      <c r="G40" s="532" t="s">
        <v>556</v>
      </c>
      <c r="H40" s="363">
        <v>48</v>
      </c>
      <c r="I40" s="233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34">
        <f t="shared" si="5"/>
        <v>40</v>
      </c>
      <c r="E41" s="1154">
        <v>45097</v>
      </c>
      <c r="F41" s="534">
        <f t="shared" si="1"/>
        <v>40</v>
      </c>
      <c r="G41" s="532" t="s">
        <v>609</v>
      </c>
      <c r="H41" s="363">
        <v>48</v>
      </c>
      <c r="I41" s="233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34">
        <f t="shared" si="5"/>
        <v>500</v>
      </c>
      <c r="E42" s="1154">
        <v>45097</v>
      </c>
      <c r="F42" s="534">
        <f t="shared" si="1"/>
        <v>500</v>
      </c>
      <c r="G42" s="532" t="s">
        <v>610</v>
      </c>
      <c r="H42" s="363">
        <v>41.5</v>
      </c>
      <c r="I42" s="233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34">
        <f t="shared" si="5"/>
        <v>300</v>
      </c>
      <c r="E43" s="1154">
        <v>45098</v>
      </c>
      <c r="F43" s="534">
        <f t="shared" si="1"/>
        <v>300</v>
      </c>
      <c r="G43" s="532" t="s">
        <v>612</v>
      </c>
      <c r="H43" s="363">
        <v>41.5</v>
      </c>
      <c r="I43" s="233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34">
        <f t="shared" si="5"/>
        <v>40</v>
      </c>
      <c r="E44" s="1154">
        <v>45099</v>
      </c>
      <c r="F44" s="534">
        <f t="shared" si="1"/>
        <v>40</v>
      </c>
      <c r="G44" s="532" t="s">
        <v>625</v>
      </c>
      <c r="H44" s="363">
        <v>48</v>
      </c>
      <c r="I44" s="233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34">
        <f t="shared" si="5"/>
        <v>20</v>
      </c>
      <c r="E45" s="1154">
        <v>45099</v>
      </c>
      <c r="F45" s="534">
        <f t="shared" si="1"/>
        <v>20</v>
      </c>
      <c r="G45" s="532" t="s">
        <v>630</v>
      </c>
      <c r="H45" s="363">
        <v>48</v>
      </c>
      <c r="I45" s="233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34">
        <f t="shared" si="5"/>
        <v>100</v>
      </c>
      <c r="E46" s="1154">
        <v>45100</v>
      </c>
      <c r="F46" s="534">
        <f t="shared" si="1"/>
        <v>100</v>
      </c>
      <c r="G46" s="532" t="s">
        <v>635</v>
      </c>
      <c r="H46" s="363">
        <v>48</v>
      </c>
      <c r="I46" s="233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34">
        <f t="shared" si="5"/>
        <v>20</v>
      </c>
      <c r="E47" s="1154">
        <v>45101</v>
      </c>
      <c r="F47" s="534">
        <f t="shared" si="1"/>
        <v>20</v>
      </c>
      <c r="G47" s="532" t="s">
        <v>645</v>
      </c>
      <c r="H47" s="363">
        <v>48</v>
      </c>
      <c r="I47" s="233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34">
        <f t="shared" si="5"/>
        <v>10</v>
      </c>
      <c r="E48" s="1154">
        <v>45104</v>
      </c>
      <c r="F48" s="534">
        <f t="shared" si="1"/>
        <v>10</v>
      </c>
      <c r="G48" s="532" t="s">
        <v>666</v>
      </c>
      <c r="H48" s="363">
        <v>48</v>
      </c>
      <c r="I48" s="233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34">
        <f t="shared" si="5"/>
        <v>60</v>
      </c>
      <c r="E49" s="1154">
        <v>45104</v>
      </c>
      <c r="F49" s="534">
        <f t="shared" si="1"/>
        <v>60</v>
      </c>
      <c r="G49" s="532" t="s">
        <v>669</v>
      </c>
      <c r="H49" s="363">
        <v>48</v>
      </c>
      <c r="I49" s="233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34">
        <f t="shared" si="5"/>
        <v>10</v>
      </c>
      <c r="E50" s="1154">
        <v>45106</v>
      </c>
      <c r="F50" s="534">
        <f t="shared" si="1"/>
        <v>10</v>
      </c>
      <c r="G50" s="532" t="s">
        <v>689</v>
      </c>
      <c r="H50" s="363">
        <v>48</v>
      </c>
      <c r="I50" s="233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34">
        <f t="shared" si="5"/>
        <v>60</v>
      </c>
      <c r="E51" s="1154">
        <v>45107</v>
      </c>
      <c r="F51" s="534">
        <f t="shared" si="1"/>
        <v>60</v>
      </c>
      <c r="G51" s="532" t="s">
        <v>705</v>
      </c>
      <c r="H51" s="363">
        <v>48</v>
      </c>
      <c r="I51" s="233">
        <f t="shared" si="6"/>
        <v>140</v>
      </c>
      <c r="J51" s="59">
        <f t="shared" si="7"/>
        <v>2880</v>
      </c>
    </row>
    <row r="52" spans="2:10" x14ac:dyDescent="0.25">
      <c r="B52" s="174">
        <f t="shared" si="3"/>
        <v>9</v>
      </c>
      <c r="C52" s="15">
        <v>5</v>
      </c>
      <c r="D52" s="534">
        <f t="shared" si="5"/>
        <v>50</v>
      </c>
      <c r="E52" s="1154">
        <v>45108</v>
      </c>
      <c r="F52" s="534">
        <f t="shared" si="1"/>
        <v>50</v>
      </c>
      <c r="G52" s="532" t="s">
        <v>711</v>
      </c>
      <c r="H52" s="363">
        <v>48</v>
      </c>
      <c r="I52" s="233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34">
        <f t="shared" si="5"/>
        <v>0</v>
      </c>
      <c r="E53" s="1154"/>
      <c r="F53" s="534">
        <f t="shared" si="1"/>
        <v>0</v>
      </c>
      <c r="G53" s="532"/>
      <c r="H53" s="363"/>
      <c r="I53" s="233">
        <f t="shared" si="6"/>
        <v>90</v>
      </c>
      <c r="J53" s="59">
        <f t="shared" si="7"/>
        <v>0</v>
      </c>
    </row>
    <row r="54" spans="2:10" x14ac:dyDescent="0.25">
      <c r="B54" s="174">
        <f t="shared" si="3"/>
        <v>9</v>
      </c>
      <c r="C54" s="15"/>
      <c r="D54" s="534">
        <f t="shared" si="5"/>
        <v>0</v>
      </c>
      <c r="E54" s="1154"/>
      <c r="F54" s="534">
        <f t="shared" si="1"/>
        <v>0</v>
      </c>
      <c r="G54" s="532"/>
      <c r="H54" s="363"/>
      <c r="I54" s="233">
        <f t="shared" si="6"/>
        <v>90</v>
      </c>
      <c r="J54" s="59">
        <f t="shared" si="7"/>
        <v>0</v>
      </c>
    </row>
    <row r="55" spans="2:10" x14ac:dyDescent="0.25">
      <c r="B55" s="174">
        <f t="shared" si="3"/>
        <v>9</v>
      </c>
      <c r="C55" s="15"/>
      <c r="D55" s="534">
        <f t="shared" si="5"/>
        <v>0</v>
      </c>
      <c r="E55" s="1154"/>
      <c r="F55" s="534">
        <f t="shared" si="1"/>
        <v>0</v>
      </c>
      <c r="G55" s="532"/>
      <c r="H55" s="363"/>
      <c r="I55" s="233">
        <f t="shared" si="6"/>
        <v>90</v>
      </c>
      <c r="J55" s="59">
        <f t="shared" si="7"/>
        <v>0</v>
      </c>
    </row>
    <row r="56" spans="2:10" x14ac:dyDescent="0.25">
      <c r="B56" s="174">
        <f t="shared" si="3"/>
        <v>9</v>
      </c>
      <c r="C56" s="15"/>
      <c r="D56" s="534">
        <f t="shared" si="5"/>
        <v>0</v>
      </c>
      <c r="E56" s="1154"/>
      <c r="F56" s="534">
        <f t="shared" si="1"/>
        <v>0</v>
      </c>
      <c r="G56" s="532"/>
      <c r="H56" s="363"/>
      <c r="I56" s="233">
        <f t="shared" si="6"/>
        <v>90</v>
      </c>
      <c r="J56" s="59">
        <f t="shared" si="7"/>
        <v>0</v>
      </c>
    </row>
    <row r="57" spans="2:10" x14ac:dyDescent="0.25">
      <c r="B57" s="174">
        <f t="shared" si="3"/>
        <v>9</v>
      </c>
      <c r="C57" s="15"/>
      <c r="D57" s="534">
        <f t="shared" si="5"/>
        <v>0</v>
      </c>
      <c r="E57" s="1154"/>
      <c r="F57" s="534">
        <f t="shared" si="1"/>
        <v>0</v>
      </c>
      <c r="G57" s="532"/>
      <c r="H57" s="363"/>
      <c r="I57" s="233">
        <f t="shared" si="6"/>
        <v>90</v>
      </c>
      <c r="J57" s="59">
        <f t="shared" si="7"/>
        <v>0</v>
      </c>
    </row>
    <row r="58" spans="2:10" x14ac:dyDescent="0.25">
      <c r="B58" s="174">
        <f t="shared" si="3"/>
        <v>9</v>
      </c>
      <c r="C58" s="15"/>
      <c r="D58" s="534">
        <f t="shared" si="5"/>
        <v>0</v>
      </c>
      <c r="E58" s="1154"/>
      <c r="F58" s="534">
        <f t="shared" si="1"/>
        <v>0</v>
      </c>
      <c r="G58" s="532"/>
      <c r="H58" s="363"/>
      <c r="I58" s="233">
        <f t="shared" si="6"/>
        <v>90</v>
      </c>
      <c r="J58" s="59">
        <f t="shared" si="7"/>
        <v>0</v>
      </c>
    </row>
    <row r="59" spans="2:10" x14ac:dyDescent="0.25">
      <c r="B59" s="174">
        <f t="shared" si="3"/>
        <v>9</v>
      </c>
      <c r="C59" s="15"/>
      <c r="D59" s="534">
        <f t="shared" si="5"/>
        <v>0</v>
      </c>
      <c r="E59" s="1154"/>
      <c r="F59" s="534">
        <f t="shared" si="1"/>
        <v>0</v>
      </c>
      <c r="G59" s="532"/>
      <c r="H59" s="363"/>
      <c r="I59" s="233">
        <f t="shared" si="6"/>
        <v>90</v>
      </c>
      <c r="J59" s="59">
        <f t="shared" si="7"/>
        <v>0</v>
      </c>
    </row>
    <row r="60" spans="2:10" x14ac:dyDescent="0.25">
      <c r="B60" s="174">
        <f t="shared" si="3"/>
        <v>9</v>
      </c>
      <c r="C60" s="15"/>
      <c r="D60" s="534">
        <f t="shared" si="5"/>
        <v>0</v>
      </c>
      <c r="E60" s="1154"/>
      <c r="F60" s="534">
        <f t="shared" si="1"/>
        <v>0</v>
      </c>
      <c r="G60" s="532"/>
      <c r="H60" s="363"/>
      <c r="I60" s="233">
        <f t="shared" si="6"/>
        <v>90</v>
      </c>
      <c r="J60" s="59">
        <f t="shared" si="7"/>
        <v>0</v>
      </c>
    </row>
    <row r="61" spans="2:10" x14ac:dyDescent="0.25">
      <c r="B61" s="174">
        <f t="shared" si="3"/>
        <v>9</v>
      </c>
      <c r="C61" s="15"/>
      <c r="D61" s="534">
        <f t="shared" si="5"/>
        <v>0</v>
      </c>
      <c r="E61" s="1154"/>
      <c r="F61" s="534">
        <f t="shared" si="1"/>
        <v>0</v>
      </c>
      <c r="G61" s="532"/>
      <c r="H61" s="363"/>
      <c r="I61" s="233">
        <f t="shared" si="6"/>
        <v>90</v>
      </c>
      <c r="J61" s="59">
        <f t="shared" si="7"/>
        <v>0</v>
      </c>
    </row>
    <row r="62" spans="2:10" x14ac:dyDescent="0.25">
      <c r="B62" s="174">
        <f t="shared" si="3"/>
        <v>9</v>
      </c>
      <c r="C62" s="15"/>
      <c r="D62" s="534">
        <f t="shared" si="5"/>
        <v>0</v>
      </c>
      <c r="E62" s="1154"/>
      <c r="F62" s="534">
        <f t="shared" si="1"/>
        <v>0</v>
      </c>
      <c r="G62" s="532"/>
      <c r="H62" s="363"/>
      <c r="I62" s="233">
        <f t="shared" si="6"/>
        <v>90</v>
      </c>
      <c r="J62" s="59">
        <f t="shared" si="7"/>
        <v>0</v>
      </c>
    </row>
    <row r="63" spans="2:10" x14ac:dyDescent="0.25">
      <c r="B63" s="174">
        <f t="shared" si="3"/>
        <v>9</v>
      </c>
      <c r="C63" s="15"/>
      <c r="D63" s="534">
        <f t="shared" si="5"/>
        <v>0</v>
      </c>
      <c r="E63" s="1154"/>
      <c r="F63" s="534">
        <f t="shared" si="1"/>
        <v>0</v>
      </c>
      <c r="G63" s="532"/>
      <c r="H63" s="363"/>
      <c r="I63" s="233">
        <f t="shared" si="6"/>
        <v>90</v>
      </c>
      <c r="J63" s="59">
        <f t="shared" si="7"/>
        <v>0</v>
      </c>
    </row>
    <row r="64" spans="2:10" x14ac:dyDescent="0.25">
      <c r="B64" s="174">
        <f t="shared" si="3"/>
        <v>9</v>
      </c>
      <c r="C64" s="15"/>
      <c r="D64" s="534">
        <f t="shared" si="5"/>
        <v>0</v>
      </c>
      <c r="E64" s="1154"/>
      <c r="F64" s="534">
        <f t="shared" si="1"/>
        <v>0</v>
      </c>
      <c r="G64" s="532"/>
      <c r="H64" s="363"/>
      <c r="I64" s="233">
        <f t="shared" si="6"/>
        <v>90</v>
      </c>
      <c r="J64" s="59">
        <f t="shared" si="7"/>
        <v>0</v>
      </c>
    </row>
    <row r="65" spans="1:10" x14ac:dyDescent="0.25">
      <c r="B65" s="174">
        <f t="shared" si="3"/>
        <v>9</v>
      </c>
      <c r="C65" s="15"/>
      <c r="D65" s="534">
        <f t="shared" si="5"/>
        <v>0</v>
      </c>
      <c r="E65" s="1154"/>
      <c r="F65" s="534">
        <f t="shared" si="1"/>
        <v>0</v>
      </c>
      <c r="G65" s="532"/>
      <c r="H65" s="363"/>
      <c r="I65" s="233">
        <f t="shared" si="6"/>
        <v>90</v>
      </c>
      <c r="J65" s="59">
        <f t="shared" si="7"/>
        <v>0</v>
      </c>
    </row>
    <row r="66" spans="1:10" x14ac:dyDescent="0.25">
      <c r="B66" s="174">
        <f t="shared" si="3"/>
        <v>9</v>
      </c>
      <c r="C66" s="15"/>
      <c r="D66" s="534">
        <f t="shared" si="5"/>
        <v>0</v>
      </c>
      <c r="E66" s="1154"/>
      <c r="F66" s="534">
        <f t="shared" si="1"/>
        <v>0</v>
      </c>
      <c r="G66" s="532"/>
      <c r="H66" s="363"/>
      <c r="I66" s="233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534">
        <f t="shared" si="5"/>
        <v>0</v>
      </c>
      <c r="E67" s="1154"/>
      <c r="F67" s="534">
        <f t="shared" si="1"/>
        <v>0</v>
      </c>
      <c r="G67" s="532"/>
      <c r="H67" s="363"/>
      <c r="I67" s="233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534">
        <f t="shared" si="5"/>
        <v>0</v>
      </c>
      <c r="E68" s="1154"/>
      <c r="F68" s="534">
        <f t="shared" si="1"/>
        <v>0</v>
      </c>
      <c r="G68" s="532"/>
      <c r="H68" s="363"/>
      <c r="I68" s="233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34"/>
      <c r="E69" s="1154"/>
      <c r="F69" s="534"/>
      <c r="G69" s="532"/>
      <c r="H69" s="363"/>
      <c r="I69" s="233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34"/>
      <c r="E70" s="1154"/>
      <c r="F70" s="534"/>
      <c r="G70" s="532"/>
      <c r="H70" s="363"/>
      <c r="I70" s="233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34"/>
      <c r="E71" s="1154"/>
      <c r="F71" s="534"/>
      <c r="G71" s="532"/>
      <c r="H71" s="363"/>
      <c r="I71" s="233"/>
      <c r="J71" s="59"/>
    </row>
    <row r="72" spans="1:10" x14ac:dyDescent="0.25">
      <c r="B72" s="174"/>
      <c r="C72" s="15"/>
      <c r="D72" s="534"/>
      <c r="E72" s="1154"/>
      <c r="F72" s="534"/>
      <c r="G72" s="532"/>
      <c r="H72" s="363"/>
      <c r="I72" s="233"/>
      <c r="J72" s="59"/>
    </row>
    <row r="73" spans="1:10" x14ac:dyDescent="0.25">
      <c r="B73" s="174"/>
      <c r="C73" s="15"/>
      <c r="D73" s="534"/>
      <c r="E73" s="1154"/>
      <c r="F73" s="534"/>
      <c r="G73" s="532"/>
      <c r="H73" s="363"/>
      <c r="I73" s="233"/>
      <c r="J73" s="59"/>
    </row>
    <row r="74" spans="1:10" x14ac:dyDescent="0.25">
      <c r="B74" s="174"/>
      <c r="C74" s="15"/>
      <c r="D74" s="534"/>
      <c r="E74" s="1154"/>
      <c r="F74" s="534"/>
      <c r="G74" s="532"/>
      <c r="H74" s="363"/>
      <c r="I74" s="233"/>
      <c r="J74" s="59"/>
    </row>
    <row r="75" spans="1:10" ht="15.75" thickBot="1" x14ac:dyDescent="0.3">
      <c r="A75" s="117"/>
      <c r="B75" s="174">
        <f>B28-C75</f>
        <v>237</v>
      </c>
      <c r="C75" s="37"/>
      <c r="D75" s="496">
        <v>0</v>
      </c>
      <c r="E75" s="1024"/>
      <c r="F75" s="91">
        <f t="shared" si="1"/>
        <v>0</v>
      </c>
      <c r="G75" s="135"/>
      <c r="H75" s="190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43" t="s">
        <v>21</v>
      </c>
      <c r="E78" s="1544"/>
      <c r="F78" s="137">
        <f>G5-F76</f>
        <v>0</v>
      </c>
    </row>
    <row r="79" spans="1:10" ht="15.75" thickBot="1" x14ac:dyDescent="0.3">
      <c r="A79" s="121"/>
      <c r="D79" s="1013" t="s">
        <v>4</v>
      </c>
      <c r="E79" s="1014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activeCell="H29" sqref="H2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322</v>
      </c>
      <c r="B1" s="1581"/>
      <c r="C1" s="1581"/>
      <c r="D1" s="1581"/>
      <c r="E1" s="1581"/>
      <c r="F1" s="1581"/>
      <c r="G1" s="1581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582" t="s">
        <v>110</v>
      </c>
      <c r="C4" s="233"/>
      <c r="D4" s="130"/>
      <c r="E4" s="362">
        <v>30</v>
      </c>
      <c r="F4" s="72">
        <v>3</v>
      </c>
      <c r="G4" s="994"/>
      <c r="H4" s="144"/>
      <c r="I4" s="374"/>
    </row>
    <row r="5" spans="1:10" ht="14.25" customHeight="1" x14ac:dyDescent="0.25">
      <c r="A5" s="1554" t="s">
        <v>102</v>
      </c>
      <c r="B5" s="1582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71"/>
    </row>
    <row r="6" spans="1:10" x14ac:dyDescent="0.25">
      <c r="A6" s="1554"/>
      <c r="B6" s="1582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82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6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7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3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3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3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3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1"/>
      <c r="B23" s="637">
        <f t="shared" si="2"/>
        <v>329</v>
      </c>
      <c r="C23" s="584">
        <v>3</v>
      </c>
      <c r="D23" s="815">
        <f t="shared" si="3"/>
        <v>30</v>
      </c>
      <c r="E23" s="1095">
        <v>45082</v>
      </c>
      <c r="F23" s="716">
        <f t="shared" si="0"/>
        <v>30</v>
      </c>
      <c r="G23" s="817" t="s">
        <v>309</v>
      </c>
      <c r="H23" s="818">
        <v>52</v>
      </c>
      <c r="I23" s="947">
        <f t="shared" si="4"/>
        <v>3290</v>
      </c>
      <c r="J23" s="603">
        <f t="shared" si="1"/>
        <v>1560</v>
      </c>
    </row>
    <row r="24" spans="1:10" s="602" customFormat="1" x14ac:dyDescent="0.25">
      <c r="A24" s="1001"/>
      <c r="B24" s="681">
        <f t="shared" si="2"/>
        <v>329</v>
      </c>
      <c r="C24" s="584"/>
      <c r="D24" s="815">
        <f t="shared" si="3"/>
        <v>0</v>
      </c>
      <c r="E24" s="1095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1"/>
      <c r="B25" s="681">
        <f t="shared" si="2"/>
        <v>321</v>
      </c>
      <c r="C25" s="584">
        <v>8</v>
      </c>
      <c r="D25" s="489">
        <f t="shared" si="3"/>
        <v>80</v>
      </c>
      <c r="E25" s="997">
        <v>45087</v>
      </c>
      <c r="F25" s="718">
        <f t="shared" si="0"/>
        <v>80</v>
      </c>
      <c r="G25" s="720" t="s">
        <v>514</v>
      </c>
      <c r="H25" s="721">
        <v>52</v>
      </c>
      <c r="I25" s="233">
        <f t="shared" si="4"/>
        <v>3210</v>
      </c>
      <c r="J25" s="603">
        <f t="shared" si="1"/>
        <v>4160</v>
      </c>
    </row>
    <row r="26" spans="1:10" s="602" customFormat="1" x14ac:dyDescent="0.25">
      <c r="A26" s="1001"/>
      <c r="B26" s="681">
        <f t="shared" si="2"/>
        <v>319</v>
      </c>
      <c r="C26" s="584">
        <v>2</v>
      </c>
      <c r="D26" s="489">
        <f t="shared" si="3"/>
        <v>20</v>
      </c>
      <c r="E26" s="997">
        <v>45094</v>
      </c>
      <c r="F26" s="718">
        <f t="shared" si="0"/>
        <v>20</v>
      </c>
      <c r="G26" s="720" t="s">
        <v>595</v>
      </c>
      <c r="H26" s="721">
        <v>52</v>
      </c>
      <c r="I26" s="233">
        <f t="shared" si="4"/>
        <v>3190</v>
      </c>
      <c r="J26" s="603">
        <f t="shared" si="1"/>
        <v>1040</v>
      </c>
    </row>
    <row r="27" spans="1:10" s="602" customFormat="1" x14ac:dyDescent="0.25">
      <c r="A27" s="1001"/>
      <c r="B27" s="681">
        <f t="shared" si="2"/>
        <v>317</v>
      </c>
      <c r="C27" s="584">
        <v>2</v>
      </c>
      <c r="D27" s="489">
        <f t="shared" si="3"/>
        <v>20</v>
      </c>
      <c r="E27" s="997">
        <v>45099</v>
      </c>
      <c r="F27" s="718">
        <f t="shared" si="0"/>
        <v>20</v>
      </c>
      <c r="G27" s="720" t="s">
        <v>625</v>
      </c>
      <c r="H27" s="721">
        <v>52</v>
      </c>
      <c r="I27" s="233">
        <f t="shared" si="4"/>
        <v>3170</v>
      </c>
      <c r="J27" s="603">
        <f t="shared" si="1"/>
        <v>1040</v>
      </c>
    </row>
    <row r="28" spans="1:10" s="602" customFormat="1" x14ac:dyDescent="0.25">
      <c r="A28" s="1001"/>
      <c r="B28" s="681">
        <f t="shared" si="2"/>
        <v>312</v>
      </c>
      <c r="C28" s="584">
        <v>5</v>
      </c>
      <c r="D28" s="489">
        <f t="shared" si="3"/>
        <v>50</v>
      </c>
      <c r="E28" s="997">
        <v>45108</v>
      </c>
      <c r="F28" s="718">
        <f t="shared" si="0"/>
        <v>50</v>
      </c>
      <c r="G28" s="720" t="s">
        <v>711</v>
      </c>
      <c r="H28" s="721">
        <v>52</v>
      </c>
      <c r="I28" s="233">
        <f t="shared" si="4"/>
        <v>3120</v>
      </c>
      <c r="J28" s="603">
        <f t="shared" si="1"/>
        <v>2600</v>
      </c>
    </row>
    <row r="29" spans="1:10" s="602" customFormat="1" x14ac:dyDescent="0.25">
      <c r="A29" s="1001"/>
      <c r="B29" s="681">
        <f t="shared" si="2"/>
        <v>312</v>
      </c>
      <c r="C29" s="584"/>
      <c r="D29" s="489">
        <f t="shared" si="3"/>
        <v>0</v>
      </c>
      <c r="E29" s="997"/>
      <c r="F29" s="718">
        <f t="shared" si="0"/>
        <v>0</v>
      </c>
      <c r="G29" s="720"/>
      <c r="H29" s="721"/>
      <c r="I29" s="233">
        <f t="shared" si="4"/>
        <v>3120</v>
      </c>
      <c r="J29" s="603">
        <f t="shared" si="1"/>
        <v>0</v>
      </c>
    </row>
    <row r="30" spans="1:10" s="602" customFormat="1" x14ac:dyDescent="0.25">
      <c r="A30" s="1001"/>
      <c r="B30" s="681">
        <f t="shared" si="2"/>
        <v>312</v>
      </c>
      <c r="C30" s="584"/>
      <c r="D30" s="489">
        <f t="shared" si="3"/>
        <v>0</v>
      </c>
      <c r="E30" s="997"/>
      <c r="F30" s="718">
        <f t="shared" si="0"/>
        <v>0</v>
      </c>
      <c r="G30" s="720"/>
      <c r="H30" s="721"/>
      <c r="I30" s="233">
        <f t="shared" si="4"/>
        <v>3120</v>
      </c>
      <c r="J30" s="603">
        <f t="shared" si="1"/>
        <v>0</v>
      </c>
    </row>
    <row r="31" spans="1:10" s="602" customFormat="1" x14ac:dyDescent="0.25">
      <c r="A31" s="1001"/>
      <c r="B31" s="681">
        <f t="shared" si="2"/>
        <v>312</v>
      </c>
      <c r="C31" s="584"/>
      <c r="D31" s="489">
        <f t="shared" si="3"/>
        <v>0</v>
      </c>
      <c r="E31" s="997"/>
      <c r="F31" s="718">
        <f t="shared" si="0"/>
        <v>0</v>
      </c>
      <c r="G31" s="720"/>
      <c r="H31" s="721"/>
      <c r="I31" s="233">
        <f t="shared" si="4"/>
        <v>3120</v>
      </c>
      <c r="J31" s="603">
        <f t="shared" si="1"/>
        <v>0</v>
      </c>
    </row>
    <row r="32" spans="1:10" s="602" customFormat="1" x14ac:dyDescent="0.25">
      <c r="A32" s="1001"/>
      <c r="B32" s="681">
        <f t="shared" si="2"/>
        <v>312</v>
      </c>
      <c r="C32" s="584"/>
      <c r="D32" s="489">
        <f t="shared" si="3"/>
        <v>0</v>
      </c>
      <c r="E32" s="997"/>
      <c r="F32" s="718">
        <f t="shared" si="0"/>
        <v>0</v>
      </c>
      <c r="G32" s="720"/>
      <c r="H32" s="721"/>
      <c r="I32" s="233">
        <f t="shared" si="4"/>
        <v>3120</v>
      </c>
      <c r="J32" s="603">
        <f t="shared" si="1"/>
        <v>0</v>
      </c>
    </row>
    <row r="33" spans="1:10" s="602" customFormat="1" x14ac:dyDescent="0.25">
      <c r="A33" s="1001"/>
      <c r="B33" s="681">
        <f t="shared" si="2"/>
        <v>312</v>
      </c>
      <c r="C33" s="584"/>
      <c r="D33" s="489">
        <f t="shared" si="3"/>
        <v>0</v>
      </c>
      <c r="E33" s="997"/>
      <c r="F33" s="718">
        <f t="shared" si="0"/>
        <v>0</v>
      </c>
      <c r="G33" s="720"/>
      <c r="H33" s="721"/>
      <c r="I33" s="233">
        <f t="shared" si="4"/>
        <v>3120</v>
      </c>
      <c r="J33" s="603">
        <f t="shared" si="1"/>
        <v>0</v>
      </c>
    </row>
    <row r="34" spans="1:10" s="602" customFormat="1" x14ac:dyDescent="0.25">
      <c r="A34" s="1001"/>
      <c r="B34" s="681">
        <f t="shared" si="2"/>
        <v>312</v>
      </c>
      <c r="C34" s="584"/>
      <c r="D34" s="489">
        <f t="shared" si="3"/>
        <v>0</v>
      </c>
      <c r="E34" s="997"/>
      <c r="F34" s="718">
        <f t="shared" si="0"/>
        <v>0</v>
      </c>
      <c r="G34" s="720"/>
      <c r="H34" s="721"/>
      <c r="I34" s="233">
        <f t="shared" si="4"/>
        <v>3120</v>
      </c>
      <c r="J34" s="603">
        <f t="shared" si="1"/>
        <v>0</v>
      </c>
    </row>
    <row r="35" spans="1:10" s="602" customFormat="1" x14ac:dyDescent="0.25">
      <c r="A35" s="1001"/>
      <c r="B35" s="681">
        <f t="shared" si="2"/>
        <v>312</v>
      </c>
      <c r="C35" s="584"/>
      <c r="D35" s="489">
        <f t="shared" si="3"/>
        <v>0</v>
      </c>
      <c r="E35" s="997"/>
      <c r="F35" s="718">
        <f t="shared" si="0"/>
        <v>0</v>
      </c>
      <c r="G35" s="720"/>
      <c r="H35" s="721"/>
      <c r="I35" s="233">
        <f t="shared" si="4"/>
        <v>3120</v>
      </c>
      <c r="J35" s="603">
        <f t="shared" si="1"/>
        <v>0</v>
      </c>
    </row>
    <row r="36" spans="1:10" s="602" customFormat="1" x14ac:dyDescent="0.25">
      <c r="A36" s="1001"/>
      <c r="B36" s="681">
        <f t="shared" si="2"/>
        <v>312</v>
      </c>
      <c r="C36" s="584"/>
      <c r="D36" s="489">
        <f t="shared" si="3"/>
        <v>0</v>
      </c>
      <c r="E36" s="997"/>
      <c r="F36" s="718">
        <f t="shared" si="0"/>
        <v>0</v>
      </c>
      <c r="G36" s="720"/>
      <c r="H36" s="721"/>
      <c r="I36" s="233">
        <f t="shared" si="4"/>
        <v>3120</v>
      </c>
      <c r="J36" s="603">
        <f t="shared" si="1"/>
        <v>0</v>
      </c>
    </row>
    <row r="37" spans="1:10" s="602" customFormat="1" x14ac:dyDescent="0.25">
      <c r="A37" s="1001"/>
      <c r="B37" s="681">
        <f t="shared" si="2"/>
        <v>312</v>
      </c>
      <c r="C37" s="584"/>
      <c r="D37" s="489">
        <f t="shared" si="3"/>
        <v>0</v>
      </c>
      <c r="E37" s="997"/>
      <c r="F37" s="718">
        <f t="shared" si="0"/>
        <v>0</v>
      </c>
      <c r="G37" s="720"/>
      <c r="H37" s="721"/>
      <c r="I37" s="233">
        <f t="shared" si="4"/>
        <v>3120</v>
      </c>
      <c r="J37" s="603">
        <f t="shared" si="1"/>
        <v>0</v>
      </c>
    </row>
    <row r="38" spans="1:10" s="602" customFormat="1" x14ac:dyDescent="0.25">
      <c r="A38" s="1001"/>
      <c r="B38" s="681">
        <f t="shared" si="2"/>
        <v>312</v>
      </c>
      <c r="C38" s="584"/>
      <c r="D38" s="489">
        <f t="shared" si="3"/>
        <v>0</v>
      </c>
      <c r="E38" s="997"/>
      <c r="F38" s="718">
        <f t="shared" si="0"/>
        <v>0</v>
      </c>
      <c r="G38" s="720"/>
      <c r="H38" s="721"/>
      <c r="I38" s="233">
        <f t="shared" si="4"/>
        <v>3120</v>
      </c>
      <c r="J38" s="603">
        <f t="shared" si="1"/>
        <v>0</v>
      </c>
    </row>
    <row r="39" spans="1:10" s="602" customFormat="1" x14ac:dyDescent="0.25">
      <c r="A39" s="1001"/>
      <c r="B39" s="681">
        <f t="shared" si="2"/>
        <v>312</v>
      </c>
      <c r="C39" s="584"/>
      <c r="D39" s="489">
        <f t="shared" si="3"/>
        <v>0</v>
      </c>
      <c r="E39" s="997"/>
      <c r="F39" s="718">
        <f t="shared" si="0"/>
        <v>0</v>
      </c>
      <c r="G39" s="720"/>
      <c r="H39" s="721"/>
      <c r="I39" s="233">
        <f t="shared" si="4"/>
        <v>3120</v>
      </c>
      <c r="J39" s="603">
        <f t="shared" si="1"/>
        <v>0</v>
      </c>
    </row>
    <row r="40" spans="1:10" s="602" customFormat="1" x14ac:dyDescent="0.25">
      <c r="A40" s="1001"/>
      <c r="B40" s="681">
        <f t="shared" si="2"/>
        <v>312</v>
      </c>
      <c r="C40" s="584"/>
      <c r="D40" s="489">
        <f t="shared" si="3"/>
        <v>0</v>
      </c>
      <c r="E40" s="997"/>
      <c r="F40" s="718">
        <f t="shared" si="0"/>
        <v>0</v>
      </c>
      <c r="G40" s="720"/>
      <c r="H40" s="721"/>
      <c r="I40" s="233">
        <f t="shared" si="4"/>
        <v>3120</v>
      </c>
      <c r="J40" s="603">
        <f t="shared" si="1"/>
        <v>0</v>
      </c>
    </row>
    <row r="41" spans="1:10" s="602" customFormat="1" x14ac:dyDescent="0.25">
      <c r="A41" s="1001"/>
      <c r="B41" s="681">
        <f t="shared" si="2"/>
        <v>312</v>
      </c>
      <c r="C41" s="584"/>
      <c r="D41" s="489">
        <f t="shared" si="3"/>
        <v>0</v>
      </c>
      <c r="E41" s="997"/>
      <c r="F41" s="718">
        <f t="shared" si="0"/>
        <v>0</v>
      </c>
      <c r="G41" s="720"/>
      <c r="H41" s="721"/>
      <c r="I41" s="233">
        <f t="shared" si="4"/>
        <v>3120</v>
      </c>
      <c r="J41" s="603">
        <f t="shared" si="1"/>
        <v>0</v>
      </c>
    </row>
    <row r="42" spans="1:10" s="602" customFormat="1" x14ac:dyDescent="0.25">
      <c r="A42" s="1001"/>
      <c r="B42" s="681">
        <f t="shared" si="2"/>
        <v>312</v>
      </c>
      <c r="C42" s="584"/>
      <c r="D42" s="489">
        <f t="shared" si="3"/>
        <v>0</v>
      </c>
      <c r="E42" s="997"/>
      <c r="F42" s="718">
        <f t="shared" si="0"/>
        <v>0</v>
      </c>
      <c r="G42" s="720"/>
      <c r="H42" s="721"/>
      <c r="I42" s="233">
        <f t="shared" si="4"/>
        <v>3120</v>
      </c>
      <c r="J42" s="603">
        <f t="shared" si="1"/>
        <v>0</v>
      </c>
    </row>
    <row r="43" spans="1:10" s="602" customFormat="1" x14ac:dyDescent="0.25">
      <c r="A43" s="1001"/>
      <c r="B43" s="681">
        <f t="shared" si="2"/>
        <v>312</v>
      </c>
      <c r="C43" s="584"/>
      <c r="D43" s="489">
        <f t="shared" si="3"/>
        <v>0</v>
      </c>
      <c r="E43" s="997"/>
      <c r="F43" s="718">
        <f t="shared" si="0"/>
        <v>0</v>
      </c>
      <c r="G43" s="720"/>
      <c r="H43" s="721"/>
      <c r="I43" s="233">
        <f t="shared" si="4"/>
        <v>3120</v>
      </c>
      <c r="J43" s="603">
        <f t="shared" si="1"/>
        <v>0</v>
      </c>
    </row>
    <row r="44" spans="1:10" x14ac:dyDescent="0.25">
      <c r="A44" s="1001"/>
      <c r="B44" s="681">
        <f t="shared" si="2"/>
        <v>312</v>
      </c>
      <c r="C44" s="584"/>
      <c r="D44" s="489">
        <f t="shared" si="3"/>
        <v>0</v>
      </c>
      <c r="E44" s="997"/>
      <c r="F44" s="718">
        <f t="shared" si="0"/>
        <v>0</v>
      </c>
      <c r="G44" s="720"/>
      <c r="H44" s="721"/>
      <c r="I44" s="233">
        <f t="shared" si="4"/>
        <v>3120</v>
      </c>
      <c r="J44" s="603">
        <f t="shared" si="1"/>
        <v>0</v>
      </c>
    </row>
    <row r="45" spans="1:10" x14ac:dyDescent="0.25">
      <c r="A45" s="1001"/>
      <c r="B45" s="681">
        <f t="shared" si="2"/>
        <v>312</v>
      </c>
      <c r="C45" s="584"/>
      <c r="D45" s="489">
        <f t="shared" si="3"/>
        <v>0</v>
      </c>
      <c r="E45" s="997"/>
      <c r="F45" s="718">
        <f t="shared" si="0"/>
        <v>0</v>
      </c>
      <c r="G45" s="720"/>
      <c r="H45" s="721"/>
      <c r="I45" s="233">
        <f t="shared" si="4"/>
        <v>3120</v>
      </c>
      <c r="J45" s="603">
        <f t="shared" si="1"/>
        <v>0</v>
      </c>
    </row>
    <row r="46" spans="1:10" x14ac:dyDescent="0.25">
      <c r="A46" s="1001"/>
      <c r="B46" s="681">
        <f t="shared" si="2"/>
        <v>312</v>
      </c>
      <c r="C46" s="632"/>
      <c r="D46" s="489">
        <f t="shared" si="3"/>
        <v>0</v>
      </c>
      <c r="E46" s="997"/>
      <c r="F46" s="718">
        <f t="shared" si="0"/>
        <v>0</v>
      </c>
      <c r="G46" s="720"/>
      <c r="H46" s="721"/>
      <c r="I46" s="233">
        <f t="shared" si="4"/>
        <v>3120</v>
      </c>
      <c r="J46" s="603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489">
        <f t="shared" si="3"/>
        <v>0</v>
      </c>
      <c r="E47" s="1155"/>
      <c r="F47" s="1105">
        <f t="shared" si="0"/>
        <v>0</v>
      </c>
      <c r="G47" s="318"/>
      <c r="H47" s="319"/>
      <c r="I47" s="233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815">
        <f t="shared" si="3"/>
        <v>0</v>
      </c>
      <c r="E48" s="1104"/>
      <c r="F48" s="534">
        <f t="shared" si="0"/>
        <v>0</v>
      </c>
      <c r="G48" s="532"/>
      <c r="H48" s="363"/>
      <c r="I48" s="233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312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43" t="s">
        <v>21</v>
      </c>
      <c r="E52" s="1544"/>
      <c r="F52" s="137">
        <f>G5-F50</f>
        <v>0</v>
      </c>
    </row>
    <row r="53" spans="1:10" ht="15.75" thickBot="1" x14ac:dyDescent="0.3">
      <c r="A53" s="121"/>
      <c r="D53" s="992" t="s">
        <v>4</v>
      </c>
      <c r="E53" s="993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85"/>
      <c r="B5" s="1583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585"/>
      <c r="B6" s="1583"/>
      <c r="C6" s="152"/>
      <c r="D6" s="145"/>
      <c r="E6" s="128"/>
      <c r="F6" s="72"/>
      <c r="G6" s="328"/>
    </row>
    <row r="7" spans="1:10" ht="15.75" thickBot="1" x14ac:dyDescent="0.3">
      <c r="B7" s="1584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5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6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6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6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47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43" t="s">
        <v>21</v>
      </c>
      <c r="E32" s="1544"/>
      <c r="F32" s="137">
        <f>E5-F30+E6+E7</f>
        <v>0</v>
      </c>
    </row>
    <row r="33" spans="1:6" ht="15.75" thickBot="1" x14ac:dyDescent="0.3">
      <c r="A33" s="121"/>
      <c r="D33" s="1013" t="s">
        <v>4</v>
      </c>
      <c r="E33" s="101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I1" workbookViewId="0">
      <pane xSplit="2" ySplit="8" topLeftCell="L9" activePane="bottomRight" state="frozen"/>
      <selection activeCell="I1" sqref="I1"/>
      <selection pane="topRight" activeCell="K1" sqref="K1"/>
      <selection pane="bottomLeft" activeCell="I9" sqref="I9"/>
      <selection pane="bottomRight" activeCell="Q14" sqref="Q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50" t="s">
        <v>323</v>
      </c>
      <c r="B1" s="1550"/>
      <c r="C1" s="1550"/>
      <c r="D1" s="1550"/>
      <c r="E1" s="1550"/>
      <c r="F1" s="1550"/>
      <c r="G1" s="1550"/>
      <c r="H1" s="11">
        <v>1</v>
      </c>
      <c r="K1" s="1555" t="s">
        <v>339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54" t="s">
        <v>103</v>
      </c>
      <c r="B5" s="1586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554" t="s">
        <v>103</v>
      </c>
      <c r="L5" s="1586" t="s">
        <v>104</v>
      </c>
      <c r="M5" s="907">
        <v>65</v>
      </c>
      <c r="N5" s="130">
        <v>45090</v>
      </c>
      <c r="O5" s="441">
        <v>1204.5</v>
      </c>
      <c r="P5" s="1236">
        <v>35</v>
      </c>
      <c r="Q5" s="1237"/>
    </row>
    <row r="6" spans="1:19" ht="15.75" customHeight="1" x14ac:dyDescent="0.3">
      <c r="A6" s="1554"/>
      <c r="B6" s="1586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4095.6800000000003</v>
      </c>
      <c r="H6" s="7">
        <f>E6-G6+E5+E7+E4</f>
        <v>-1.0000000000218279E-2</v>
      </c>
      <c r="K6" s="1554"/>
      <c r="L6" s="1586"/>
      <c r="M6" s="907"/>
      <c r="N6" s="130"/>
      <c r="O6" s="893"/>
      <c r="P6" s="1236"/>
      <c r="Q6" s="87">
        <f>P39</f>
        <v>866.43</v>
      </c>
      <c r="R6" s="7">
        <f>O6-Q6+O5+O7+O4</f>
        <v>338.07000000000005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36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34</v>
      </c>
      <c r="M9" s="1236">
        <v>1</v>
      </c>
      <c r="N9" s="573">
        <v>28.79</v>
      </c>
      <c r="O9" s="651">
        <v>45104</v>
      </c>
      <c r="P9" s="604">
        <f t="shared" ref="P9:P38" si="1">N9</f>
        <v>28.79</v>
      </c>
      <c r="Q9" s="571" t="s">
        <v>668</v>
      </c>
      <c r="R9" s="572">
        <v>67</v>
      </c>
      <c r="S9" s="568">
        <f>O5+O6+O7-P9+O4</f>
        <v>1175.71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14</v>
      </c>
      <c r="M10" s="584">
        <v>20</v>
      </c>
      <c r="N10" s="573">
        <v>566.04999999999995</v>
      </c>
      <c r="O10" s="651">
        <v>45106</v>
      </c>
      <c r="P10" s="604">
        <f t="shared" si="1"/>
        <v>566.04999999999995</v>
      </c>
      <c r="Q10" s="571" t="s">
        <v>697</v>
      </c>
      <c r="R10" s="572">
        <v>65</v>
      </c>
      <c r="S10" s="568">
        <f>S9-P10</f>
        <v>609.66000000000008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8</v>
      </c>
      <c r="M11" s="584">
        <v>6</v>
      </c>
      <c r="N11" s="573">
        <v>200.03</v>
      </c>
      <c r="O11" s="651">
        <v>45106</v>
      </c>
      <c r="P11" s="604">
        <f t="shared" si="1"/>
        <v>200.03</v>
      </c>
      <c r="Q11" s="571" t="s">
        <v>699</v>
      </c>
      <c r="R11" s="572">
        <v>67</v>
      </c>
      <c r="S11" s="568">
        <f t="shared" ref="S11:S19" si="3">S10-P11</f>
        <v>409.63000000000011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7</v>
      </c>
      <c r="M12" s="584">
        <v>1</v>
      </c>
      <c r="N12" s="573">
        <v>36.840000000000003</v>
      </c>
      <c r="O12" s="651">
        <v>45107</v>
      </c>
      <c r="P12" s="604">
        <f t="shared" si="1"/>
        <v>36.840000000000003</v>
      </c>
      <c r="Q12" s="571" t="s">
        <v>706</v>
      </c>
      <c r="R12" s="572">
        <v>67</v>
      </c>
      <c r="S12" s="568">
        <f t="shared" si="3"/>
        <v>372.79000000000008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6</v>
      </c>
      <c r="M13" s="584">
        <v>1</v>
      </c>
      <c r="N13" s="573">
        <v>34.72</v>
      </c>
      <c r="O13" s="651">
        <v>45108</v>
      </c>
      <c r="P13" s="604">
        <f t="shared" si="1"/>
        <v>34.72</v>
      </c>
      <c r="Q13" s="571" t="s">
        <v>714</v>
      </c>
      <c r="R13" s="572">
        <v>67</v>
      </c>
      <c r="S13" s="568">
        <f t="shared" si="3"/>
        <v>338.07000000000005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6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338.07000000000005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6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338.07000000000005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6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338.07000000000005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6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338.07000000000005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6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338.07000000000005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6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338.07000000000005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6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338.07000000000005</v>
      </c>
    </row>
    <row r="21" spans="2:19" x14ac:dyDescent="0.25">
      <c r="B21" s="735">
        <f t="shared" si="6"/>
        <v>40</v>
      </c>
      <c r="C21" s="584">
        <v>1</v>
      </c>
      <c r="D21" s="719">
        <v>31.97</v>
      </c>
      <c r="E21" s="1156">
        <v>45083</v>
      </c>
      <c r="F21" s="1157">
        <f t="shared" ref="F21:F33" si="8">D21</f>
        <v>31.97</v>
      </c>
      <c r="G21" s="720" t="s">
        <v>481</v>
      </c>
      <c r="H21" s="721">
        <v>65</v>
      </c>
      <c r="I21" s="568">
        <f t="shared" ref="I21:I34" si="9">I20-F21</f>
        <v>1356.3899999999996</v>
      </c>
      <c r="L21" s="735">
        <f t="shared" si="7"/>
        <v>6</v>
      </c>
      <c r="M21" s="584"/>
      <c r="N21" s="573">
        <v>0</v>
      </c>
      <c r="O21" s="1156"/>
      <c r="P21" s="604">
        <f t="shared" si="1"/>
        <v>0</v>
      </c>
      <c r="Q21" s="720"/>
      <c r="R21" s="721"/>
      <c r="S21" s="568">
        <f t="shared" ref="S21:S38" si="10">S20-P21</f>
        <v>338.07000000000005</v>
      </c>
    </row>
    <row r="22" spans="2:19" x14ac:dyDescent="0.25">
      <c r="B22" s="735">
        <f t="shared" si="6"/>
        <v>33</v>
      </c>
      <c r="C22" s="584">
        <v>7</v>
      </c>
      <c r="D22" s="719">
        <v>236.36</v>
      </c>
      <c r="E22" s="1156">
        <v>45084</v>
      </c>
      <c r="F22" s="1157">
        <f t="shared" si="8"/>
        <v>236.36</v>
      </c>
      <c r="G22" s="720" t="s">
        <v>493</v>
      </c>
      <c r="H22" s="721">
        <v>65</v>
      </c>
      <c r="I22" s="568">
        <f t="shared" si="9"/>
        <v>1120.0299999999997</v>
      </c>
      <c r="L22" s="735">
        <f t="shared" si="7"/>
        <v>6</v>
      </c>
      <c r="M22" s="584"/>
      <c r="N22" s="573">
        <v>0</v>
      </c>
      <c r="O22" s="1156"/>
      <c r="P22" s="604">
        <f t="shared" si="1"/>
        <v>0</v>
      </c>
      <c r="Q22" s="720"/>
      <c r="R22" s="721"/>
      <c r="S22" s="568">
        <f t="shared" si="10"/>
        <v>338.07000000000005</v>
      </c>
    </row>
    <row r="23" spans="2:19" x14ac:dyDescent="0.25">
      <c r="B23" s="735">
        <f t="shared" si="6"/>
        <v>32</v>
      </c>
      <c r="C23" s="584">
        <v>1</v>
      </c>
      <c r="D23" s="719">
        <v>36.17</v>
      </c>
      <c r="E23" s="1156">
        <v>45086</v>
      </c>
      <c r="F23" s="1157">
        <f t="shared" si="8"/>
        <v>36.17</v>
      </c>
      <c r="G23" s="720" t="s">
        <v>505</v>
      </c>
      <c r="H23" s="721">
        <v>65</v>
      </c>
      <c r="I23" s="568">
        <f t="shared" si="9"/>
        <v>1083.8599999999997</v>
      </c>
      <c r="L23" s="735">
        <f t="shared" si="7"/>
        <v>6</v>
      </c>
      <c r="M23" s="584"/>
      <c r="N23" s="573">
        <v>0</v>
      </c>
      <c r="O23" s="1156"/>
      <c r="P23" s="604">
        <f t="shared" si="1"/>
        <v>0</v>
      </c>
      <c r="Q23" s="720"/>
      <c r="R23" s="721"/>
      <c r="S23" s="568">
        <f t="shared" si="10"/>
        <v>338.07000000000005</v>
      </c>
    </row>
    <row r="24" spans="2:19" x14ac:dyDescent="0.25">
      <c r="B24" s="735">
        <f t="shared" si="6"/>
        <v>25</v>
      </c>
      <c r="C24" s="584">
        <v>7</v>
      </c>
      <c r="D24" s="719">
        <v>235.48</v>
      </c>
      <c r="E24" s="1156">
        <v>45087</v>
      </c>
      <c r="F24" s="1157">
        <f t="shared" si="8"/>
        <v>235.48</v>
      </c>
      <c r="G24" s="720" t="s">
        <v>519</v>
      </c>
      <c r="H24" s="721">
        <v>65</v>
      </c>
      <c r="I24" s="568">
        <f t="shared" si="9"/>
        <v>848.37999999999965</v>
      </c>
      <c r="L24" s="735">
        <f t="shared" si="7"/>
        <v>6</v>
      </c>
      <c r="M24" s="584"/>
      <c r="N24" s="573">
        <v>0</v>
      </c>
      <c r="O24" s="1156"/>
      <c r="P24" s="604">
        <f t="shared" si="1"/>
        <v>0</v>
      </c>
      <c r="Q24" s="720"/>
      <c r="R24" s="721"/>
      <c r="S24" s="568">
        <f t="shared" si="10"/>
        <v>338.07000000000005</v>
      </c>
    </row>
    <row r="25" spans="2:19" x14ac:dyDescent="0.25">
      <c r="B25" s="735">
        <f t="shared" si="6"/>
        <v>24</v>
      </c>
      <c r="C25" s="584">
        <v>1</v>
      </c>
      <c r="D25" s="719">
        <v>31.36</v>
      </c>
      <c r="E25" s="1156">
        <v>45089</v>
      </c>
      <c r="F25" s="1157">
        <f t="shared" si="8"/>
        <v>31.36</v>
      </c>
      <c r="G25" s="720" t="s">
        <v>540</v>
      </c>
      <c r="H25" s="721">
        <v>65</v>
      </c>
      <c r="I25" s="568">
        <f t="shared" si="9"/>
        <v>817.01999999999964</v>
      </c>
      <c r="L25" s="735">
        <f t="shared" si="7"/>
        <v>6</v>
      </c>
      <c r="M25" s="584"/>
      <c r="N25" s="573">
        <v>0</v>
      </c>
      <c r="O25" s="1156"/>
      <c r="P25" s="604">
        <f t="shared" si="1"/>
        <v>0</v>
      </c>
      <c r="Q25" s="720"/>
      <c r="R25" s="721"/>
      <c r="S25" s="568">
        <f t="shared" si="10"/>
        <v>338.07000000000005</v>
      </c>
    </row>
    <row r="26" spans="2:19" x14ac:dyDescent="0.25">
      <c r="B26" s="735">
        <f t="shared" si="6"/>
        <v>23</v>
      </c>
      <c r="C26" s="584">
        <v>1</v>
      </c>
      <c r="D26" s="719">
        <v>33.590000000000003</v>
      </c>
      <c r="E26" s="1156">
        <v>45090</v>
      </c>
      <c r="F26" s="1157">
        <f t="shared" si="8"/>
        <v>33.590000000000003</v>
      </c>
      <c r="G26" s="720" t="s">
        <v>546</v>
      </c>
      <c r="H26" s="721">
        <v>65</v>
      </c>
      <c r="I26" s="568">
        <f t="shared" si="9"/>
        <v>783.42999999999961</v>
      </c>
      <c r="L26" s="735">
        <f t="shared" si="7"/>
        <v>6</v>
      </c>
      <c r="M26" s="584"/>
      <c r="N26" s="573">
        <v>0</v>
      </c>
      <c r="O26" s="1156"/>
      <c r="P26" s="604">
        <f t="shared" si="1"/>
        <v>0</v>
      </c>
      <c r="Q26" s="720"/>
      <c r="R26" s="721"/>
      <c r="S26" s="568">
        <f t="shared" si="10"/>
        <v>338.07000000000005</v>
      </c>
    </row>
    <row r="27" spans="2:19" x14ac:dyDescent="0.25">
      <c r="B27" s="735">
        <f t="shared" si="6"/>
        <v>16</v>
      </c>
      <c r="C27" s="584">
        <v>7</v>
      </c>
      <c r="D27" s="719">
        <v>242.94</v>
      </c>
      <c r="E27" s="1156">
        <v>45090</v>
      </c>
      <c r="F27" s="1157">
        <f t="shared" si="8"/>
        <v>242.94</v>
      </c>
      <c r="G27" s="720" t="s">
        <v>548</v>
      </c>
      <c r="H27" s="721">
        <v>65</v>
      </c>
      <c r="I27" s="568">
        <f t="shared" si="9"/>
        <v>540.48999999999955</v>
      </c>
      <c r="L27" s="735">
        <f t="shared" si="7"/>
        <v>6</v>
      </c>
      <c r="M27" s="584"/>
      <c r="N27" s="573">
        <v>0</v>
      </c>
      <c r="O27" s="1156"/>
      <c r="P27" s="604">
        <f t="shared" si="1"/>
        <v>0</v>
      </c>
      <c r="Q27" s="720"/>
      <c r="R27" s="721"/>
      <c r="S27" s="568">
        <f t="shared" si="10"/>
        <v>338.07000000000005</v>
      </c>
    </row>
    <row r="28" spans="2:19" x14ac:dyDescent="0.25">
      <c r="B28" s="735">
        <f t="shared" si="6"/>
        <v>14</v>
      </c>
      <c r="C28" s="584">
        <v>2</v>
      </c>
      <c r="D28" s="719">
        <v>68.45</v>
      </c>
      <c r="E28" s="1156">
        <v>45094</v>
      </c>
      <c r="F28" s="1157">
        <f t="shared" si="8"/>
        <v>68.45</v>
      </c>
      <c r="G28" s="720" t="s">
        <v>594</v>
      </c>
      <c r="H28" s="721">
        <v>65</v>
      </c>
      <c r="I28" s="568">
        <f t="shared" si="9"/>
        <v>472.03999999999957</v>
      </c>
      <c r="L28" s="735">
        <f t="shared" si="7"/>
        <v>6</v>
      </c>
      <c r="M28" s="584"/>
      <c r="N28" s="573">
        <v>0</v>
      </c>
      <c r="O28" s="1156"/>
      <c r="P28" s="604">
        <f t="shared" si="1"/>
        <v>0</v>
      </c>
      <c r="Q28" s="720"/>
      <c r="R28" s="721"/>
      <c r="S28" s="568">
        <f t="shared" si="10"/>
        <v>338.07000000000005</v>
      </c>
    </row>
    <row r="29" spans="2:19" x14ac:dyDescent="0.25">
      <c r="B29" s="735">
        <f t="shared" si="6"/>
        <v>8</v>
      </c>
      <c r="C29" s="584">
        <v>6</v>
      </c>
      <c r="D29" s="719">
        <v>204.03</v>
      </c>
      <c r="E29" s="1156">
        <v>45094</v>
      </c>
      <c r="F29" s="1157">
        <f t="shared" si="8"/>
        <v>204.03</v>
      </c>
      <c r="G29" s="720" t="s">
        <v>595</v>
      </c>
      <c r="H29" s="721">
        <v>65</v>
      </c>
      <c r="I29" s="568">
        <f t="shared" si="9"/>
        <v>268.00999999999954</v>
      </c>
      <c r="L29" s="735">
        <f t="shared" si="7"/>
        <v>6</v>
      </c>
      <c r="M29" s="584"/>
      <c r="N29" s="573">
        <v>0</v>
      </c>
      <c r="O29" s="1156"/>
      <c r="P29" s="604">
        <f t="shared" si="1"/>
        <v>0</v>
      </c>
      <c r="Q29" s="720"/>
      <c r="R29" s="721"/>
      <c r="S29" s="568">
        <f t="shared" si="10"/>
        <v>338.07000000000005</v>
      </c>
    </row>
    <row r="30" spans="2:19" x14ac:dyDescent="0.25">
      <c r="B30" s="735">
        <f t="shared" si="6"/>
        <v>7</v>
      </c>
      <c r="C30" s="584">
        <v>1</v>
      </c>
      <c r="D30" s="719">
        <v>34.19</v>
      </c>
      <c r="E30" s="1156">
        <v>45099</v>
      </c>
      <c r="F30" s="1157">
        <f t="shared" si="8"/>
        <v>34.19</v>
      </c>
      <c r="G30" s="720" t="s">
        <v>550</v>
      </c>
      <c r="H30" s="721">
        <v>65</v>
      </c>
      <c r="I30" s="568">
        <f t="shared" si="9"/>
        <v>233.81999999999954</v>
      </c>
      <c r="L30" s="735">
        <f t="shared" si="7"/>
        <v>6</v>
      </c>
      <c r="M30" s="584"/>
      <c r="N30" s="573">
        <v>0</v>
      </c>
      <c r="O30" s="1156"/>
      <c r="P30" s="604">
        <f t="shared" si="1"/>
        <v>0</v>
      </c>
      <c r="Q30" s="720"/>
      <c r="R30" s="721"/>
      <c r="S30" s="568">
        <f t="shared" si="10"/>
        <v>338.07000000000005</v>
      </c>
    </row>
    <row r="31" spans="2:19" x14ac:dyDescent="0.25">
      <c r="B31" s="735">
        <f t="shared" si="6"/>
        <v>0</v>
      </c>
      <c r="C31" s="584">
        <v>7</v>
      </c>
      <c r="D31" s="719">
        <v>233.83</v>
      </c>
      <c r="E31" s="1156">
        <v>45103</v>
      </c>
      <c r="F31" s="1157">
        <f t="shared" si="8"/>
        <v>233.83</v>
      </c>
      <c r="G31" s="720" t="s">
        <v>661</v>
      </c>
      <c r="H31" s="721">
        <v>67</v>
      </c>
      <c r="I31" s="568">
        <f t="shared" si="9"/>
        <v>-1.0000000000474074E-2</v>
      </c>
      <c r="L31" s="735">
        <f t="shared" si="7"/>
        <v>6</v>
      </c>
      <c r="M31" s="584"/>
      <c r="N31" s="573">
        <v>0</v>
      </c>
      <c r="O31" s="1156"/>
      <c r="P31" s="604">
        <f t="shared" si="1"/>
        <v>0</v>
      </c>
      <c r="Q31" s="720"/>
      <c r="R31" s="721"/>
      <c r="S31" s="568">
        <f t="shared" si="10"/>
        <v>338.07000000000005</v>
      </c>
    </row>
    <row r="32" spans="2:19" x14ac:dyDescent="0.25">
      <c r="B32" s="735">
        <f t="shared" si="6"/>
        <v>0</v>
      </c>
      <c r="C32" s="584"/>
      <c r="D32" s="719">
        <v>0</v>
      </c>
      <c r="E32" s="1156"/>
      <c r="F32" s="1157">
        <f t="shared" si="8"/>
        <v>0</v>
      </c>
      <c r="G32" s="720"/>
      <c r="H32" s="721"/>
      <c r="I32" s="568">
        <f t="shared" si="9"/>
        <v>-1.0000000000474074E-2</v>
      </c>
      <c r="L32" s="735">
        <f t="shared" si="7"/>
        <v>6</v>
      </c>
      <c r="M32" s="584"/>
      <c r="N32" s="573">
        <v>0</v>
      </c>
      <c r="O32" s="1156"/>
      <c r="P32" s="604">
        <f t="shared" si="1"/>
        <v>0</v>
      </c>
      <c r="Q32" s="720"/>
      <c r="R32" s="721"/>
      <c r="S32" s="568">
        <f t="shared" si="10"/>
        <v>338.07000000000005</v>
      </c>
    </row>
    <row r="33" spans="1:19" x14ac:dyDescent="0.25">
      <c r="B33" s="735">
        <f t="shared" si="6"/>
        <v>0</v>
      </c>
      <c r="C33" s="584"/>
      <c r="D33" s="719">
        <v>0</v>
      </c>
      <c r="E33" s="1156"/>
      <c r="F33" s="1411">
        <f t="shared" si="8"/>
        <v>0</v>
      </c>
      <c r="G33" s="1364"/>
      <c r="H33" s="1365"/>
      <c r="I33" s="1333">
        <f t="shared" si="9"/>
        <v>-1.0000000000474074E-2</v>
      </c>
      <c r="L33" s="735">
        <f t="shared" si="7"/>
        <v>6</v>
      </c>
      <c r="M33" s="584"/>
      <c r="N33" s="573">
        <v>0</v>
      </c>
      <c r="O33" s="1156"/>
      <c r="P33" s="604">
        <f t="shared" si="1"/>
        <v>0</v>
      </c>
      <c r="Q33" s="720"/>
      <c r="R33" s="721"/>
      <c r="S33" s="568">
        <f t="shared" si="10"/>
        <v>338.07000000000005</v>
      </c>
    </row>
    <row r="34" spans="1:19" x14ac:dyDescent="0.25">
      <c r="B34" s="735">
        <f t="shared" si="6"/>
        <v>0</v>
      </c>
      <c r="C34" s="584"/>
      <c r="D34" s="719">
        <v>0</v>
      </c>
      <c r="E34" s="1156"/>
      <c r="F34" s="1411">
        <f t="shared" si="0"/>
        <v>0</v>
      </c>
      <c r="G34" s="1364"/>
      <c r="H34" s="1365"/>
      <c r="I34" s="1333">
        <f t="shared" si="9"/>
        <v>-1.0000000000474074E-2</v>
      </c>
      <c r="L34" s="735">
        <f t="shared" si="7"/>
        <v>6</v>
      </c>
      <c r="M34" s="584"/>
      <c r="N34" s="573">
        <v>0</v>
      </c>
      <c r="O34" s="1156"/>
      <c r="P34" s="604">
        <f t="shared" si="1"/>
        <v>0</v>
      </c>
      <c r="Q34" s="720"/>
      <c r="R34" s="721"/>
      <c r="S34" s="568">
        <f t="shared" si="10"/>
        <v>338.07000000000005</v>
      </c>
    </row>
    <row r="35" spans="1:19" x14ac:dyDescent="0.25">
      <c r="B35" s="735">
        <f t="shared" si="6"/>
        <v>0</v>
      </c>
      <c r="C35" s="632"/>
      <c r="D35" s="719">
        <v>0</v>
      </c>
      <c r="E35" s="1156"/>
      <c r="F35" s="1411">
        <f t="shared" si="0"/>
        <v>0</v>
      </c>
      <c r="G35" s="1364"/>
      <c r="H35" s="1365"/>
      <c r="I35" s="1333">
        <f t="shared" si="2"/>
        <v>-1.0000000000474074E-2</v>
      </c>
      <c r="L35" s="735">
        <f t="shared" si="7"/>
        <v>6</v>
      </c>
      <c r="M35" s="632"/>
      <c r="N35" s="573">
        <v>0</v>
      </c>
      <c r="O35" s="1156"/>
      <c r="P35" s="604">
        <f t="shared" si="1"/>
        <v>0</v>
      </c>
      <c r="Q35" s="720"/>
      <c r="R35" s="721"/>
      <c r="S35" s="568">
        <f t="shared" si="10"/>
        <v>338.07000000000005</v>
      </c>
    </row>
    <row r="36" spans="1:19" x14ac:dyDescent="0.25">
      <c r="B36" s="735">
        <f t="shared" si="6"/>
        <v>0</v>
      </c>
      <c r="C36" s="632"/>
      <c r="D36" s="719">
        <v>0</v>
      </c>
      <c r="E36" s="1156"/>
      <c r="F36" s="1411">
        <f t="shared" si="0"/>
        <v>0</v>
      </c>
      <c r="G36" s="1364"/>
      <c r="H36" s="1365"/>
      <c r="I36" s="1333">
        <f t="shared" si="2"/>
        <v>-1.0000000000474074E-2</v>
      </c>
      <c r="L36" s="735">
        <f t="shared" si="7"/>
        <v>6</v>
      </c>
      <c r="M36" s="632"/>
      <c r="N36" s="573">
        <v>0</v>
      </c>
      <c r="O36" s="1156"/>
      <c r="P36" s="604">
        <f t="shared" si="1"/>
        <v>0</v>
      </c>
      <c r="Q36" s="720"/>
      <c r="R36" s="721"/>
      <c r="S36" s="568">
        <f t="shared" si="10"/>
        <v>338.07000000000005</v>
      </c>
    </row>
    <row r="37" spans="1:19" x14ac:dyDescent="0.25">
      <c r="B37" s="387">
        <f t="shared" si="6"/>
        <v>0</v>
      </c>
      <c r="C37" s="15"/>
      <c r="D37" s="719">
        <v>0</v>
      </c>
      <c r="E37" s="1156"/>
      <c r="F37" s="1157">
        <f t="shared" si="0"/>
        <v>0</v>
      </c>
      <c r="G37" s="720"/>
      <c r="H37" s="721"/>
      <c r="I37" s="568">
        <f t="shared" si="2"/>
        <v>-1.0000000000474074E-2</v>
      </c>
      <c r="L37" s="387">
        <f t="shared" si="7"/>
        <v>6</v>
      </c>
      <c r="M37" s="15"/>
      <c r="N37" s="573">
        <v>0</v>
      </c>
      <c r="O37" s="1156"/>
      <c r="P37" s="604">
        <f t="shared" si="1"/>
        <v>0</v>
      </c>
      <c r="Q37" s="720"/>
      <c r="R37" s="721"/>
      <c r="S37" s="568">
        <f t="shared" si="10"/>
        <v>338.07000000000005</v>
      </c>
    </row>
    <row r="38" spans="1:19" ht="15.75" thickBot="1" x14ac:dyDescent="0.3">
      <c r="A38" s="117"/>
      <c r="B38" s="846">
        <f t="shared" si="6"/>
        <v>0</v>
      </c>
      <c r="C38" s="37"/>
      <c r="D38" s="573">
        <v>0</v>
      </c>
      <c r="E38" s="1048"/>
      <c r="F38" s="1049">
        <f t="shared" si="0"/>
        <v>0</v>
      </c>
      <c r="G38" s="738"/>
      <c r="H38" s="779"/>
      <c r="I38" s="568">
        <f t="shared" si="2"/>
        <v>-1.0000000000474074E-2</v>
      </c>
      <c r="K38" s="117"/>
      <c r="L38" s="846">
        <f t="shared" si="7"/>
        <v>6</v>
      </c>
      <c r="M38" s="37"/>
      <c r="N38" s="573">
        <v>0</v>
      </c>
      <c r="O38" s="1048"/>
      <c r="P38" s="604">
        <f t="shared" si="1"/>
        <v>0</v>
      </c>
      <c r="Q38" s="738"/>
      <c r="R38" s="779"/>
      <c r="S38" s="568">
        <f t="shared" si="10"/>
        <v>338.07000000000005</v>
      </c>
    </row>
    <row r="39" spans="1:19" ht="15.75" thickTop="1" x14ac:dyDescent="0.25">
      <c r="A39" s="47">
        <f>SUM(A38:A38)</f>
        <v>0</v>
      </c>
      <c r="C39" s="72">
        <f>SUM(C9:C38)</f>
        <v>120</v>
      </c>
      <c r="D39" s="102">
        <f>SUM(D9:D38)</f>
        <v>4095.6800000000003</v>
      </c>
      <c r="E39" s="74"/>
      <c r="F39" s="102">
        <f>SUM(F9:F38)</f>
        <v>4095.6800000000003</v>
      </c>
      <c r="G39" s="148"/>
      <c r="H39" s="148"/>
      <c r="K39" s="47">
        <f>SUM(K38:K38)</f>
        <v>0</v>
      </c>
      <c r="M39" s="1236">
        <f>SUM(M9:M38)</f>
        <v>29</v>
      </c>
      <c r="N39" s="102">
        <f>SUM(N9:N38)</f>
        <v>866.43</v>
      </c>
      <c r="O39" s="74"/>
      <c r="P39" s="102">
        <f>SUM(P9:P38)</f>
        <v>866.43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43" t="s">
        <v>21</v>
      </c>
      <c r="E41" s="1544"/>
      <c r="F41" s="137">
        <f>E5+E6-F39+E7+E4</f>
        <v>-1.0000000000218279E-2</v>
      </c>
      <c r="L41" s="5"/>
      <c r="N41" s="1543" t="s">
        <v>21</v>
      </c>
      <c r="O41" s="1544"/>
      <c r="P41" s="137">
        <f>O5+O6-P39+O7+O4</f>
        <v>338.07000000000005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0</v>
      </c>
      <c r="K42" s="121"/>
      <c r="N42" s="1234" t="s">
        <v>4</v>
      </c>
      <c r="O42" s="1235"/>
      <c r="P42" s="49">
        <f>P5+P6-M39+P7+P4</f>
        <v>6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557"/>
      <c r="B6" s="1587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57"/>
      <c r="B7" s="1588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43" t="s">
        <v>21</v>
      </c>
      <c r="E30" s="1544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2" sqref="G1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50" t="s">
        <v>314</v>
      </c>
      <c r="B1" s="1550"/>
      <c r="C1" s="1550"/>
      <c r="D1" s="1550"/>
      <c r="E1" s="1550"/>
      <c r="F1" s="1550"/>
      <c r="G1" s="155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4"/>
      <c r="C4" s="367"/>
      <c r="D4" s="130"/>
      <c r="E4" s="200"/>
      <c r="F4" s="61"/>
      <c r="G4" s="151"/>
      <c r="H4" s="151"/>
    </row>
    <row r="5" spans="1:13" ht="15" customHeight="1" x14ac:dyDescent="0.25">
      <c r="A5" s="1554" t="s">
        <v>103</v>
      </c>
      <c r="B5" s="1551"/>
      <c r="C5" s="367">
        <v>123</v>
      </c>
      <c r="D5" s="130">
        <v>45064</v>
      </c>
      <c r="E5" s="1053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554"/>
      <c r="B6" s="1551"/>
      <c r="C6" s="233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6</v>
      </c>
      <c r="C11" s="632">
        <v>1</v>
      </c>
      <c r="D11" s="573">
        <v>22.82</v>
      </c>
      <c r="E11" s="600">
        <v>45103</v>
      </c>
      <c r="F11" s="573">
        <f>D11</f>
        <v>22.82</v>
      </c>
      <c r="G11" s="571" t="s">
        <v>661</v>
      </c>
      <c r="H11" s="572">
        <v>125</v>
      </c>
      <c r="I11" s="604">
        <f t="shared" ref="I11:I74" si="2">I10-F11</f>
        <v>148.15</v>
      </c>
    </row>
    <row r="12" spans="1:13" x14ac:dyDescent="0.25">
      <c r="A12" s="174"/>
      <c r="B12" s="174">
        <f t="shared" si="1"/>
        <v>6</v>
      </c>
      <c r="C12" s="632"/>
      <c r="D12" s="816"/>
      <c r="E12" s="1101"/>
      <c r="F12" s="816">
        <f>D12</f>
        <v>0</v>
      </c>
      <c r="G12" s="817"/>
      <c r="H12" s="818"/>
      <c r="I12" s="604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32"/>
      <c r="D13" s="816"/>
      <c r="E13" s="1101"/>
      <c r="F13" s="816">
        <f t="shared" ref="F13:F73" si="3">D13</f>
        <v>0</v>
      </c>
      <c r="G13" s="817"/>
      <c r="H13" s="818"/>
      <c r="I13" s="604">
        <f t="shared" si="2"/>
        <v>148.15</v>
      </c>
    </row>
    <row r="14" spans="1:13" x14ac:dyDescent="0.25">
      <c r="A14" s="72"/>
      <c r="B14" s="174">
        <f t="shared" si="1"/>
        <v>6</v>
      </c>
      <c r="C14" s="632"/>
      <c r="D14" s="816"/>
      <c r="E14" s="1101"/>
      <c r="F14" s="816">
        <f t="shared" si="3"/>
        <v>0</v>
      </c>
      <c r="G14" s="817"/>
      <c r="H14" s="818"/>
      <c r="I14" s="604">
        <f t="shared" si="2"/>
        <v>148.15</v>
      </c>
    </row>
    <row r="15" spans="1:13" x14ac:dyDescent="0.25">
      <c r="A15" s="72"/>
      <c r="B15" s="174">
        <f t="shared" si="1"/>
        <v>6</v>
      </c>
      <c r="C15" s="632"/>
      <c r="D15" s="816"/>
      <c r="E15" s="1101"/>
      <c r="F15" s="816">
        <f t="shared" si="3"/>
        <v>0</v>
      </c>
      <c r="G15" s="817"/>
      <c r="H15" s="818"/>
      <c r="I15" s="604">
        <f t="shared" si="2"/>
        <v>148.15</v>
      </c>
    </row>
    <row r="16" spans="1:13" x14ac:dyDescent="0.25">
      <c r="B16" s="174">
        <f t="shared" si="1"/>
        <v>6</v>
      </c>
      <c r="C16" s="632"/>
      <c r="D16" s="816"/>
      <c r="E16" s="1101"/>
      <c r="F16" s="816">
        <f t="shared" si="3"/>
        <v>0</v>
      </c>
      <c r="G16" s="817"/>
      <c r="H16" s="818"/>
      <c r="I16" s="604">
        <f t="shared" si="2"/>
        <v>148.15</v>
      </c>
    </row>
    <row r="17" spans="1:9" x14ac:dyDescent="0.25">
      <c r="B17" s="174">
        <f t="shared" si="1"/>
        <v>6</v>
      </c>
      <c r="C17" s="632"/>
      <c r="D17" s="816"/>
      <c r="E17" s="1101"/>
      <c r="F17" s="816">
        <f t="shared" si="3"/>
        <v>0</v>
      </c>
      <c r="G17" s="817"/>
      <c r="H17" s="818"/>
      <c r="I17" s="604">
        <f t="shared" si="2"/>
        <v>148.15</v>
      </c>
    </row>
    <row r="18" spans="1:9" x14ac:dyDescent="0.25">
      <c r="A18" s="118"/>
      <c r="B18" s="174">
        <f t="shared" si="1"/>
        <v>6</v>
      </c>
      <c r="C18" s="632"/>
      <c r="D18" s="816"/>
      <c r="E18" s="1101"/>
      <c r="F18" s="816">
        <f t="shared" si="3"/>
        <v>0</v>
      </c>
      <c r="G18" s="817"/>
      <c r="H18" s="818"/>
      <c r="I18" s="604">
        <f t="shared" si="2"/>
        <v>148.15</v>
      </c>
    </row>
    <row r="19" spans="1:9" x14ac:dyDescent="0.25">
      <c r="A19" s="118"/>
      <c r="B19" s="174">
        <f t="shared" si="1"/>
        <v>6</v>
      </c>
      <c r="C19" s="632"/>
      <c r="D19" s="816"/>
      <c r="E19" s="1101"/>
      <c r="F19" s="816">
        <f t="shared" si="3"/>
        <v>0</v>
      </c>
      <c r="G19" s="817"/>
      <c r="H19" s="818"/>
      <c r="I19" s="604">
        <f t="shared" si="2"/>
        <v>148.15</v>
      </c>
    </row>
    <row r="20" spans="1:9" x14ac:dyDescent="0.25">
      <c r="A20" s="118"/>
      <c r="B20" s="174">
        <f t="shared" si="1"/>
        <v>6</v>
      </c>
      <c r="C20" s="632"/>
      <c r="D20" s="816"/>
      <c r="E20" s="1101"/>
      <c r="F20" s="816">
        <f t="shared" si="3"/>
        <v>0</v>
      </c>
      <c r="G20" s="817"/>
      <c r="H20" s="818"/>
      <c r="I20" s="604">
        <f t="shared" si="2"/>
        <v>148.15</v>
      </c>
    </row>
    <row r="21" spans="1:9" x14ac:dyDescent="0.25">
      <c r="A21" s="118"/>
      <c r="B21" s="174">
        <f t="shared" si="1"/>
        <v>6</v>
      </c>
      <c r="C21" s="632"/>
      <c r="D21" s="816"/>
      <c r="E21" s="1101"/>
      <c r="F21" s="816">
        <f t="shared" si="3"/>
        <v>0</v>
      </c>
      <c r="G21" s="817"/>
      <c r="H21" s="818"/>
      <c r="I21" s="604">
        <f t="shared" si="2"/>
        <v>148.15</v>
      </c>
    </row>
    <row r="22" spans="1:9" x14ac:dyDescent="0.25">
      <c r="A22" s="118"/>
      <c r="B22" s="174">
        <f t="shared" si="1"/>
        <v>6</v>
      </c>
      <c r="C22" s="632"/>
      <c r="D22" s="816"/>
      <c r="E22" s="1101"/>
      <c r="F22" s="816">
        <f t="shared" si="3"/>
        <v>0</v>
      </c>
      <c r="G22" s="817"/>
      <c r="H22" s="818"/>
      <c r="I22" s="604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815"/>
      <c r="E23" s="1102"/>
      <c r="F23" s="815">
        <f t="shared" si="3"/>
        <v>0</v>
      </c>
      <c r="G23" s="532"/>
      <c r="H23" s="363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815"/>
      <c r="E24" s="1102"/>
      <c r="F24" s="815">
        <f t="shared" si="3"/>
        <v>0</v>
      </c>
      <c r="G24" s="532"/>
      <c r="H24" s="363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815"/>
      <c r="E25" s="1102"/>
      <c r="F25" s="815">
        <f t="shared" si="3"/>
        <v>0</v>
      </c>
      <c r="G25" s="532"/>
      <c r="H25" s="363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815"/>
      <c r="E26" s="1102"/>
      <c r="F26" s="815">
        <f t="shared" si="3"/>
        <v>0</v>
      </c>
      <c r="G26" s="532"/>
      <c r="H26" s="363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815"/>
      <c r="E27" s="1102"/>
      <c r="F27" s="815">
        <f t="shared" si="3"/>
        <v>0</v>
      </c>
      <c r="G27" s="532"/>
      <c r="H27" s="363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815"/>
      <c r="E28" s="1102"/>
      <c r="F28" s="815">
        <f t="shared" si="3"/>
        <v>0</v>
      </c>
      <c r="G28" s="532"/>
      <c r="H28" s="363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815"/>
      <c r="E29" s="1102"/>
      <c r="F29" s="815">
        <f t="shared" si="3"/>
        <v>0</v>
      </c>
      <c r="G29" s="532"/>
      <c r="H29" s="363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815"/>
      <c r="E30" s="1102"/>
      <c r="F30" s="815">
        <f t="shared" si="3"/>
        <v>0</v>
      </c>
      <c r="G30" s="532"/>
      <c r="H30" s="363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815"/>
      <c r="E31" s="1102"/>
      <c r="F31" s="815">
        <f t="shared" si="3"/>
        <v>0</v>
      </c>
      <c r="G31" s="532"/>
      <c r="H31" s="363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815"/>
      <c r="E32" s="1102"/>
      <c r="F32" s="815">
        <f t="shared" si="3"/>
        <v>0</v>
      </c>
      <c r="G32" s="532"/>
      <c r="H32" s="363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815"/>
      <c r="E33" s="1102"/>
      <c r="F33" s="815">
        <f t="shared" si="3"/>
        <v>0</v>
      </c>
      <c r="G33" s="532"/>
      <c r="H33" s="363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124">
        <f>B54-C55</f>
        <v>6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124">
        <f t="shared" ref="B56:B75" si="4">B55-C56</f>
        <v>6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124">
        <f t="shared" si="4"/>
        <v>6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124">
        <f t="shared" si="4"/>
        <v>6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124">
        <f t="shared" si="4"/>
        <v>6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124">
        <f t="shared" si="4"/>
        <v>6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124">
        <f t="shared" si="4"/>
        <v>6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124">
        <f t="shared" si="4"/>
        <v>6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124">
        <f t="shared" si="4"/>
        <v>6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124">
        <f t="shared" si="4"/>
        <v>6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124">
        <f t="shared" si="4"/>
        <v>6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124">
        <f t="shared" si="4"/>
        <v>6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124">
        <f t="shared" si="4"/>
        <v>6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124">
        <f t="shared" si="4"/>
        <v>6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124">
        <f t="shared" si="4"/>
        <v>6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124">
        <f t="shared" si="4"/>
        <v>6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124">
        <f t="shared" si="4"/>
        <v>6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124">
        <f t="shared" si="4"/>
        <v>6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124">
        <f t="shared" si="4"/>
        <v>6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124">
        <f t="shared" si="4"/>
        <v>6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124">
        <f t="shared" si="4"/>
        <v>6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54" t="s">
        <v>103</v>
      </c>
      <c r="B5" s="1566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554"/>
      <c r="B6" s="1566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43" t="s">
        <v>21</v>
      </c>
      <c r="E29" s="1544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18" activePane="bottomLeft" state="frozen"/>
      <selection pane="bottomLeft" activeCell="O31" sqref="O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589" t="s">
        <v>324</v>
      </c>
      <c r="B1" s="1589"/>
      <c r="C1" s="1589"/>
      <c r="D1" s="1589"/>
      <c r="E1" s="1589"/>
      <c r="F1" s="1589"/>
      <c r="G1" s="1589"/>
      <c r="H1" s="1589"/>
      <c r="I1" s="1589"/>
      <c r="J1" s="1589"/>
      <c r="K1" s="442">
        <v>1</v>
      </c>
      <c r="M1" s="1589" t="str">
        <f>A1</f>
        <v>INVENTARIO   DEL MES DE  MAYO  2023</v>
      </c>
      <c r="N1" s="1589"/>
      <c r="O1" s="1589"/>
      <c r="P1" s="1589"/>
      <c r="Q1" s="1589"/>
      <c r="R1" s="1589"/>
      <c r="S1" s="1589"/>
      <c r="T1" s="1589"/>
      <c r="U1" s="1589"/>
      <c r="V1" s="1589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>
        <v>264.06</v>
      </c>
      <c r="R4" s="584">
        <v>10</v>
      </c>
      <c r="S4" s="362"/>
    </row>
    <row r="5" spans="1:23" ht="15.75" customHeight="1" thickTop="1" x14ac:dyDescent="0.25">
      <c r="A5" s="1590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18828.099999999999</v>
      </c>
      <c r="H5" s="150">
        <f>E5+E6-G5+E4</f>
        <v>4.2064129956997931E-12</v>
      </c>
      <c r="M5" s="1590" t="s">
        <v>196</v>
      </c>
      <c r="N5" s="474" t="s">
        <v>48</v>
      </c>
      <c r="O5" s="673">
        <v>70.8</v>
      </c>
      <c r="P5" s="588">
        <v>45082</v>
      </c>
      <c r="Q5" s="568">
        <v>18479.54</v>
      </c>
      <c r="R5" s="584">
        <v>679</v>
      </c>
      <c r="S5" s="47">
        <f>R115</f>
        <v>4817.9399999999996</v>
      </c>
      <c r="T5" s="150">
        <f>Q5+Q6-S5+Q4</f>
        <v>13925.660000000002</v>
      </c>
    </row>
    <row r="6" spans="1:23" ht="15.75" customHeight="1" x14ac:dyDescent="0.25">
      <c r="A6" s="1591"/>
      <c r="B6" s="560" t="s">
        <v>91</v>
      </c>
      <c r="C6" s="674"/>
      <c r="D6" s="588"/>
      <c r="E6" s="655">
        <v>-5.42</v>
      </c>
      <c r="F6" s="675"/>
      <c r="M6" s="1591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6" t="s">
        <v>58</v>
      </c>
      <c r="J8" s="1006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3" t="s">
        <v>58</v>
      </c>
      <c r="V8" s="1093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3">
        <f>E5-F9+E4+E6+E7</f>
        <v>18828.100000000002</v>
      </c>
      <c r="J9" s="954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3">
        <f>Q5-R9+Q4+Q6+Q7</f>
        <v>18743.600000000002</v>
      </c>
      <c r="V9" s="954">
        <f>R5-O9+R4+R6+R7</f>
        <v>689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>
        <v>24</v>
      </c>
      <c r="P10" s="1386">
        <f t="shared" si="2"/>
        <v>653.28</v>
      </c>
      <c r="Q10" s="1387">
        <v>45101</v>
      </c>
      <c r="R10" s="1386">
        <f t="shared" si="3"/>
        <v>653.28</v>
      </c>
      <c r="S10" s="1388" t="s">
        <v>641</v>
      </c>
      <c r="T10" s="1389">
        <v>77</v>
      </c>
      <c r="U10" s="405">
        <f>U9-R10</f>
        <v>18090.320000000003</v>
      </c>
      <c r="V10" s="406">
        <f>V9-O10</f>
        <v>665</v>
      </c>
      <c r="W10" s="407">
        <f t="shared" ref="W10:W73" si="7">R10*T10</f>
        <v>50302.559999999998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>
        <v>2</v>
      </c>
      <c r="P11" s="1345">
        <f t="shared" si="2"/>
        <v>54.44</v>
      </c>
      <c r="Q11" s="1344">
        <v>45101</v>
      </c>
      <c r="R11" s="1345">
        <f t="shared" si="3"/>
        <v>54.44</v>
      </c>
      <c r="S11" s="1346" t="s">
        <v>642</v>
      </c>
      <c r="T11" s="1347">
        <v>77</v>
      </c>
      <c r="U11" s="405">
        <f t="shared" ref="U11:U74" si="10">U10-R11</f>
        <v>18035.880000000005</v>
      </c>
      <c r="V11" s="406">
        <f t="shared" ref="V11" si="11">V10-O11</f>
        <v>663</v>
      </c>
      <c r="W11" s="407">
        <f t="shared" si="7"/>
        <v>4191.88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>
        <v>3</v>
      </c>
      <c r="P12" s="1405">
        <f t="shared" si="2"/>
        <v>81.66</v>
      </c>
      <c r="Q12" s="1406">
        <v>45103</v>
      </c>
      <c r="R12" s="1345">
        <f t="shared" si="3"/>
        <v>81.66</v>
      </c>
      <c r="S12" s="1346" t="s">
        <v>655</v>
      </c>
      <c r="T12" s="1341">
        <v>75</v>
      </c>
      <c r="U12" s="772">
        <f t="shared" si="10"/>
        <v>17954.220000000005</v>
      </c>
      <c r="V12" s="773">
        <f>V11-O12</f>
        <v>660</v>
      </c>
      <c r="W12" s="407">
        <f t="shared" si="7"/>
        <v>6124.5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>
        <v>24</v>
      </c>
      <c r="P13" s="1405">
        <f t="shared" si="2"/>
        <v>653.28</v>
      </c>
      <c r="Q13" s="1406">
        <v>45103</v>
      </c>
      <c r="R13" s="1345">
        <f t="shared" si="3"/>
        <v>653.28</v>
      </c>
      <c r="S13" s="1346" t="s">
        <v>661</v>
      </c>
      <c r="T13" s="1341">
        <v>77</v>
      </c>
      <c r="U13" s="772">
        <f t="shared" si="10"/>
        <v>17300.940000000006</v>
      </c>
      <c r="V13" s="773">
        <f t="shared" ref="V13:V76" si="13">V12-O13</f>
        <v>636</v>
      </c>
      <c r="W13" s="407">
        <f t="shared" si="7"/>
        <v>50302.559999999998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>
        <v>1</v>
      </c>
      <c r="P14" s="1405">
        <f t="shared" si="2"/>
        <v>27.22</v>
      </c>
      <c r="Q14" s="1406">
        <v>45104</v>
      </c>
      <c r="R14" s="1345">
        <f t="shared" si="3"/>
        <v>27.22</v>
      </c>
      <c r="S14" s="1346" t="s">
        <v>667</v>
      </c>
      <c r="T14" s="1341">
        <v>77</v>
      </c>
      <c r="U14" s="772">
        <f t="shared" si="10"/>
        <v>17273.720000000005</v>
      </c>
      <c r="V14" s="773">
        <f t="shared" si="13"/>
        <v>635</v>
      </c>
      <c r="W14" s="865">
        <f t="shared" si="7"/>
        <v>2095.94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>
        <v>1</v>
      </c>
      <c r="P15" s="1405">
        <f t="shared" si="2"/>
        <v>27.22</v>
      </c>
      <c r="Q15" s="1406">
        <v>45104</v>
      </c>
      <c r="R15" s="1345">
        <f t="shared" si="3"/>
        <v>27.22</v>
      </c>
      <c r="S15" s="1346" t="s">
        <v>667</v>
      </c>
      <c r="T15" s="1341">
        <v>77</v>
      </c>
      <c r="U15" s="772">
        <f t="shared" si="10"/>
        <v>17246.500000000004</v>
      </c>
      <c r="V15" s="773">
        <f t="shared" si="13"/>
        <v>634</v>
      </c>
      <c r="W15" s="865">
        <f t="shared" si="7"/>
        <v>2095.94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>
        <v>1</v>
      </c>
      <c r="P16" s="1405">
        <f t="shared" si="2"/>
        <v>27.22</v>
      </c>
      <c r="Q16" s="1406">
        <v>45104</v>
      </c>
      <c r="R16" s="1345">
        <f t="shared" si="3"/>
        <v>27.22</v>
      </c>
      <c r="S16" s="1346" t="s">
        <v>671</v>
      </c>
      <c r="T16" s="1341">
        <v>77</v>
      </c>
      <c r="U16" s="772">
        <f t="shared" si="10"/>
        <v>17219.280000000002</v>
      </c>
      <c r="V16" s="773">
        <f t="shared" si="13"/>
        <v>633</v>
      </c>
      <c r="W16" s="865">
        <f t="shared" si="7"/>
        <v>2095.94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>
        <v>1</v>
      </c>
      <c r="P17" s="1405">
        <f t="shared" si="2"/>
        <v>27.22</v>
      </c>
      <c r="Q17" s="1406">
        <v>45104</v>
      </c>
      <c r="R17" s="1345">
        <f t="shared" si="3"/>
        <v>27.22</v>
      </c>
      <c r="S17" s="1346" t="s">
        <v>674</v>
      </c>
      <c r="T17" s="1341">
        <v>77</v>
      </c>
      <c r="U17" s="772">
        <f t="shared" si="10"/>
        <v>17192.060000000001</v>
      </c>
      <c r="V17" s="773">
        <f t="shared" si="13"/>
        <v>632</v>
      </c>
      <c r="W17" s="865">
        <f t="shared" si="7"/>
        <v>2095.94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>
        <v>2</v>
      </c>
      <c r="P18" s="1405">
        <f t="shared" si="2"/>
        <v>54.44</v>
      </c>
      <c r="Q18" s="1406">
        <v>45105</v>
      </c>
      <c r="R18" s="1345">
        <f t="shared" si="3"/>
        <v>54.44</v>
      </c>
      <c r="S18" s="1346" t="s">
        <v>678</v>
      </c>
      <c r="T18" s="1341">
        <v>77</v>
      </c>
      <c r="U18" s="772">
        <f t="shared" si="10"/>
        <v>17137.620000000003</v>
      </c>
      <c r="V18" s="773">
        <f t="shared" si="13"/>
        <v>630</v>
      </c>
      <c r="W18" s="865">
        <f t="shared" si="7"/>
        <v>4191.88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>
        <v>6</v>
      </c>
      <c r="P19" s="1405">
        <f t="shared" si="2"/>
        <v>163.32</v>
      </c>
      <c r="Q19" s="1406">
        <v>45105</v>
      </c>
      <c r="R19" s="1345">
        <f t="shared" si="3"/>
        <v>163.32</v>
      </c>
      <c r="S19" s="1346" t="s">
        <v>680</v>
      </c>
      <c r="T19" s="1341">
        <v>77</v>
      </c>
      <c r="U19" s="772">
        <f t="shared" si="10"/>
        <v>16974.300000000003</v>
      </c>
      <c r="V19" s="773">
        <f t="shared" si="13"/>
        <v>624</v>
      </c>
      <c r="W19" s="865">
        <f t="shared" si="7"/>
        <v>12575.64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>
        <v>4</v>
      </c>
      <c r="P20" s="1405">
        <f t="shared" si="2"/>
        <v>108.88</v>
      </c>
      <c r="Q20" s="1406">
        <v>45105</v>
      </c>
      <c r="R20" s="1345">
        <f t="shared" si="3"/>
        <v>108.88</v>
      </c>
      <c r="S20" s="1346" t="s">
        <v>682</v>
      </c>
      <c r="T20" s="1347">
        <v>77</v>
      </c>
      <c r="U20" s="405">
        <f t="shared" si="10"/>
        <v>16865.420000000002</v>
      </c>
      <c r="V20" s="406">
        <f t="shared" si="13"/>
        <v>620</v>
      </c>
      <c r="W20" s="407">
        <f t="shared" si="7"/>
        <v>8383.76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>
        <v>24</v>
      </c>
      <c r="P21" s="1405">
        <f t="shared" si="2"/>
        <v>653.28</v>
      </c>
      <c r="Q21" s="1406">
        <v>45105</v>
      </c>
      <c r="R21" s="1345">
        <f t="shared" si="3"/>
        <v>653.28</v>
      </c>
      <c r="S21" s="1346" t="s">
        <v>686</v>
      </c>
      <c r="T21" s="1347">
        <v>77</v>
      </c>
      <c r="U21" s="405">
        <f t="shared" si="10"/>
        <v>16212.140000000001</v>
      </c>
      <c r="V21" s="406">
        <f t="shared" si="13"/>
        <v>596</v>
      </c>
      <c r="W21" s="407">
        <f t="shared" si="7"/>
        <v>50302.559999999998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>
        <v>2</v>
      </c>
      <c r="P22" s="1405">
        <f t="shared" si="2"/>
        <v>54.44</v>
      </c>
      <c r="Q22" s="1406">
        <v>45107</v>
      </c>
      <c r="R22" s="1345">
        <f t="shared" si="3"/>
        <v>54.44</v>
      </c>
      <c r="S22" s="1346" t="s">
        <v>702</v>
      </c>
      <c r="T22" s="1347">
        <v>77</v>
      </c>
      <c r="U22" s="405">
        <f t="shared" si="10"/>
        <v>16157.7</v>
      </c>
      <c r="V22" s="406">
        <f t="shared" si="13"/>
        <v>594</v>
      </c>
      <c r="W22" s="407">
        <f t="shared" si="7"/>
        <v>4191.88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>
        <v>3</v>
      </c>
      <c r="P23" s="1405">
        <f t="shared" si="2"/>
        <v>81.66</v>
      </c>
      <c r="Q23" s="1406">
        <v>45107</v>
      </c>
      <c r="R23" s="1345">
        <f t="shared" si="3"/>
        <v>81.66</v>
      </c>
      <c r="S23" s="1346" t="s">
        <v>703</v>
      </c>
      <c r="T23" s="1347">
        <v>77</v>
      </c>
      <c r="U23" s="405">
        <f t="shared" si="10"/>
        <v>16076.04</v>
      </c>
      <c r="V23" s="406">
        <f t="shared" si="13"/>
        <v>591</v>
      </c>
      <c r="W23" s="407">
        <f t="shared" si="7"/>
        <v>6287.82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>
        <v>24</v>
      </c>
      <c r="P24" s="1405">
        <f t="shared" si="2"/>
        <v>653.28</v>
      </c>
      <c r="Q24" s="1406">
        <v>45107</v>
      </c>
      <c r="R24" s="1345">
        <f t="shared" si="3"/>
        <v>653.28</v>
      </c>
      <c r="S24" s="1346" t="s">
        <v>705</v>
      </c>
      <c r="T24" s="1347">
        <v>77</v>
      </c>
      <c r="U24" s="405">
        <f t="shared" si="10"/>
        <v>15422.76</v>
      </c>
      <c r="V24" s="406">
        <f t="shared" si="13"/>
        <v>567</v>
      </c>
      <c r="W24" s="407">
        <f t="shared" si="7"/>
        <v>50302.559999999998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>
        <v>10</v>
      </c>
      <c r="P25" s="1405">
        <f t="shared" si="2"/>
        <v>272.2</v>
      </c>
      <c r="Q25" s="1406">
        <v>45107</v>
      </c>
      <c r="R25" s="1345">
        <f t="shared" si="3"/>
        <v>272.2</v>
      </c>
      <c r="S25" s="1346" t="s">
        <v>706</v>
      </c>
      <c r="T25" s="1347">
        <v>77</v>
      </c>
      <c r="U25" s="405">
        <f t="shared" si="10"/>
        <v>15150.56</v>
      </c>
      <c r="V25" s="406">
        <f t="shared" si="13"/>
        <v>557</v>
      </c>
      <c r="W25" s="407">
        <f t="shared" si="7"/>
        <v>20959.399999999998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>
        <v>10</v>
      </c>
      <c r="P26" s="1405">
        <f t="shared" si="2"/>
        <v>272.2</v>
      </c>
      <c r="Q26" s="1406">
        <v>45107</v>
      </c>
      <c r="R26" s="1345">
        <f t="shared" si="3"/>
        <v>272.2</v>
      </c>
      <c r="S26" s="1346" t="s">
        <v>708</v>
      </c>
      <c r="T26" s="1347">
        <v>77</v>
      </c>
      <c r="U26" s="405">
        <f t="shared" si="10"/>
        <v>14878.359999999999</v>
      </c>
      <c r="V26" s="406">
        <f t="shared" si="13"/>
        <v>547</v>
      </c>
      <c r="W26" s="407">
        <f t="shared" si="7"/>
        <v>20959.399999999998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>
        <v>4</v>
      </c>
      <c r="P27" s="1405">
        <f t="shared" si="2"/>
        <v>108.88</v>
      </c>
      <c r="Q27" s="1406">
        <v>45108</v>
      </c>
      <c r="R27" s="1345">
        <f t="shared" si="3"/>
        <v>108.88</v>
      </c>
      <c r="S27" s="1346" t="s">
        <v>711</v>
      </c>
      <c r="T27" s="1347">
        <v>77</v>
      </c>
      <c r="U27" s="405">
        <f t="shared" si="10"/>
        <v>14769.48</v>
      </c>
      <c r="V27" s="406">
        <f t="shared" si="13"/>
        <v>543</v>
      </c>
      <c r="W27" s="407">
        <f t="shared" si="7"/>
        <v>8383.76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>
        <v>5</v>
      </c>
      <c r="P28" s="1405">
        <f t="shared" si="2"/>
        <v>136.1</v>
      </c>
      <c r="Q28" s="1406">
        <v>45108</v>
      </c>
      <c r="R28" s="1345">
        <f t="shared" si="3"/>
        <v>136.1</v>
      </c>
      <c r="S28" s="1346" t="s">
        <v>712</v>
      </c>
      <c r="T28" s="1347">
        <v>77</v>
      </c>
      <c r="U28" s="405">
        <f t="shared" si="10"/>
        <v>14633.38</v>
      </c>
      <c r="V28" s="406">
        <f t="shared" si="13"/>
        <v>538</v>
      </c>
      <c r="W28" s="407">
        <f t="shared" si="7"/>
        <v>10479.699999999999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>
        <v>2</v>
      </c>
      <c r="P29" s="1405">
        <f t="shared" si="2"/>
        <v>54.44</v>
      </c>
      <c r="Q29" s="1406">
        <v>45108</v>
      </c>
      <c r="R29" s="1345">
        <f t="shared" si="3"/>
        <v>54.44</v>
      </c>
      <c r="S29" s="1346" t="s">
        <v>715</v>
      </c>
      <c r="T29" s="1347">
        <v>77</v>
      </c>
      <c r="U29" s="405">
        <f t="shared" si="10"/>
        <v>14578.939999999999</v>
      </c>
      <c r="V29" s="406">
        <f t="shared" si="13"/>
        <v>536</v>
      </c>
      <c r="W29" s="407">
        <f t="shared" si="7"/>
        <v>4191.88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>
        <v>24</v>
      </c>
      <c r="P30" s="1405">
        <f t="shared" si="2"/>
        <v>653.28</v>
      </c>
      <c r="Q30" s="1406">
        <v>45108</v>
      </c>
      <c r="R30" s="1345">
        <f t="shared" si="3"/>
        <v>653.28</v>
      </c>
      <c r="S30" s="1346" t="s">
        <v>717</v>
      </c>
      <c r="T30" s="1347">
        <v>77</v>
      </c>
      <c r="U30" s="405">
        <f t="shared" si="10"/>
        <v>13925.659999999998</v>
      </c>
      <c r="V30" s="406">
        <f t="shared" si="13"/>
        <v>512</v>
      </c>
      <c r="W30" s="407">
        <f t="shared" si="7"/>
        <v>50302.559999999998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1405">
        <f t="shared" si="2"/>
        <v>0</v>
      </c>
      <c r="Q31" s="1406"/>
      <c r="R31" s="1345">
        <f t="shared" si="3"/>
        <v>0</v>
      </c>
      <c r="S31" s="1346"/>
      <c r="T31" s="1347"/>
      <c r="U31" s="405">
        <f t="shared" si="10"/>
        <v>13925.659999999998</v>
      </c>
      <c r="V31" s="406">
        <f t="shared" si="13"/>
        <v>512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1405">
        <f t="shared" si="2"/>
        <v>0</v>
      </c>
      <c r="Q32" s="1406"/>
      <c r="R32" s="1345">
        <f t="shared" si="3"/>
        <v>0</v>
      </c>
      <c r="S32" s="1346"/>
      <c r="T32" s="1347"/>
      <c r="U32" s="405">
        <f t="shared" si="10"/>
        <v>13925.659999999998</v>
      </c>
      <c r="V32" s="406">
        <f t="shared" si="13"/>
        <v>512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1405">
        <f t="shared" si="2"/>
        <v>0</v>
      </c>
      <c r="Q33" s="1406"/>
      <c r="R33" s="1345">
        <f t="shared" si="3"/>
        <v>0</v>
      </c>
      <c r="S33" s="1346"/>
      <c r="T33" s="1347"/>
      <c r="U33" s="405">
        <f t="shared" si="10"/>
        <v>13925.659999999998</v>
      </c>
      <c r="V33" s="406">
        <f t="shared" si="13"/>
        <v>512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1405">
        <f t="shared" si="2"/>
        <v>0</v>
      </c>
      <c r="Q34" s="1406"/>
      <c r="R34" s="1345">
        <f t="shared" si="3"/>
        <v>0</v>
      </c>
      <c r="S34" s="1346"/>
      <c r="T34" s="1347"/>
      <c r="U34" s="405">
        <f t="shared" si="10"/>
        <v>13925.659999999998</v>
      </c>
      <c r="V34" s="406">
        <f t="shared" si="13"/>
        <v>512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1405">
        <f t="shared" si="2"/>
        <v>0</v>
      </c>
      <c r="Q35" s="1406"/>
      <c r="R35" s="1345">
        <f t="shared" si="3"/>
        <v>0</v>
      </c>
      <c r="S35" s="1346"/>
      <c r="T35" s="1347"/>
      <c r="U35" s="405">
        <f t="shared" si="10"/>
        <v>13925.659999999998</v>
      </c>
      <c r="V35" s="406">
        <f t="shared" si="13"/>
        <v>512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1405">
        <f t="shared" si="2"/>
        <v>0</v>
      </c>
      <c r="Q36" s="1406"/>
      <c r="R36" s="1345">
        <f t="shared" si="3"/>
        <v>0</v>
      </c>
      <c r="S36" s="1346"/>
      <c r="T36" s="1347"/>
      <c r="U36" s="405">
        <f t="shared" si="10"/>
        <v>13925.659999999998</v>
      </c>
      <c r="V36" s="406">
        <f t="shared" si="13"/>
        <v>512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1345">
        <f t="shared" si="2"/>
        <v>0</v>
      </c>
      <c r="Q37" s="1344"/>
      <c r="R37" s="1345">
        <f t="shared" si="3"/>
        <v>0</v>
      </c>
      <c r="S37" s="1346"/>
      <c r="T37" s="1347"/>
      <c r="U37" s="405">
        <f t="shared" si="10"/>
        <v>13925.659999999998</v>
      </c>
      <c r="V37" s="406">
        <f t="shared" si="13"/>
        <v>512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1345">
        <f t="shared" si="2"/>
        <v>0</v>
      </c>
      <c r="Q38" s="1344"/>
      <c r="R38" s="1345">
        <f t="shared" si="3"/>
        <v>0</v>
      </c>
      <c r="S38" s="1346"/>
      <c r="T38" s="1347"/>
      <c r="U38" s="405">
        <f t="shared" si="10"/>
        <v>13925.659999999998</v>
      </c>
      <c r="V38" s="406">
        <f t="shared" si="13"/>
        <v>512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1345">
        <f t="shared" si="2"/>
        <v>0</v>
      </c>
      <c r="Q39" s="1344"/>
      <c r="R39" s="1345">
        <f t="shared" si="3"/>
        <v>0</v>
      </c>
      <c r="S39" s="1346"/>
      <c r="T39" s="1347"/>
      <c r="U39" s="405">
        <f t="shared" si="10"/>
        <v>13925.659999999998</v>
      </c>
      <c r="V39" s="406">
        <f t="shared" si="13"/>
        <v>512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13925.659999999998</v>
      </c>
      <c r="V40" s="406">
        <f t="shared" si="13"/>
        <v>512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13925.659999999998</v>
      </c>
      <c r="V41" s="406">
        <f t="shared" si="13"/>
        <v>512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13925.659999999998</v>
      </c>
      <c r="V42" s="406">
        <f t="shared" si="13"/>
        <v>512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13925.659999999998</v>
      </c>
      <c r="V43" s="406">
        <f t="shared" si="13"/>
        <v>512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13925.659999999998</v>
      </c>
      <c r="V44" s="406">
        <f t="shared" si="13"/>
        <v>512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13925.659999999998</v>
      </c>
      <c r="V45" s="406">
        <f t="shared" si="13"/>
        <v>512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13925.659999999998</v>
      </c>
      <c r="V46" s="406">
        <f t="shared" si="13"/>
        <v>512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13925.659999999998</v>
      </c>
      <c r="V47" s="406">
        <f t="shared" si="13"/>
        <v>512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13925.659999999998</v>
      </c>
      <c r="V48" s="406">
        <f t="shared" si="13"/>
        <v>512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13925.659999999998</v>
      </c>
      <c r="V49" s="406">
        <f t="shared" si="13"/>
        <v>512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13925.659999999998</v>
      </c>
      <c r="V50" s="406">
        <f t="shared" si="13"/>
        <v>512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13925.659999999998</v>
      </c>
      <c r="V51" s="406">
        <f t="shared" si="13"/>
        <v>512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13925.659999999998</v>
      </c>
      <c r="V52" s="406">
        <f t="shared" si="13"/>
        <v>512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13925.659999999998</v>
      </c>
      <c r="V53" s="406">
        <f t="shared" si="13"/>
        <v>512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13925.659999999998</v>
      </c>
      <c r="V54" s="406">
        <f t="shared" si="13"/>
        <v>512</v>
      </c>
      <c r="W54" s="407">
        <f t="shared" si="7"/>
        <v>0</v>
      </c>
    </row>
    <row r="55" spans="1:23" x14ac:dyDescent="0.25">
      <c r="B55">
        <v>27.22</v>
      </c>
      <c r="C55" s="15">
        <v>1</v>
      </c>
      <c r="D55" s="489">
        <f t="shared" si="0"/>
        <v>27.22</v>
      </c>
      <c r="E55" s="1115">
        <v>45083</v>
      </c>
      <c r="F55" s="489">
        <f t="shared" si="1"/>
        <v>27.22</v>
      </c>
      <c r="G55" s="318" t="s">
        <v>478</v>
      </c>
      <c r="H55" s="319">
        <v>76</v>
      </c>
      <c r="I55" s="405">
        <f t="shared" si="8"/>
        <v>9301.0999999999985</v>
      </c>
      <c r="J55" s="406">
        <f t="shared" si="12"/>
        <v>342</v>
      </c>
      <c r="K55" s="407">
        <f t="shared" si="6"/>
        <v>2068.7199999999998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13925.659999999998</v>
      </c>
      <c r="V55" s="406">
        <f t="shared" si="13"/>
        <v>512</v>
      </c>
      <c r="W55" s="407">
        <f t="shared" si="7"/>
        <v>0</v>
      </c>
    </row>
    <row r="56" spans="1:23" x14ac:dyDescent="0.25">
      <c r="B56">
        <v>27.22</v>
      </c>
      <c r="C56" s="15">
        <v>2</v>
      </c>
      <c r="D56" s="489">
        <f t="shared" si="0"/>
        <v>54.44</v>
      </c>
      <c r="E56" s="1115">
        <v>45083</v>
      </c>
      <c r="F56" s="489">
        <f t="shared" si="1"/>
        <v>54.44</v>
      </c>
      <c r="G56" s="318" t="s">
        <v>479</v>
      </c>
      <c r="H56" s="319">
        <v>76</v>
      </c>
      <c r="I56" s="405">
        <f t="shared" si="8"/>
        <v>9246.659999999998</v>
      </c>
      <c r="J56" s="406">
        <f t="shared" si="12"/>
        <v>340</v>
      </c>
      <c r="K56" s="407">
        <f t="shared" si="6"/>
        <v>4137.4399999999996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13925.659999999998</v>
      </c>
      <c r="V56" s="406">
        <f t="shared" si="13"/>
        <v>512</v>
      </c>
      <c r="W56" s="407">
        <f t="shared" si="7"/>
        <v>0</v>
      </c>
    </row>
    <row r="57" spans="1:23" x14ac:dyDescent="0.25">
      <c r="B57">
        <v>27.22</v>
      </c>
      <c r="C57" s="15">
        <v>1</v>
      </c>
      <c r="D57" s="489">
        <f t="shared" si="0"/>
        <v>27.22</v>
      </c>
      <c r="E57" s="1115">
        <v>45083</v>
      </c>
      <c r="F57" s="489">
        <f t="shared" si="1"/>
        <v>27.22</v>
      </c>
      <c r="G57" s="318" t="s">
        <v>480</v>
      </c>
      <c r="H57" s="319">
        <v>76</v>
      </c>
      <c r="I57" s="405">
        <f t="shared" si="8"/>
        <v>9219.4399999999987</v>
      </c>
      <c r="J57" s="406">
        <f t="shared" si="12"/>
        <v>339</v>
      </c>
      <c r="K57" s="407">
        <f t="shared" si="6"/>
        <v>2068.7199999999998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13925.659999999998</v>
      </c>
      <c r="V57" s="406">
        <f t="shared" si="13"/>
        <v>512</v>
      </c>
      <c r="W57" s="407">
        <f t="shared" si="7"/>
        <v>0</v>
      </c>
    </row>
    <row r="58" spans="1:23" x14ac:dyDescent="0.25">
      <c r="B58">
        <v>27.22</v>
      </c>
      <c r="C58" s="15">
        <v>1</v>
      </c>
      <c r="D58" s="489">
        <f t="shared" si="0"/>
        <v>27.22</v>
      </c>
      <c r="E58" s="1115">
        <v>45084</v>
      </c>
      <c r="F58" s="489">
        <f t="shared" si="1"/>
        <v>27.22</v>
      </c>
      <c r="G58" s="318" t="s">
        <v>487</v>
      </c>
      <c r="H58" s="319">
        <v>76</v>
      </c>
      <c r="I58" s="405">
        <f t="shared" si="8"/>
        <v>9192.2199999999993</v>
      </c>
      <c r="J58" s="406">
        <f t="shared" si="12"/>
        <v>338</v>
      </c>
      <c r="K58" s="407">
        <f t="shared" si="6"/>
        <v>2068.7199999999998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13925.659999999998</v>
      </c>
      <c r="V58" s="406">
        <f t="shared" si="13"/>
        <v>512</v>
      </c>
      <c r="W58" s="407">
        <f t="shared" si="7"/>
        <v>0</v>
      </c>
    </row>
    <row r="59" spans="1:23" x14ac:dyDescent="0.25">
      <c r="B59">
        <v>27.22</v>
      </c>
      <c r="C59" s="15">
        <v>1</v>
      </c>
      <c r="D59" s="489">
        <f t="shared" si="0"/>
        <v>27.22</v>
      </c>
      <c r="E59" s="1115">
        <v>45084</v>
      </c>
      <c r="F59" s="489">
        <f t="shared" si="1"/>
        <v>27.22</v>
      </c>
      <c r="G59" s="318" t="s">
        <v>491</v>
      </c>
      <c r="H59" s="319">
        <v>76</v>
      </c>
      <c r="I59" s="405">
        <f t="shared" si="8"/>
        <v>9165</v>
      </c>
      <c r="J59" s="406">
        <f t="shared" si="12"/>
        <v>337</v>
      </c>
      <c r="K59" s="407">
        <f t="shared" si="6"/>
        <v>2068.7199999999998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13925.659999999998</v>
      </c>
      <c r="V59" s="406">
        <f t="shared" si="13"/>
        <v>512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>
        <v>24</v>
      </c>
      <c r="D60" s="489">
        <f t="shared" si="0"/>
        <v>653.28</v>
      </c>
      <c r="E60" s="1115">
        <v>45085</v>
      </c>
      <c r="F60" s="489">
        <f t="shared" si="1"/>
        <v>653.28</v>
      </c>
      <c r="G60" s="318" t="s">
        <v>498</v>
      </c>
      <c r="H60" s="319">
        <v>76</v>
      </c>
      <c r="I60" s="405">
        <f t="shared" si="8"/>
        <v>8511.7199999999993</v>
      </c>
      <c r="J60" s="406">
        <f t="shared" si="12"/>
        <v>313</v>
      </c>
      <c r="K60" s="407">
        <f t="shared" si="6"/>
        <v>49649.279999999999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13925.659999999998</v>
      </c>
      <c r="V60" s="406">
        <f t="shared" si="13"/>
        <v>512</v>
      </c>
      <c r="W60" s="407">
        <f t="shared" si="7"/>
        <v>0</v>
      </c>
    </row>
    <row r="61" spans="1:23" ht="15.75" thickTop="1" x14ac:dyDescent="0.25">
      <c r="B61">
        <v>27.22</v>
      </c>
      <c r="C61" s="15">
        <v>6</v>
      </c>
      <c r="D61" s="489">
        <f t="shared" si="0"/>
        <v>163.32</v>
      </c>
      <c r="E61" s="1115">
        <v>45085</v>
      </c>
      <c r="F61" s="489">
        <f t="shared" si="1"/>
        <v>163.32</v>
      </c>
      <c r="G61" s="318" t="s">
        <v>499</v>
      </c>
      <c r="H61" s="319">
        <v>76</v>
      </c>
      <c r="I61" s="405">
        <f t="shared" si="8"/>
        <v>8348.4</v>
      </c>
      <c r="J61" s="406">
        <f t="shared" si="12"/>
        <v>307</v>
      </c>
      <c r="K61" s="407">
        <f t="shared" si="6"/>
        <v>12412.32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13925.659999999998</v>
      </c>
      <c r="V61" s="406">
        <f t="shared" si="13"/>
        <v>512</v>
      </c>
      <c r="W61" s="407">
        <f t="shared" si="7"/>
        <v>0</v>
      </c>
    </row>
    <row r="62" spans="1:23" x14ac:dyDescent="0.25">
      <c r="B62">
        <v>27.22</v>
      </c>
      <c r="C62" s="15">
        <v>1</v>
      </c>
      <c r="D62" s="489">
        <f t="shared" si="0"/>
        <v>27.22</v>
      </c>
      <c r="E62" s="1115">
        <v>45085</v>
      </c>
      <c r="F62" s="489">
        <f t="shared" si="1"/>
        <v>27.22</v>
      </c>
      <c r="G62" s="318" t="s">
        <v>500</v>
      </c>
      <c r="H62" s="319">
        <v>76</v>
      </c>
      <c r="I62" s="405">
        <f t="shared" si="8"/>
        <v>8321.18</v>
      </c>
      <c r="J62" s="406">
        <f t="shared" si="12"/>
        <v>306</v>
      </c>
      <c r="K62" s="407">
        <f t="shared" si="6"/>
        <v>2068.7199999999998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13925.659999999998</v>
      </c>
      <c r="V62" s="406">
        <f t="shared" si="13"/>
        <v>512</v>
      </c>
      <c r="W62" s="407">
        <f t="shared" si="7"/>
        <v>0</v>
      </c>
    </row>
    <row r="63" spans="1:23" x14ac:dyDescent="0.25">
      <c r="B63">
        <v>27.22</v>
      </c>
      <c r="C63" s="15">
        <v>5</v>
      </c>
      <c r="D63" s="489">
        <f t="shared" si="0"/>
        <v>136.1</v>
      </c>
      <c r="E63" s="1115">
        <v>45086</v>
      </c>
      <c r="F63" s="489">
        <f t="shared" si="1"/>
        <v>136.1</v>
      </c>
      <c r="G63" s="318" t="s">
        <v>502</v>
      </c>
      <c r="H63" s="319">
        <v>76</v>
      </c>
      <c r="I63" s="405">
        <f t="shared" si="8"/>
        <v>8185.08</v>
      </c>
      <c r="J63" s="406">
        <f t="shared" si="12"/>
        <v>301</v>
      </c>
      <c r="K63" s="407">
        <f t="shared" si="6"/>
        <v>10343.6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13925.659999999998</v>
      </c>
      <c r="V63" s="406">
        <f t="shared" si="13"/>
        <v>512</v>
      </c>
      <c r="W63" s="407">
        <f t="shared" si="7"/>
        <v>0</v>
      </c>
    </row>
    <row r="64" spans="1:23" x14ac:dyDescent="0.25">
      <c r="B64">
        <v>27.22</v>
      </c>
      <c r="C64" s="15">
        <v>3</v>
      </c>
      <c r="D64" s="489">
        <f t="shared" si="0"/>
        <v>81.66</v>
      </c>
      <c r="E64" s="1115">
        <v>45086</v>
      </c>
      <c r="F64" s="489">
        <f t="shared" si="1"/>
        <v>81.66</v>
      </c>
      <c r="G64" s="318" t="s">
        <v>503</v>
      </c>
      <c r="H64" s="319">
        <v>76</v>
      </c>
      <c r="I64" s="405">
        <f t="shared" si="8"/>
        <v>8103.42</v>
      </c>
      <c r="J64" s="406">
        <f t="shared" si="12"/>
        <v>298</v>
      </c>
      <c r="K64" s="407">
        <f t="shared" si="6"/>
        <v>6206.16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13925.659999999998</v>
      </c>
      <c r="V64" s="406">
        <f t="shared" si="13"/>
        <v>512</v>
      </c>
      <c r="W64" s="407">
        <f t="shared" si="7"/>
        <v>0</v>
      </c>
    </row>
    <row r="65" spans="2:23" x14ac:dyDescent="0.25">
      <c r="B65">
        <v>27.22</v>
      </c>
      <c r="C65" s="15">
        <v>5</v>
      </c>
      <c r="D65" s="489">
        <f t="shared" si="0"/>
        <v>136.1</v>
      </c>
      <c r="E65" s="1115">
        <v>45086</v>
      </c>
      <c r="F65" s="489">
        <f t="shared" si="1"/>
        <v>136.1</v>
      </c>
      <c r="G65" s="318" t="s">
        <v>505</v>
      </c>
      <c r="H65" s="319">
        <v>76</v>
      </c>
      <c r="I65" s="405">
        <f t="shared" si="8"/>
        <v>7967.32</v>
      </c>
      <c r="J65" s="406">
        <f t="shared" si="12"/>
        <v>293</v>
      </c>
      <c r="K65" s="407">
        <f t="shared" si="6"/>
        <v>10343.6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13925.659999999998</v>
      </c>
      <c r="V65" s="406">
        <f t="shared" si="13"/>
        <v>512</v>
      </c>
      <c r="W65" s="407">
        <f t="shared" si="7"/>
        <v>0</v>
      </c>
    </row>
    <row r="66" spans="2:23" x14ac:dyDescent="0.25">
      <c r="B66">
        <v>27.22</v>
      </c>
      <c r="C66" s="15">
        <v>1</v>
      </c>
      <c r="D66" s="489">
        <f t="shared" si="0"/>
        <v>27.22</v>
      </c>
      <c r="E66" s="1115">
        <v>45086</v>
      </c>
      <c r="F66" s="489">
        <f t="shared" si="1"/>
        <v>27.22</v>
      </c>
      <c r="G66" s="318" t="s">
        <v>508</v>
      </c>
      <c r="H66" s="319">
        <v>76</v>
      </c>
      <c r="I66" s="405">
        <f t="shared" si="8"/>
        <v>7940.0999999999995</v>
      </c>
      <c r="J66" s="406">
        <f t="shared" si="12"/>
        <v>292</v>
      </c>
      <c r="K66" s="407">
        <f t="shared" si="6"/>
        <v>2068.7199999999998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13925.659999999998</v>
      </c>
      <c r="V66" s="406">
        <f t="shared" si="13"/>
        <v>512</v>
      </c>
      <c r="W66" s="407">
        <f t="shared" si="7"/>
        <v>0</v>
      </c>
    </row>
    <row r="67" spans="2:23" x14ac:dyDescent="0.25">
      <c r="B67">
        <v>27.22</v>
      </c>
      <c r="C67" s="15">
        <v>24</v>
      </c>
      <c r="D67" s="489">
        <f t="shared" si="0"/>
        <v>653.28</v>
      </c>
      <c r="E67" s="1115">
        <v>45086</v>
      </c>
      <c r="F67" s="489">
        <f t="shared" si="1"/>
        <v>653.28</v>
      </c>
      <c r="G67" s="318" t="s">
        <v>509</v>
      </c>
      <c r="H67" s="319">
        <v>76</v>
      </c>
      <c r="I67" s="405">
        <f t="shared" si="8"/>
        <v>7286.82</v>
      </c>
      <c r="J67" s="406">
        <f t="shared" si="12"/>
        <v>268</v>
      </c>
      <c r="K67" s="407">
        <f t="shared" si="6"/>
        <v>49649.279999999999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13925.659999999998</v>
      </c>
      <c r="V67" s="406">
        <f t="shared" si="13"/>
        <v>512</v>
      </c>
      <c r="W67" s="407">
        <f t="shared" si="7"/>
        <v>0</v>
      </c>
    </row>
    <row r="68" spans="2:23" x14ac:dyDescent="0.25">
      <c r="B68">
        <v>27.22</v>
      </c>
      <c r="C68" s="15">
        <v>1</v>
      </c>
      <c r="D68" s="489">
        <f t="shared" si="0"/>
        <v>27.22</v>
      </c>
      <c r="E68" s="1115">
        <v>45087</v>
      </c>
      <c r="F68" s="489">
        <f t="shared" si="1"/>
        <v>27.22</v>
      </c>
      <c r="G68" s="318" t="s">
        <v>511</v>
      </c>
      <c r="H68" s="319">
        <v>76</v>
      </c>
      <c r="I68" s="405">
        <f t="shared" si="8"/>
        <v>7259.5999999999995</v>
      </c>
      <c r="J68" s="406">
        <f t="shared" si="12"/>
        <v>267</v>
      </c>
      <c r="K68" s="407">
        <f t="shared" si="6"/>
        <v>2068.7199999999998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13925.659999999998</v>
      </c>
      <c r="V68" s="406">
        <f t="shared" si="13"/>
        <v>512</v>
      </c>
      <c r="W68" s="407">
        <f t="shared" si="7"/>
        <v>0</v>
      </c>
    </row>
    <row r="69" spans="2:23" x14ac:dyDescent="0.25">
      <c r="B69">
        <v>27.22</v>
      </c>
      <c r="C69" s="15">
        <v>1</v>
      </c>
      <c r="D69" s="489">
        <f t="shared" si="0"/>
        <v>27.22</v>
      </c>
      <c r="E69" s="1115">
        <v>45087</v>
      </c>
      <c r="F69" s="489">
        <f t="shared" si="1"/>
        <v>27.22</v>
      </c>
      <c r="G69" s="318" t="s">
        <v>512</v>
      </c>
      <c r="H69" s="319">
        <v>76</v>
      </c>
      <c r="I69" s="405">
        <f t="shared" si="8"/>
        <v>7232.3799999999992</v>
      </c>
      <c r="J69" s="406">
        <f t="shared" si="12"/>
        <v>266</v>
      </c>
      <c r="K69" s="407">
        <f t="shared" si="6"/>
        <v>2068.7199999999998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13925.659999999998</v>
      </c>
      <c r="V69" s="406">
        <f t="shared" si="13"/>
        <v>512</v>
      </c>
      <c r="W69" s="407">
        <f t="shared" si="7"/>
        <v>0</v>
      </c>
    </row>
    <row r="70" spans="2:23" x14ac:dyDescent="0.25">
      <c r="B70">
        <v>27.22</v>
      </c>
      <c r="C70" s="15">
        <v>24</v>
      </c>
      <c r="D70" s="489">
        <f t="shared" si="0"/>
        <v>653.28</v>
      </c>
      <c r="E70" s="1115">
        <v>45087</v>
      </c>
      <c r="F70" s="489">
        <f t="shared" si="1"/>
        <v>653.28</v>
      </c>
      <c r="G70" s="318" t="s">
        <v>518</v>
      </c>
      <c r="H70" s="319">
        <v>76</v>
      </c>
      <c r="I70" s="405">
        <f t="shared" si="8"/>
        <v>6579.0999999999995</v>
      </c>
      <c r="J70" s="406">
        <f t="shared" si="12"/>
        <v>242</v>
      </c>
      <c r="K70" s="407">
        <f t="shared" si="6"/>
        <v>49649.279999999999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13925.659999999998</v>
      </c>
      <c r="V70" s="406">
        <f t="shared" si="13"/>
        <v>512</v>
      </c>
      <c r="W70" s="407">
        <f t="shared" si="7"/>
        <v>0</v>
      </c>
    </row>
    <row r="71" spans="2:23" x14ac:dyDescent="0.25">
      <c r="B71">
        <v>27.22</v>
      </c>
      <c r="C71" s="15">
        <v>10</v>
      </c>
      <c r="D71" s="489">
        <f t="shared" si="0"/>
        <v>272.2</v>
      </c>
      <c r="E71" s="1115">
        <v>45087</v>
      </c>
      <c r="F71" s="489">
        <f t="shared" si="1"/>
        <v>272.2</v>
      </c>
      <c r="G71" s="318" t="s">
        <v>520</v>
      </c>
      <c r="H71" s="319">
        <v>76</v>
      </c>
      <c r="I71" s="405">
        <f t="shared" si="8"/>
        <v>6306.9</v>
      </c>
      <c r="J71" s="406">
        <f t="shared" si="12"/>
        <v>232</v>
      </c>
      <c r="K71" s="407">
        <f t="shared" si="6"/>
        <v>20687.2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13925.659999999998</v>
      </c>
      <c r="V71" s="406">
        <f t="shared" si="13"/>
        <v>512</v>
      </c>
      <c r="W71" s="407">
        <f t="shared" si="7"/>
        <v>0</v>
      </c>
    </row>
    <row r="72" spans="2:23" x14ac:dyDescent="0.25">
      <c r="B72">
        <v>27.22</v>
      </c>
      <c r="C72" s="15">
        <v>5</v>
      </c>
      <c r="D72" s="489">
        <f t="shared" si="0"/>
        <v>136.1</v>
      </c>
      <c r="E72" s="1115">
        <v>45089</v>
      </c>
      <c r="F72" s="489">
        <f t="shared" si="1"/>
        <v>136.1</v>
      </c>
      <c r="G72" s="318" t="s">
        <v>535</v>
      </c>
      <c r="H72" s="319">
        <v>76</v>
      </c>
      <c r="I72" s="405">
        <f t="shared" si="8"/>
        <v>6170.7999999999993</v>
      </c>
      <c r="J72" s="406">
        <f t="shared" si="12"/>
        <v>227</v>
      </c>
      <c r="K72" s="407">
        <f t="shared" si="6"/>
        <v>10343.6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13925.659999999998</v>
      </c>
      <c r="V72" s="406">
        <f t="shared" si="13"/>
        <v>512</v>
      </c>
      <c r="W72" s="407">
        <f t="shared" si="7"/>
        <v>0</v>
      </c>
    </row>
    <row r="73" spans="2:23" x14ac:dyDescent="0.25">
      <c r="B73">
        <v>27.22</v>
      </c>
      <c r="C73" s="15">
        <v>24</v>
      </c>
      <c r="D73" s="489">
        <f t="shared" ref="D73:D114" si="14">C73*B73</f>
        <v>653.28</v>
      </c>
      <c r="E73" s="1115">
        <v>45089</v>
      </c>
      <c r="F73" s="489">
        <f t="shared" ref="F73:F114" si="15">D73</f>
        <v>653.28</v>
      </c>
      <c r="G73" s="318" t="s">
        <v>539</v>
      </c>
      <c r="H73" s="319">
        <v>76</v>
      </c>
      <c r="I73" s="405">
        <f t="shared" si="8"/>
        <v>5517.5199999999995</v>
      </c>
      <c r="J73" s="406">
        <f t="shared" si="12"/>
        <v>203</v>
      </c>
      <c r="K73" s="407">
        <f t="shared" si="6"/>
        <v>49649.279999999999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13925.659999999998</v>
      </c>
      <c r="V73" s="406">
        <f t="shared" si="13"/>
        <v>512</v>
      </c>
      <c r="W73" s="407">
        <f t="shared" si="7"/>
        <v>0</v>
      </c>
    </row>
    <row r="74" spans="2:23" x14ac:dyDescent="0.25">
      <c r="B74">
        <v>27.22</v>
      </c>
      <c r="C74" s="15">
        <v>3</v>
      </c>
      <c r="D74" s="489">
        <f t="shared" si="14"/>
        <v>81.66</v>
      </c>
      <c r="E74" s="1115">
        <v>45091</v>
      </c>
      <c r="F74" s="489">
        <f t="shared" si="15"/>
        <v>81.66</v>
      </c>
      <c r="G74" s="318" t="s">
        <v>561</v>
      </c>
      <c r="H74" s="319">
        <v>76</v>
      </c>
      <c r="I74" s="405">
        <f t="shared" si="8"/>
        <v>5435.86</v>
      </c>
      <c r="J74" s="406">
        <f t="shared" si="12"/>
        <v>200</v>
      </c>
      <c r="K74" s="407">
        <f t="shared" ref="K74:K114" si="18">F74*H74</f>
        <v>6206.16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13925.659999999998</v>
      </c>
      <c r="V74" s="406">
        <f t="shared" si="13"/>
        <v>512</v>
      </c>
      <c r="W74" s="407">
        <f t="shared" ref="W74:W114" si="19">R74*T74</f>
        <v>0</v>
      </c>
    </row>
    <row r="75" spans="2:23" x14ac:dyDescent="0.25">
      <c r="B75">
        <v>27.22</v>
      </c>
      <c r="C75" s="15">
        <v>5</v>
      </c>
      <c r="D75" s="489">
        <f t="shared" si="14"/>
        <v>136.1</v>
      </c>
      <c r="E75" s="1115">
        <v>45091</v>
      </c>
      <c r="F75" s="489">
        <f t="shared" si="15"/>
        <v>136.1</v>
      </c>
      <c r="G75" s="318" t="s">
        <v>523</v>
      </c>
      <c r="H75" s="319">
        <v>76</v>
      </c>
      <c r="I75" s="405">
        <f t="shared" ref="I75:I113" si="20">I74-F75</f>
        <v>5299.7599999999993</v>
      </c>
      <c r="J75" s="406">
        <f t="shared" si="12"/>
        <v>195</v>
      </c>
      <c r="K75" s="407">
        <f t="shared" si="18"/>
        <v>10343.6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13925.659999999998</v>
      </c>
      <c r="V75" s="406">
        <f t="shared" si="13"/>
        <v>512</v>
      </c>
      <c r="W75" s="407">
        <f t="shared" si="19"/>
        <v>0</v>
      </c>
    </row>
    <row r="76" spans="2:23" x14ac:dyDescent="0.25">
      <c r="B76">
        <v>27.22</v>
      </c>
      <c r="C76" s="15">
        <v>1</v>
      </c>
      <c r="D76" s="489">
        <f t="shared" si="14"/>
        <v>27.22</v>
      </c>
      <c r="E76" s="1115">
        <v>45091</v>
      </c>
      <c r="F76" s="489">
        <f t="shared" si="15"/>
        <v>27.22</v>
      </c>
      <c r="G76" s="318" t="s">
        <v>562</v>
      </c>
      <c r="H76" s="319">
        <v>76</v>
      </c>
      <c r="I76" s="405">
        <f t="shared" si="20"/>
        <v>5272.5399999999991</v>
      </c>
      <c r="J76" s="406">
        <f t="shared" si="12"/>
        <v>194</v>
      </c>
      <c r="K76" s="407">
        <f t="shared" si="18"/>
        <v>2068.7199999999998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13925.659999999998</v>
      </c>
      <c r="V76" s="406">
        <f t="shared" si="13"/>
        <v>512</v>
      </c>
      <c r="W76" s="407">
        <f t="shared" si="19"/>
        <v>0</v>
      </c>
    </row>
    <row r="77" spans="2:23" x14ac:dyDescent="0.25">
      <c r="B77">
        <v>27.22</v>
      </c>
      <c r="C77" s="15">
        <v>2</v>
      </c>
      <c r="D77" s="489">
        <f t="shared" si="14"/>
        <v>54.44</v>
      </c>
      <c r="E77" s="1115">
        <v>45091</v>
      </c>
      <c r="F77" s="489">
        <f t="shared" si="15"/>
        <v>54.44</v>
      </c>
      <c r="G77" s="318" t="s">
        <v>563</v>
      </c>
      <c r="H77" s="319">
        <v>76</v>
      </c>
      <c r="I77" s="405">
        <f t="shared" si="20"/>
        <v>5218.0999999999995</v>
      </c>
      <c r="J77" s="406">
        <f t="shared" ref="J77:J113" si="22">J76-C77</f>
        <v>192</v>
      </c>
      <c r="K77" s="407">
        <f t="shared" si="18"/>
        <v>4137.4399999999996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13925.659999999998</v>
      </c>
      <c r="V77" s="406">
        <f t="shared" ref="V77:V113" si="23">V76-O77</f>
        <v>512</v>
      </c>
      <c r="W77" s="407">
        <f t="shared" si="19"/>
        <v>0</v>
      </c>
    </row>
    <row r="78" spans="2:23" x14ac:dyDescent="0.25">
      <c r="B78">
        <v>27.22</v>
      </c>
      <c r="C78" s="15">
        <v>24</v>
      </c>
      <c r="D78" s="489">
        <f t="shared" si="14"/>
        <v>653.28</v>
      </c>
      <c r="E78" s="1115">
        <v>45092</v>
      </c>
      <c r="F78" s="489">
        <f t="shared" si="15"/>
        <v>653.28</v>
      </c>
      <c r="G78" s="318" t="s">
        <v>554</v>
      </c>
      <c r="H78" s="319">
        <v>76</v>
      </c>
      <c r="I78" s="405">
        <f t="shared" si="20"/>
        <v>4564.82</v>
      </c>
      <c r="J78" s="406">
        <f t="shared" si="22"/>
        <v>168</v>
      </c>
      <c r="K78" s="407">
        <f t="shared" si="18"/>
        <v>49649.279999999999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13925.659999999998</v>
      </c>
      <c r="V78" s="406">
        <f t="shared" si="23"/>
        <v>512</v>
      </c>
      <c r="W78" s="407">
        <f t="shared" si="19"/>
        <v>0</v>
      </c>
    </row>
    <row r="79" spans="2:23" x14ac:dyDescent="0.25">
      <c r="B79">
        <v>27.22</v>
      </c>
      <c r="C79" s="15">
        <v>16</v>
      </c>
      <c r="D79" s="489">
        <f t="shared" si="14"/>
        <v>435.52</v>
      </c>
      <c r="E79" s="1115">
        <v>45093</v>
      </c>
      <c r="F79" s="489">
        <f t="shared" si="15"/>
        <v>435.52</v>
      </c>
      <c r="G79" s="318" t="s">
        <v>555</v>
      </c>
      <c r="H79" s="319">
        <v>76</v>
      </c>
      <c r="I79" s="405">
        <f t="shared" si="20"/>
        <v>4129.2999999999993</v>
      </c>
      <c r="J79" s="406">
        <f t="shared" si="22"/>
        <v>152</v>
      </c>
      <c r="K79" s="407">
        <f t="shared" si="18"/>
        <v>33099.519999999997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13925.659999999998</v>
      </c>
      <c r="V79" s="406">
        <f t="shared" si="23"/>
        <v>512</v>
      </c>
      <c r="W79" s="407">
        <f t="shared" si="19"/>
        <v>0</v>
      </c>
    </row>
    <row r="80" spans="2:23" x14ac:dyDescent="0.25">
      <c r="B80">
        <v>27.22</v>
      </c>
      <c r="C80" s="15">
        <v>24</v>
      </c>
      <c r="D80" s="489">
        <f t="shared" si="14"/>
        <v>653.28</v>
      </c>
      <c r="E80" s="1115">
        <v>45093</v>
      </c>
      <c r="F80" s="489">
        <f t="shared" si="15"/>
        <v>653.28</v>
      </c>
      <c r="G80" s="318" t="s">
        <v>585</v>
      </c>
      <c r="H80" s="319">
        <v>76</v>
      </c>
      <c r="I80" s="405">
        <f t="shared" si="20"/>
        <v>3476.0199999999995</v>
      </c>
      <c r="J80" s="406">
        <f t="shared" si="22"/>
        <v>128</v>
      </c>
      <c r="K80" s="407">
        <f t="shared" si="18"/>
        <v>49649.279999999999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13925.659999999998</v>
      </c>
      <c r="V80" s="406">
        <f t="shared" si="23"/>
        <v>512</v>
      </c>
      <c r="W80" s="407">
        <f t="shared" si="19"/>
        <v>0</v>
      </c>
    </row>
    <row r="81" spans="2:23" x14ac:dyDescent="0.25">
      <c r="B81">
        <v>27.22</v>
      </c>
      <c r="C81" s="15">
        <v>5</v>
      </c>
      <c r="D81" s="489">
        <f t="shared" si="14"/>
        <v>136.1</v>
      </c>
      <c r="E81" s="1115">
        <v>45094</v>
      </c>
      <c r="F81" s="489">
        <f t="shared" si="15"/>
        <v>136.1</v>
      </c>
      <c r="G81" s="318" t="s">
        <v>594</v>
      </c>
      <c r="H81" s="319">
        <v>76</v>
      </c>
      <c r="I81" s="405">
        <f t="shared" si="20"/>
        <v>3339.9199999999996</v>
      </c>
      <c r="J81" s="406">
        <f t="shared" si="22"/>
        <v>123</v>
      </c>
      <c r="K81" s="407">
        <f t="shared" si="18"/>
        <v>10343.6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13925.659999999998</v>
      </c>
      <c r="V81" s="406">
        <f t="shared" si="23"/>
        <v>512</v>
      </c>
      <c r="W81" s="407">
        <f t="shared" si="19"/>
        <v>0</v>
      </c>
    </row>
    <row r="82" spans="2:23" x14ac:dyDescent="0.25">
      <c r="B82">
        <v>27.22</v>
      </c>
      <c r="C82" s="15">
        <v>10</v>
      </c>
      <c r="D82" s="489">
        <f t="shared" si="14"/>
        <v>272.2</v>
      </c>
      <c r="E82" s="1115">
        <v>45094</v>
      </c>
      <c r="F82" s="489">
        <f t="shared" si="15"/>
        <v>272.2</v>
      </c>
      <c r="G82" s="318" t="s">
        <v>595</v>
      </c>
      <c r="H82" s="319">
        <v>76</v>
      </c>
      <c r="I82" s="405">
        <f t="shared" si="20"/>
        <v>3067.72</v>
      </c>
      <c r="J82" s="406">
        <f t="shared" si="22"/>
        <v>113</v>
      </c>
      <c r="K82" s="407">
        <f t="shared" si="18"/>
        <v>20687.2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13925.659999999998</v>
      </c>
      <c r="V82" s="406">
        <f t="shared" si="23"/>
        <v>512</v>
      </c>
      <c r="W82" s="407">
        <f t="shared" si="19"/>
        <v>0</v>
      </c>
    </row>
    <row r="83" spans="2:23" x14ac:dyDescent="0.25">
      <c r="B83">
        <v>27.22</v>
      </c>
      <c r="C83" s="15">
        <v>2</v>
      </c>
      <c r="D83" s="489">
        <f t="shared" si="14"/>
        <v>54.44</v>
      </c>
      <c r="E83" s="1115">
        <v>45094</v>
      </c>
      <c r="F83" s="489">
        <f t="shared" si="15"/>
        <v>54.44</v>
      </c>
      <c r="G83" s="318" t="s">
        <v>526</v>
      </c>
      <c r="H83" s="319">
        <v>76</v>
      </c>
      <c r="I83" s="405">
        <f t="shared" si="20"/>
        <v>3013.2799999999997</v>
      </c>
      <c r="J83" s="406">
        <f t="shared" si="22"/>
        <v>111</v>
      </c>
      <c r="K83" s="407">
        <f t="shared" si="18"/>
        <v>4137.4399999999996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13925.659999999998</v>
      </c>
      <c r="V83" s="406">
        <f t="shared" si="23"/>
        <v>512</v>
      </c>
      <c r="W83" s="407">
        <f t="shared" si="19"/>
        <v>0</v>
      </c>
    </row>
    <row r="84" spans="2:23" x14ac:dyDescent="0.25">
      <c r="B84">
        <v>27.22</v>
      </c>
      <c r="C84" s="15">
        <v>5</v>
      </c>
      <c r="D84" s="489">
        <f t="shared" si="14"/>
        <v>136.1</v>
      </c>
      <c r="E84" s="1115">
        <v>45094</v>
      </c>
      <c r="F84" s="489">
        <f t="shared" si="15"/>
        <v>136.1</v>
      </c>
      <c r="G84" s="318" t="s">
        <v>596</v>
      </c>
      <c r="H84" s="319">
        <v>76</v>
      </c>
      <c r="I84" s="405">
        <f t="shared" si="20"/>
        <v>2877.18</v>
      </c>
      <c r="J84" s="406">
        <f t="shared" si="22"/>
        <v>106</v>
      </c>
      <c r="K84" s="407">
        <f t="shared" si="18"/>
        <v>10343.6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13925.659999999998</v>
      </c>
      <c r="V84" s="406">
        <f t="shared" si="23"/>
        <v>512</v>
      </c>
      <c r="W84" s="407">
        <f t="shared" si="19"/>
        <v>0</v>
      </c>
    </row>
    <row r="85" spans="2:23" x14ac:dyDescent="0.25">
      <c r="B85">
        <v>27.22</v>
      </c>
      <c r="C85" s="15">
        <v>1</v>
      </c>
      <c r="D85" s="489">
        <f t="shared" si="14"/>
        <v>27.22</v>
      </c>
      <c r="E85" s="1115">
        <v>45094</v>
      </c>
      <c r="F85" s="489">
        <f t="shared" si="15"/>
        <v>27.22</v>
      </c>
      <c r="G85" s="318" t="s">
        <v>556</v>
      </c>
      <c r="H85" s="319">
        <v>76</v>
      </c>
      <c r="I85" s="405">
        <f t="shared" si="20"/>
        <v>2849.96</v>
      </c>
      <c r="J85" s="406">
        <f t="shared" si="22"/>
        <v>105</v>
      </c>
      <c r="K85" s="407">
        <f t="shared" si="18"/>
        <v>2068.7199999999998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13925.659999999998</v>
      </c>
      <c r="V85" s="406">
        <f t="shared" si="23"/>
        <v>512</v>
      </c>
      <c r="W85" s="407">
        <f t="shared" si="19"/>
        <v>0</v>
      </c>
    </row>
    <row r="86" spans="2:23" x14ac:dyDescent="0.25">
      <c r="B86">
        <v>27.22</v>
      </c>
      <c r="C86" s="15">
        <v>4</v>
      </c>
      <c r="D86" s="489">
        <f t="shared" si="14"/>
        <v>108.88</v>
      </c>
      <c r="E86" s="1115">
        <v>45096</v>
      </c>
      <c r="F86" s="489">
        <f t="shared" si="15"/>
        <v>108.88</v>
      </c>
      <c r="G86" s="318" t="s">
        <v>605</v>
      </c>
      <c r="H86" s="319">
        <v>76</v>
      </c>
      <c r="I86" s="405">
        <f t="shared" si="20"/>
        <v>2741.08</v>
      </c>
      <c r="J86" s="406">
        <f t="shared" si="22"/>
        <v>101</v>
      </c>
      <c r="K86" s="407">
        <f t="shared" si="18"/>
        <v>8274.8799999999992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13925.659999999998</v>
      </c>
      <c r="V86" s="406">
        <f t="shared" si="23"/>
        <v>512</v>
      </c>
      <c r="W86" s="407">
        <f t="shared" si="19"/>
        <v>0</v>
      </c>
    </row>
    <row r="87" spans="2:23" x14ac:dyDescent="0.25">
      <c r="B87">
        <v>27.22</v>
      </c>
      <c r="C87" s="15">
        <v>1</v>
      </c>
      <c r="D87" s="489">
        <f t="shared" si="14"/>
        <v>27.22</v>
      </c>
      <c r="E87" s="1115">
        <v>45097</v>
      </c>
      <c r="F87" s="489">
        <f t="shared" si="15"/>
        <v>27.22</v>
      </c>
      <c r="G87" s="318" t="s">
        <v>604</v>
      </c>
      <c r="H87" s="319">
        <v>76</v>
      </c>
      <c r="I87" s="405">
        <f t="shared" si="20"/>
        <v>2713.86</v>
      </c>
      <c r="J87" s="406">
        <f t="shared" si="22"/>
        <v>100</v>
      </c>
      <c r="K87" s="407">
        <f t="shared" si="18"/>
        <v>2068.7199999999998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13925.659999999998</v>
      </c>
      <c r="V87" s="406">
        <f t="shared" si="23"/>
        <v>512</v>
      </c>
      <c r="W87" s="407">
        <f t="shared" si="19"/>
        <v>0</v>
      </c>
    </row>
    <row r="88" spans="2:23" x14ac:dyDescent="0.25">
      <c r="B88">
        <v>27.22</v>
      </c>
      <c r="C88" s="15">
        <v>8</v>
      </c>
      <c r="D88" s="489">
        <f t="shared" si="14"/>
        <v>217.76</v>
      </c>
      <c r="E88" s="1115">
        <v>45097</v>
      </c>
      <c r="F88" s="489">
        <f t="shared" si="15"/>
        <v>217.76</v>
      </c>
      <c r="G88" s="318" t="s">
        <v>528</v>
      </c>
      <c r="H88" s="319">
        <v>76</v>
      </c>
      <c r="I88" s="405">
        <f t="shared" si="20"/>
        <v>2496.1000000000004</v>
      </c>
      <c r="J88" s="406">
        <f t="shared" si="22"/>
        <v>92</v>
      </c>
      <c r="K88" s="407">
        <f t="shared" si="18"/>
        <v>16549.759999999998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13925.659999999998</v>
      </c>
      <c r="V88" s="406">
        <f t="shared" si="23"/>
        <v>512</v>
      </c>
      <c r="W88" s="407">
        <f t="shared" si="19"/>
        <v>0</v>
      </c>
    </row>
    <row r="89" spans="2:23" x14ac:dyDescent="0.25">
      <c r="B89">
        <v>27.22</v>
      </c>
      <c r="C89" s="15">
        <v>24</v>
      </c>
      <c r="D89" s="489">
        <f t="shared" si="14"/>
        <v>653.28</v>
      </c>
      <c r="E89" s="1115">
        <v>45097</v>
      </c>
      <c r="F89" s="489">
        <f t="shared" si="15"/>
        <v>653.28</v>
      </c>
      <c r="G89" s="318" t="s">
        <v>609</v>
      </c>
      <c r="H89" s="319">
        <v>76</v>
      </c>
      <c r="I89" s="405">
        <f t="shared" si="20"/>
        <v>1842.8200000000004</v>
      </c>
      <c r="J89" s="406">
        <f t="shared" si="22"/>
        <v>68</v>
      </c>
      <c r="K89" s="407">
        <f t="shared" si="18"/>
        <v>49649.279999999999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13925.659999999998</v>
      </c>
      <c r="V89" s="406">
        <f t="shared" si="23"/>
        <v>512</v>
      </c>
      <c r="W89" s="407">
        <f t="shared" si="19"/>
        <v>0</v>
      </c>
    </row>
    <row r="90" spans="2:23" x14ac:dyDescent="0.25">
      <c r="B90">
        <v>27.22</v>
      </c>
      <c r="C90" s="15">
        <v>5</v>
      </c>
      <c r="D90" s="1386">
        <f t="shared" si="14"/>
        <v>136.1</v>
      </c>
      <c r="E90" s="1387">
        <v>45099</v>
      </c>
      <c r="F90" s="1386">
        <f t="shared" si="15"/>
        <v>136.1</v>
      </c>
      <c r="G90" s="1388" t="s">
        <v>550</v>
      </c>
      <c r="H90" s="1389">
        <v>76</v>
      </c>
      <c r="I90" s="405">
        <f t="shared" si="20"/>
        <v>1706.7200000000005</v>
      </c>
      <c r="J90" s="406">
        <f t="shared" si="22"/>
        <v>63</v>
      </c>
      <c r="K90" s="407">
        <f t="shared" si="18"/>
        <v>10343.6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13925.659999999998</v>
      </c>
      <c r="V90" s="406">
        <f t="shared" si="23"/>
        <v>512</v>
      </c>
      <c r="W90" s="407">
        <f t="shared" si="19"/>
        <v>0</v>
      </c>
    </row>
    <row r="91" spans="2:23" x14ac:dyDescent="0.25">
      <c r="B91">
        <v>27.22</v>
      </c>
      <c r="C91" s="15">
        <v>10</v>
      </c>
      <c r="D91" s="1386">
        <f t="shared" si="14"/>
        <v>272.2</v>
      </c>
      <c r="E91" s="1387">
        <v>45099</v>
      </c>
      <c r="F91" s="1386">
        <f t="shared" si="15"/>
        <v>272.2</v>
      </c>
      <c r="G91" s="1388" t="s">
        <v>616</v>
      </c>
      <c r="H91" s="1389">
        <v>76</v>
      </c>
      <c r="I91" s="405">
        <f t="shared" si="20"/>
        <v>1434.5200000000004</v>
      </c>
      <c r="J91" s="406">
        <f t="shared" si="22"/>
        <v>53</v>
      </c>
      <c r="K91" s="407">
        <f t="shared" si="18"/>
        <v>20687.2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13925.659999999998</v>
      </c>
      <c r="V91" s="406">
        <f t="shared" si="23"/>
        <v>512</v>
      </c>
      <c r="W91" s="407">
        <f t="shared" si="19"/>
        <v>0</v>
      </c>
    </row>
    <row r="92" spans="2:23" x14ac:dyDescent="0.25">
      <c r="B92">
        <v>27.22</v>
      </c>
      <c r="C92" s="15">
        <v>3</v>
      </c>
      <c r="D92" s="1386">
        <f t="shared" si="14"/>
        <v>81.66</v>
      </c>
      <c r="E92" s="1387">
        <v>45098</v>
      </c>
      <c r="F92" s="1386">
        <f t="shared" si="15"/>
        <v>81.66</v>
      </c>
      <c r="G92" s="1388" t="s">
        <v>618</v>
      </c>
      <c r="H92" s="1389">
        <v>76</v>
      </c>
      <c r="I92" s="405">
        <f t="shared" si="20"/>
        <v>1352.8600000000004</v>
      </c>
      <c r="J92" s="406">
        <f t="shared" si="22"/>
        <v>50</v>
      </c>
      <c r="K92" s="407">
        <f t="shared" si="18"/>
        <v>6206.16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13925.659999999998</v>
      </c>
      <c r="V92" s="406">
        <f t="shared" si="23"/>
        <v>512</v>
      </c>
      <c r="W92" s="407">
        <f t="shared" si="19"/>
        <v>0</v>
      </c>
    </row>
    <row r="93" spans="2:23" x14ac:dyDescent="0.25">
      <c r="B93">
        <v>27.22</v>
      </c>
      <c r="C93" s="15">
        <v>2</v>
      </c>
      <c r="D93" s="1386">
        <f t="shared" si="14"/>
        <v>54.44</v>
      </c>
      <c r="E93" s="1387">
        <v>45099</v>
      </c>
      <c r="F93" s="1386">
        <f t="shared" si="15"/>
        <v>54.44</v>
      </c>
      <c r="G93" s="1388" t="s">
        <v>622</v>
      </c>
      <c r="H93" s="1389">
        <v>77</v>
      </c>
      <c r="I93" s="405">
        <f t="shared" si="20"/>
        <v>1298.4200000000003</v>
      </c>
      <c r="J93" s="406">
        <f t="shared" si="22"/>
        <v>48</v>
      </c>
      <c r="K93" s="407">
        <f t="shared" si="18"/>
        <v>4191.88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13925.659999999998</v>
      </c>
      <c r="V93" s="406">
        <f t="shared" si="23"/>
        <v>512</v>
      </c>
      <c r="W93" s="407">
        <f t="shared" si="19"/>
        <v>0</v>
      </c>
    </row>
    <row r="94" spans="2:23" x14ac:dyDescent="0.25">
      <c r="B94">
        <v>27.22</v>
      </c>
      <c r="C94" s="15">
        <v>24</v>
      </c>
      <c r="D94" s="1386">
        <f t="shared" si="14"/>
        <v>653.28</v>
      </c>
      <c r="E94" s="1387">
        <v>45099</v>
      </c>
      <c r="F94" s="1386">
        <f t="shared" si="15"/>
        <v>653.28</v>
      </c>
      <c r="G94" s="1388" t="s">
        <v>629</v>
      </c>
      <c r="H94" s="1389">
        <v>76</v>
      </c>
      <c r="I94" s="405">
        <f t="shared" si="20"/>
        <v>645.14000000000033</v>
      </c>
      <c r="J94" s="406">
        <f t="shared" si="22"/>
        <v>24</v>
      </c>
      <c r="K94" s="407">
        <f t="shared" si="18"/>
        <v>49649.279999999999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13925.659999999998</v>
      </c>
      <c r="V94" s="406">
        <f t="shared" si="23"/>
        <v>512</v>
      </c>
      <c r="W94" s="407">
        <f t="shared" si="19"/>
        <v>0</v>
      </c>
    </row>
    <row r="95" spans="2:23" x14ac:dyDescent="0.25">
      <c r="B95">
        <v>27.22</v>
      </c>
      <c r="C95" s="15">
        <v>1</v>
      </c>
      <c r="D95" s="1386">
        <f t="shared" si="14"/>
        <v>27.22</v>
      </c>
      <c r="E95" s="1387">
        <v>45100</v>
      </c>
      <c r="F95" s="1386">
        <f t="shared" si="15"/>
        <v>27.22</v>
      </c>
      <c r="G95" s="1388" t="s">
        <v>631</v>
      </c>
      <c r="H95" s="1389">
        <v>76</v>
      </c>
      <c r="I95" s="405">
        <f t="shared" si="20"/>
        <v>617.9200000000003</v>
      </c>
      <c r="J95" s="406">
        <f t="shared" si="22"/>
        <v>23</v>
      </c>
      <c r="K95" s="407">
        <f t="shared" si="18"/>
        <v>2068.7199999999998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13925.659999999998</v>
      </c>
      <c r="V95" s="406">
        <f t="shared" si="23"/>
        <v>512</v>
      </c>
      <c r="W95" s="407">
        <f t="shared" si="19"/>
        <v>0</v>
      </c>
    </row>
    <row r="96" spans="2:23" x14ac:dyDescent="0.25">
      <c r="B96">
        <v>27.22</v>
      </c>
      <c r="C96" s="15">
        <v>2</v>
      </c>
      <c r="D96" s="1386">
        <f t="shared" si="14"/>
        <v>54.44</v>
      </c>
      <c r="E96" s="1387">
        <v>45100</v>
      </c>
      <c r="F96" s="1386">
        <f t="shared" si="15"/>
        <v>54.44</v>
      </c>
      <c r="G96" s="1388" t="s">
        <v>633</v>
      </c>
      <c r="H96" s="1389">
        <v>77</v>
      </c>
      <c r="I96" s="405">
        <f t="shared" si="20"/>
        <v>563.48000000000025</v>
      </c>
      <c r="J96" s="406">
        <f t="shared" si="22"/>
        <v>21</v>
      </c>
      <c r="K96" s="407">
        <f t="shared" si="18"/>
        <v>4191.88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13925.659999999998</v>
      </c>
      <c r="V96" s="406">
        <f t="shared" si="23"/>
        <v>512</v>
      </c>
      <c r="W96" s="407">
        <f t="shared" si="19"/>
        <v>0</v>
      </c>
    </row>
    <row r="97" spans="2:23" x14ac:dyDescent="0.25">
      <c r="B97">
        <v>27.22</v>
      </c>
      <c r="C97" s="15">
        <v>10</v>
      </c>
      <c r="D97" s="1386">
        <f t="shared" si="14"/>
        <v>272.2</v>
      </c>
      <c r="E97" s="1387">
        <v>45101</v>
      </c>
      <c r="F97" s="1386">
        <f t="shared" si="15"/>
        <v>272.2</v>
      </c>
      <c r="G97" s="1388" t="s">
        <v>638</v>
      </c>
      <c r="H97" s="1389">
        <v>77</v>
      </c>
      <c r="I97" s="405">
        <f t="shared" si="20"/>
        <v>291.28000000000026</v>
      </c>
      <c r="J97" s="406">
        <f t="shared" si="22"/>
        <v>11</v>
      </c>
      <c r="K97" s="407">
        <f t="shared" si="18"/>
        <v>20959.399999999998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13925.659999999998</v>
      </c>
      <c r="V97" s="406">
        <f t="shared" si="23"/>
        <v>512</v>
      </c>
      <c r="W97" s="407">
        <f t="shared" si="19"/>
        <v>0</v>
      </c>
    </row>
    <row r="98" spans="2:23" x14ac:dyDescent="0.25">
      <c r="B98">
        <v>27.22</v>
      </c>
      <c r="C98" s="15">
        <v>1</v>
      </c>
      <c r="D98" s="1386">
        <f t="shared" si="14"/>
        <v>27.22</v>
      </c>
      <c r="E98" s="1387">
        <v>45101</v>
      </c>
      <c r="F98" s="1386">
        <f t="shared" si="15"/>
        <v>27.22</v>
      </c>
      <c r="G98" s="1388" t="s">
        <v>639</v>
      </c>
      <c r="H98" s="1389">
        <v>77</v>
      </c>
      <c r="I98" s="405">
        <f t="shared" si="20"/>
        <v>264.06000000000029</v>
      </c>
      <c r="J98" s="406">
        <f t="shared" si="22"/>
        <v>10</v>
      </c>
      <c r="K98" s="407">
        <f t="shared" si="18"/>
        <v>2095.94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13925.659999999998</v>
      </c>
      <c r="V98" s="406">
        <f t="shared" si="23"/>
        <v>512</v>
      </c>
      <c r="W98" s="407">
        <f t="shared" si="19"/>
        <v>0</v>
      </c>
    </row>
    <row r="99" spans="2:23" x14ac:dyDescent="0.25">
      <c r="B99">
        <v>27.22</v>
      </c>
      <c r="C99" s="15"/>
      <c r="D99" s="1386">
        <f t="shared" si="14"/>
        <v>0</v>
      </c>
      <c r="E99" s="1387"/>
      <c r="F99" s="1386">
        <f t="shared" si="15"/>
        <v>0</v>
      </c>
      <c r="G99" s="1388"/>
      <c r="H99" s="1389"/>
      <c r="I99" s="405">
        <f t="shared" si="20"/>
        <v>264.06000000000029</v>
      </c>
      <c r="J99" s="406">
        <f t="shared" si="22"/>
        <v>10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13925.659999999998</v>
      </c>
      <c r="V99" s="406">
        <f t="shared" si="23"/>
        <v>512</v>
      </c>
      <c r="W99" s="407">
        <f t="shared" si="19"/>
        <v>0</v>
      </c>
    </row>
    <row r="100" spans="2:23" x14ac:dyDescent="0.25">
      <c r="B100">
        <v>27.22</v>
      </c>
      <c r="C100" s="15"/>
      <c r="D100" s="1386">
        <f t="shared" si="14"/>
        <v>0</v>
      </c>
      <c r="E100" s="1387"/>
      <c r="F100" s="1386">
        <f t="shared" si="15"/>
        <v>0</v>
      </c>
      <c r="G100" s="1388"/>
      <c r="H100" s="1389"/>
      <c r="I100" s="405">
        <f t="shared" si="20"/>
        <v>264.06000000000029</v>
      </c>
      <c r="J100" s="406">
        <f t="shared" si="22"/>
        <v>10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13925.659999999998</v>
      </c>
      <c r="V100" s="406">
        <f t="shared" si="23"/>
        <v>512</v>
      </c>
      <c r="W100" s="407">
        <f t="shared" si="19"/>
        <v>0</v>
      </c>
    </row>
    <row r="101" spans="2:23" x14ac:dyDescent="0.25">
      <c r="B101">
        <v>27.22</v>
      </c>
      <c r="C101" s="15">
        <v>10</v>
      </c>
      <c r="D101" s="68">
        <f t="shared" ref="D101:D110" si="24">C101*B101</f>
        <v>272.2</v>
      </c>
      <c r="E101" s="235"/>
      <c r="F101" s="1407">
        <v>264.06</v>
      </c>
      <c r="G101" s="1398"/>
      <c r="H101" s="1399"/>
      <c r="I101" s="1408">
        <f t="shared" ref="I101:I110" si="25">I100-F101</f>
        <v>0</v>
      </c>
      <c r="J101" s="1409">
        <f t="shared" ref="J101:J110" si="26">J100-C101</f>
        <v>0</v>
      </c>
      <c r="K101" s="1410">
        <f t="shared" ref="K101:K110" si="27">F101*H101</f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13925.659999999998</v>
      </c>
      <c r="V101" s="406">
        <f t="shared" si="23"/>
        <v>512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24"/>
        <v>0</v>
      </c>
      <c r="E102" s="235"/>
      <c r="F102" s="1407">
        <f t="shared" ref="F102:F110" si="28">D102</f>
        <v>0</v>
      </c>
      <c r="G102" s="1398"/>
      <c r="H102" s="1399"/>
      <c r="I102" s="1408">
        <f t="shared" si="25"/>
        <v>0</v>
      </c>
      <c r="J102" s="1409">
        <f t="shared" si="26"/>
        <v>0</v>
      </c>
      <c r="K102" s="1410">
        <f t="shared" si="27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13925.659999999998</v>
      </c>
      <c r="V102" s="406">
        <f t="shared" si="23"/>
        <v>512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24"/>
        <v>0</v>
      </c>
      <c r="E103" s="235"/>
      <c r="F103" s="1407">
        <f t="shared" si="28"/>
        <v>0</v>
      </c>
      <c r="G103" s="1398"/>
      <c r="H103" s="1399"/>
      <c r="I103" s="1408">
        <f t="shared" si="25"/>
        <v>0</v>
      </c>
      <c r="J103" s="1409">
        <f t="shared" si="26"/>
        <v>0</v>
      </c>
      <c r="K103" s="1410">
        <f t="shared" si="27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13925.659999999998</v>
      </c>
      <c r="V103" s="406">
        <f t="shared" si="23"/>
        <v>512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24"/>
        <v>0</v>
      </c>
      <c r="E104" s="235"/>
      <c r="F104" s="1407">
        <f t="shared" si="28"/>
        <v>0</v>
      </c>
      <c r="G104" s="1398"/>
      <c r="H104" s="1399"/>
      <c r="I104" s="1408">
        <f t="shared" si="25"/>
        <v>0</v>
      </c>
      <c r="J104" s="1409">
        <f t="shared" si="26"/>
        <v>0</v>
      </c>
      <c r="K104" s="1410">
        <f t="shared" si="27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13925.659999999998</v>
      </c>
      <c r="V104" s="406">
        <f t="shared" si="23"/>
        <v>512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24"/>
        <v>0</v>
      </c>
      <c r="E105" s="235"/>
      <c r="F105" s="1407">
        <f t="shared" si="28"/>
        <v>0</v>
      </c>
      <c r="G105" s="1398"/>
      <c r="H105" s="1399"/>
      <c r="I105" s="1408">
        <f t="shared" si="25"/>
        <v>0</v>
      </c>
      <c r="J105" s="1409">
        <f t="shared" si="26"/>
        <v>0</v>
      </c>
      <c r="K105" s="1410">
        <f t="shared" si="27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13925.659999999998</v>
      </c>
      <c r="V105" s="406">
        <f t="shared" si="23"/>
        <v>512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24"/>
        <v>0</v>
      </c>
      <c r="E106" s="235"/>
      <c r="F106" s="68">
        <f t="shared" si="28"/>
        <v>0</v>
      </c>
      <c r="G106" s="69"/>
      <c r="H106" s="70"/>
      <c r="I106" s="405">
        <f t="shared" si="25"/>
        <v>0</v>
      </c>
      <c r="J106" s="406">
        <f t="shared" si="26"/>
        <v>0</v>
      </c>
      <c r="K106" s="407">
        <f t="shared" si="27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13925.659999999998</v>
      </c>
      <c r="V106" s="406">
        <f t="shared" si="23"/>
        <v>512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24"/>
        <v>0</v>
      </c>
      <c r="E107" s="235"/>
      <c r="F107" s="68">
        <f t="shared" si="28"/>
        <v>0</v>
      </c>
      <c r="G107" s="69"/>
      <c r="H107" s="70"/>
      <c r="I107" s="405">
        <f t="shared" si="25"/>
        <v>0</v>
      </c>
      <c r="J107" s="406">
        <f t="shared" si="26"/>
        <v>0</v>
      </c>
      <c r="K107" s="407">
        <f t="shared" si="27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13925.659999999998</v>
      </c>
      <c r="V107" s="406">
        <f t="shared" si="23"/>
        <v>512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24"/>
        <v>0</v>
      </c>
      <c r="E108" s="235"/>
      <c r="F108" s="68">
        <f t="shared" si="28"/>
        <v>0</v>
      </c>
      <c r="G108" s="69"/>
      <c r="H108" s="70"/>
      <c r="I108" s="405">
        <f t="shared" si="25"/>
        <v>0</v>
      </c>
      <c r="J108" s="406">
        <f t="shared" si="26"/>
        <v>0</v>
      </c>
      <c r="K108" s="407">
        <f t="shared" si="27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13925.659999999998</v>
      </c>
      <c r="V108" s="406">
        <f t="shared" si="23"/>
        <v>512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24"/>
        <v>0</v>
      </c>
      <c r="E109" s="235"/>
      <c r="F109" s="68">
        <f t="shared" si="28"/>
        <v>0</v>
      </c>
      <c r="G109" s="69"/>
      <c r="H109" s="70"/>
      <c r="I109" s="405">
        <f t="shared" si="25"/>
        <v>0</v>
      </c>
      <c r="J109" s="406">
        <f t="shared" si="26"/>
        <v>0</v>
      </c>
      <c r="K109" s="407">
        <f t="shared" si="27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13925.659999999998</v>
      </c>
      <c r="V109" s="406">
        <f t="shared" si="23"/>
        <v>512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24"/>
        <v>0</v>
      </c>
      <c r="E110" s="235"/>
      <c r="F110" s="68">
        <f t="shared" si="28"/>
        <v>0</v>
      </c>
      <c r="G110" s="69"/>
      <c r="H110" s="70"/>
      <c r="I110" s="405">
        <f t="shared" si="25"/>
        <v>0</v>
      </c>
      <c r="J110" s="406">
        <f t="shared" si="26"/>
        <v>0</v>
      </c>
      <c r="K110" s="407">
        <f t="shared" si="27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13925.659999999998</v>
      </c>
      <c r="V110" s="406">
        <f t="shared" si="23"/>
        <v>512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0</v>
      </c>
      <c r="J111" s="406">
        <f t="shared" si="22"/>
        <v>0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13925.659999999998</v>
      </c>
      <c r="V111" s="406">
        <f t="shared" si="23"/>
        <v>512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0</v>
      </c>
      <c r="J112" s="406">
        <f t="shared" si="22"/>
        <v>0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13925.659999999998</v>
      </c>
      <c r="V112" s="406">
        <f t="shared" si="23"/>
        <v>512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0</v>
      </c>
      <c r="J113" s="406">
        <f t="shared" si="22"/>
        <v>0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13925.659999999998</v>
      </c>
      <c r="V113" s="406">
        <f t="shared" si="23"/>
        <v>512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692</v>
      </c>
      <c r="D115" s="6">
        <f>SUM(D9:D114)</f>
        <v>18836.239999999998</v>
      </c>
      <c r="F115" s="6">
        <f>SUM(F9:F114)</f>
        <v>18828.099999999999</v>
      </c>
      <c r="O115" s="53">
        <f>SUM(O9:O114)</f>
        <v>177</v>
      </c>
      <c r="P115" s="6">
        <f>SUM(P9:P114)</f>
        <v>4817.9399999999996</v>
      </c>
      <c r="R115" s="6">
        <f>SUM(R9:R114)</f>
        <v>4817.9399999999996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512</v>
      </c>
    </row>
    <row r="119" spans="1:23" ht="15.75" thickBot="1" x14ac:dyDescent="0.3"/>
    <row r="120" spans="1:23" ht="15.75" thickBot="1" x14ac:dyDescent="0.3">
      <c r="C120" s="1552" t="s">
        <v>11</v>
      </c>
      <c r="D120" s="1553"/>
      <c r="E120" s="56">
        <f>E4+E5+E6-F115</f>
        <v>0</v>
      </c>
      <c r="G120" s="47"/>
      <c r="H120" s="90"/>
      <c r="O120" s="1552" t="s">
        <v>11</v>
      </c>
      <c r="P120" s="1553"/>
      <c r="Q120" s="56">
        <f>Q4+Q5+Q6-R115</f>
        <v>13925.660000000003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M11" sqref="M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50" t="s">
        <v>325</v>
      </c>
      <c r="B1" s="1550"/>
      <c r="C1" s="1550"/>
      <c r="D1" s="1550"/>
      <c r="E1" s="1550"/>
      <c r="F1" s="1550"/>
      <c r="G1" s="1550"/>
      <c r="H1" s="11">
        <v>1</v>
      </c>
      <c r="K1" s="1555" t="s">
        <v>346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55"/>
    </row>
    <row r="5" spans="1:19" ht="15.75" customHeight="1" x14ac:dyDescent="0.25">
      <c r="A5" s="1554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5161.33</v>
      </c>
      <c r="H5" s="7">
        <f>E5-G5+E4+E6+E7</f>
        <v>0</v>
      </c>
      <c r="K5" s="1554" t="s">
        <v>84</v>
      </c>
      <c r="L5" s="1259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350.97</v>
      </c>
      <c r="R5" s="7">
        <f>O5-Q5+O4+O6+O7</f>
        <v>2001.97</v>
      </c>
    </row>
    <row r="6" spans="1:19" ht="15" customHeight="1" x14ac:dyDescent="0.25">
      <c r="A6" s="1554"/>
      <c r="B6" s="822" t="s">
        <v>64</v>
      </c>
      <c r="C6" s="685"/>
      <c r="D6" s="685"/>
      <c r="E6" s="685"/>
      <c r="F6" s="684"/>
      <c r="K6" s="1554"/>
      <c r="L6" s="1592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593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/>
      <c r="R9" s="572"/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5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111</v>
      </c>
      <c r="M10" s="584">
        <v>20</v>
      </c>
      <c r="N10" s="573">
        <v>350.97</v>
      </c>
      <c r="O10" s="654">
        <v>45099</v>
      </c>
      <c r="P10" s="573">
        <f t="shared" ref="P10" si="5">N10</f>
        <v>350.97</v>
      </c>
      <c r="Q10" s="571" t="s">
        <v>621</v>
      </c>
      <c r="R10" s="528">
        <v>89</v>
      </c>
      <c r="S10" s="655">
        <f t="shared" ref="S10:S66" si="6">S9-P10</f>
        <v>2001.97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5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111</v>
      </c>
      <c r="M11" s="734"/>
      <c r="N11" s="719"/>
      <c r="O11" s="945"/>
      <c r="P11" s="719">
        <f t="shared" si="1"/>
        <v>0</v>
      </c>
      <c r="Q11" s="720"/>
      <c r="R11" s="721"/>
      <c r="S11" s="655">
        <f t="shared" si="6"/>
        <v>2001.97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5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111</v>
      </c>
      <c r="M12" s="734"/>
      <c r="N12" s="719"/>
      <c r="O12" s="945"/>
      <c r="P12" s="719">
        <f t="shared" si="1"/>
        <v>0</v>
      </c>
      <c r="Q12" s="720"/>
      <c r="R12" s="721"/>
      <c r="S12" s="655">
        <f t="shared" si="6"/>
        <v>2001.97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5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111</v>
      </c>
      <c r="M13" s="734"/>
      <c r="N13" s="719"/>
      <c r="O13" s="945"/>
      <c r="P13" s="719">
        <f t="shared" si="1"/>
        <v>0</v>
      </c>
      <c r="Q13" s="720"/>
      <c r="R13" s="721"/>
      <c r="S13" s="655">
        <f t="shared" si="6"/>
        <v>2001.97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5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111</v>
      </c>
      <c r="M14" s="734"/>
      <c r="N14" s="719"/>
      <c r="O14" s="945"/>
      <c r="P14" s="719">
        <f t="shared" si="1"/>
        <v>0</v>
      </c>
      <c r="Q14" s="720"/>
      <c r="R14" s="721"/>
      <c r="S14" s="655">
        <f t="shared" si="6"/>
        <v>2001.97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5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111</v>
      </c>
      <c r="M15" s="734"/>
      <c r="N15" s="719"/>
      <c r="O15" s="945"/>
      <c r="P15" s="719">
        <f t="shared" si="1"/>
        <v>0</v>
      </c>
      <c r="Q15" s="720"/>
      <c r="R15" s="721"/>
      <c r="S15" s="655">
        <f t="shared" si="6"/>
        <v>2001.97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5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111</v>
      </c>
      <c r="M16" s="734"/>
      <c r="N16" s="719"/>
      <c r="O16" s="945"/>
      <c r="P16" s="719">
        <f t="shared" si="1"/>
        <v>0</v>
      </c>
      <c r="Q16" s="720"/>
      <c r="R16" s="721"/>
      <c r="S16" s="655">
        <f t="shared" si="6"/>
        <v>2001.97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5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111</v>
      </c>
      <c r="M17" s="734"/>
      <c r="N17" s="719"/>
      <c r="O17" s="945"/>
      <c r="P17" s="719">
        <f t="shared" si="1"/>
        <v>0</v>
      </c>
      <c r="Q17" s="720"/>
      <c r="R17" s="721"/>
      <c r="S17" s="655">
        <f t="shared" si="6"/>
        <v>2001.97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5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111</v>
      </c>
      <c r="M18" s="734"/>
      <c r="N18" s="719"/>
      <c r="O18" s="945"/>
      <c r="P18" s="719">
        <f t="shared" si="1"/>
        <v>0</v>
      </c>
      <c r="Q18" s="720"/>
      <c r="R18" s="721"/>
      <c r="S18" s="655">
        <f t="shared" si="6"/>
        <v>2001.97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5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111</v>
      </c>
      <c r="M19" s="734"/>
      <c r="N19" s="719"/>
      <c r="O19" s="945"/>
      <c r="P19" s="719">
        <f t="shared" si="1"/>
        <v>0</v>
      </c>
      <c r="Q19" s="720"/>
      <c r="R19" s="721"/>
      <c r="S19" s="655">
        <f t="shared" si="6"/>
        <v>2001.97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5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111</v>
      </c>
      <c r="M20" s="734"/>
      <c r="N20" s="719"/>
      <c r="O20" s="945"/>
      <c r="P20" s="719">
        <f t="shared" si="1"/>
        <v>0</v>
      </c>
      <c r="Q20" s="720"/>
      <c r="R20" s="721"/>
      <c r="S20" s="655">
        <f t="shared" si="6"/>
        <v>2001.97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5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111</v>
      </c>
      <c r="M21" s="734"/>
      <c r="N21" s="719"/>
      <c r="O21" s="945"/>
      <c r="P21" s="719">
        <f t="shared" si="1"/>
        <v>0</v>
      </c>
      <c r="Q21" s="720"/>
      <c r="R21" s="721"/>
      <c r="S21" s="655">
        <f t="shared" si="6"/>
        <v>2001.97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5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111</v>
      </c>
      <c r="M22" s="734"/>
      <c r="N22" s="719"/>
      <c r="O22" s="945"/>
      <c r="P22" s="719">
        <f t="shared" si="1"/>
        <v>0</v>
      </c>
      <c r="Q22" s="720"/>
      <c r="R22" s="721"/>
      <c r="S22" s="655">
        <f t="shared" si="6"/>
        <v>2001.97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5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111</v>
      </c>
      <c r="M23" s="734"/>
      <c r="N23" s="719"/>
      <c r="O23" s="945"/>
      <c r="P23" s="719">
        <f t="shared" si="1"/>
        <v>0</v>
      </c>
      <c r="Q23" s="720"/>
      <c r="R23" s="721"/>
      <c r="S23" s="655">
        <f t="shared" si="6"/>
        <v>2001.97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5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823">
        <f t="shared" si="4"/>
        <v>111</v>
      </c>
      <c r="M24" s="734"/>
      <c r="N24" s="719"/>
      <c r="O24" s="945"/>
      <c r="P24" s="719">
        <f t="shared" si="1"/>
        <v>0</v>
      </c>
      <c r="Q24" s="720"/>
      <c r="R24" s="721"/>
      <c r="S24" s="655">
        <f t="shared" si="6"/>
        <v>2001.97</v>
      </c>
    </row>
    <row r="25" spans="2:19" x14ac:dyDescent="0.25">
      <c r="B25" s="681">
        <f t="shared" si="2"/>
        <v>161</v>
      </c>
      <c r="C25" s="734">
        <v>3</v>
      </c>
      <c r="D25" s="960">
        <v>61.63</v>
      </c>
      <c r="E25" s="1017">
        <v>45023</v>
      </c>
      <c r="F25" s="960">
        <f t="shared" si="0"/>
        <v>61.63</v>
      </c>
      <c r="G25" s="962" t="s">
        <v>147</v>
      </c>
      <c r="H25" s="959">
        <v>132</v>
      </c>
      <c r="I25" s="655">
        <f t="shared" si="3"/>
        <v>3242.1000000000004</v>
      </c>
      <c r="L25" s="681">
        <f t="shared" si="4"/>
        <v>111</v>
      </c>
      <c r="M25" s="734"/>
      <c r="N25" s="960"/>
      <c r="O25" s="1017"/>
      <c r="P25" s="960">
        <f t="shared" si="1"/>
        <v>0</v>
      </c>
      <c r="Q25" s="962"/>
      <c r="R25" s="959"/>
      <c r="S25" s="655">
        <f t="shared" si="6"/>
        <v>2001.97</v>
      </c>
    </row>
    <row r="26" spans="2:19" x14ac:dyDescent="0.25">
      <c r="B26" s="681">
        <f t="shared" si="2"/>
        <v>121</v>
      </c>
      <c r="C26" s="734">
        <v>40</v>
      </c>
      <c r="D26" s="960">
        <v>832.78</v>
      </c>
      <c r="E26" s="1017">
        <v>45027</v>
      </c>
      <c r="F26" s="960">
        <f t="shared" si="0"/>
        <v>832.78</v>
      </c>
      <c r="G26" s="962" t="s">
        <v>150</v>
      </c>
      <c r="H26" s="959">
        <v>127</v>
      </c>
      <c r="I26" s="655">
        <f t="shared" si="3"/>
        <v>2409.3200000000006</v>
      </c>
      <c r="L26" s="681">
        <f t="shared" si="4"/>
        <v>111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6"/>
        <v>2001.97</v>
      </c>
    </row>
    <row r="27" spans="2:19" x14ac:dyDescent="0.25">
      <c r="B27" s="681">
        <f t="shared" si="2"/>
        <v>111</v>
      </c>
      <c r="C27" s="734">
        <v>10</v>
      </c>
      <c r="D27" s="960">
        <v>196.22</v>
      </c>
      <c r="E27" s="1017">
        <v>45027</v>
      </c>
      <c r="F27" s="960">
        <f t="shared" si="0"/>
        <v>196.22</v>
      </c>
      <c r="G27" s="962" t="s">
        <v>150</v>
      </c>
      <c r="H27" s="959">
        <v>127</v>
      </c>
      <c r="I27" s="655">
        <f t="shared" si="3"/>
        <v>2213.1000000000008</v>
      </c>
      <c r="L27" s="681">
        <f t="shared" si="4"/>
        <v>111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6"/>
        <v>2001.97</v>
      </c>
    </row>
    <row r="28" spans="2:19" x14ac:dyDescent="0.25">
      <c r="B28" s="681">
        <f t="shared" si="2"/>
        <v>105</v>
      </c>
      <c r="C28" s="734">
        <v>6</v>
      </c>
      <c r="D28" s="960">
        <v>117.49</v>
      </c>
      <c r="E28" s="1017">
        <v>45028</v>
      </c>
      <c r="F28" s="960">
        <f t="shared" si="0"/>
        <v>117.49</v>
      </c>
      <c r="G28" s="962" t="s">
        <v>152</v>
      </c>
      <c r="H28" s="959">
        <v>132</v>
      </c>
      <c r="I28" s="655">
        <f t="shared" si="3"/>
        <v>2095.610000000001</v>
      </c>
      <c r="L28" s="681">
        <f t="shared" si="4"/>
        <v>111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6"/>
        <v>2001.97</v>
      </c>
    </row>
    <row r="29" spans="2:19" x14ac:dyDescent="0.25">
      <c r="B29" s="681">
        <f t="shared" si="2"/>
        <v>95</v>
      </c>
      <c r="C29" s="734">
        <v>10</v>
      </c>
      <c r="D29" s="960">
        <v>198.47</v>
      </c>
      <c r="E29" s="1017">
        <v>45031</v>
      </c>
      <c r="F29" s="960">
        <f t="shared" si="0"/>
        <v>198.47</v>
      </c>
      <c r="G29" s="962" t="s">
        <v>154</v>
      </c>
      <c r="H29" s="959">
        <v>135</v>
      </c>
      <c r="I29" s="655">
        <f t="shared" si="3"/>
        <v>1897.140000000001</v>
      </c>
      <c r="L29" s="681">
        <f t="shared" si="4"/>
        <v>111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6"/>
        <v>2001.97</v>
      </c>
    </row>
    <row r="30" spans="2:19" x14ac:dyDescent="0.25">
      <c r="B30" s="681">
        <f t="shared" si="2"/>
        <v>89</v>
      </c>
      <c r="C30" s="734">
        <v>6</v>
      </c>
      <c r="D30" s="960">
        <v>116.24</v>
      </c>
      <c r="E30" s="1017">
        <v>45033</v>
      </c>
      <c r="F30" s="960">
        <f t="shared" si="0"/>
        <v>116.24</v>
      </c>
      <c r="G30" s="962" t="s">
        <v>155</v>
      </c>
      <c r="H30" s="959">
        <v>132</v>
      </c>
      <c r="I30" s="655">
        <f t="shared" si="3"/>
        <v>1780.900000000001</v>
      </c>
      <c r="L30" s="681">
        <f t="shared" si="4"/>
        <v>111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6"/>
        <v>2001.97</v>
      </c>
    </row>
    <row r="31" spans="2:19" x14ac:dyDescent="0.25">
      <c r="B31" s="681">
        <f t="shared" si="2"/>
        <v>81</v>
      </c>
      <c r="C31" s="584">
        <v>8</v>
      </c>
      <c r="D31" s="960">
        <v>158.65</v>
      </c>
      <c r="E31" s="1017">
        <v>45037</v>
      </c>
      <c r="F31" s="960">
        <f t="shared" si="0"/>
        <v>158.65</v>
      </c>
      <c r="G31" s="962" t="s">
        <v>160</v>
      </c>
      <c r="H31" s="959">
        <v>132</v>
      </c>
      <c r="I31" s="655">
        <f t="shared" si="3"/>
        <v>1622.2500000000009</v>
      </c>
      <c r="L31" s="681">
        <f t="shared" si="4"/>
        <v>111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6"/>
        <v>2001.97</v>
      </c>
    </row>
    <row r="32" spans="2:19" x14ac:dyDescent="0.25">
      <c r="B32" s="681">
        <f t="shared" si="2"/>
        <v>78</v>
      </c>
      <c r="C32" s="584">
        <v>3</v>
      </c>
      <c r="D32" s="960">
        <v>60.49</v>
      </c>
      <c r="E32" s="1017">
        <v>45044</v>
      </c>
      <c r="F32" s="960">
        <f t="shared" si="0"/>
        <v>60.49</v>
      </c>
      <c r="G32" s="962" t="s">
        <v>163</v>
      </c>
      <c r="H32" s="959">
        <v>132</v>
      </c>
      <c r="I32" s="655">
        <f t="shared" si="3"/>
        <v>1561.7600000000009</v>
      </c>
      <c r="L32" s="681">
        <f t="shared" si="4"/>
        <v>111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6"/>
        <v>2001.97</v>
      </c>
    </row>
    <row r="33" spans="2:19" x14ac:dyDescent="0.25">
      <c r="B33" s="681">
        <f t="shared" si="2"/>
        <v>76</v>
      </c>
      <c r="C33" s="584">
        <v>2</v>
      </c>
      <c r="D33" s="960">
        <v>43.19</v>
      </c>
      <c r="E33" s="1017">
        <v>45045</v>
      </c>
      <c r="F33" s="960">
        <f t="shared" si="0"/>
        <v>43.19</v>
      </c>
      <c r="G33" s="962" t="s">
        <v>166</v>
      </c>
      <c r="H33" s="959">
        <v>132</v>
      </c>
      <c r="I33" s="655">
        <f t="shared" si="3"/>
        <v>1518.5700000000008</v>
      </c>
      <c r="L33" s="681">
        <f t="shared" si="4"/>
        <v>111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6"/>
        <v>2001.97</v>
      </c>
    </row>
    <row r="34" spans="2:19" x14ac:dyDescent="0.25">
      <c r="B34" s="681">
        <f t="shared" si="2"/>
        <v>70</v>
      </c>
      <c r="C34" s="584">
        <v>6</v>
      </c>
      <c r="D34" s="960">
        <v>121.35</v>
      </c>
      <c r="E34" s="1017">
        <v>45048</v>
      </c>
      <c r="F34" s="960">
        <f t="shared" si="0"/>
        <v>121.35</v>
      </c>
      <c r="G34" s="962" t="s">
        <v>170</v>
      </c>
      <c r="H34" s="959">
        <v>132</v>
      </c>
      <c r="I34" s="655">
        <f t="shared" si="3"/>
        <v>1397.2200000000009</v>
      </c>
      <c r="L34" s="681">
        <f t="shared" si="4"/>
        <v>111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6"/>
        <v>2001.97</v>
      </c>
    </row>
    <row r="35" spans="2:19" x14ac:dyDescent="0.25">
      <c r="B35" s="681">
        <f t="shared" si="2"/>
        <v>67</v>
      </c>
      <c r="C35" s="584">
        <v>3</v>
      </c>
      <c r="D35" s="960">
        <v>54.37</v>
      </c>
      <c r="E35" s="1017">
        <v>45050</v>
      </c>
      <c r="F35" s="960">
        <f t="shared" si="0"/>
        <v>54.37</v>
      </c>
      <c r="G35" s="962" t="s">
        <v>176</v>
      </c>
      <c r="H35" s="959">
        <v>132</v>
      </c>
      <c r="I35" s="655">
        <f t="shared" si="3"/>
        <v>1342.850000000001</v>
      </c>
      <c r="L35" s="681">
        <f t="shared" si="4"/>
        <v>111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6"/>
        <v>2001.97</v>
      </c>
    </row>
    <row r="36" spans="2:19" x14ac:dyDescent="0.25">
      <c r="B36" s="681">
        <f t="shared" si="2"/>
        <v>63</v>
      </c>
      <c r="C36" s="584">
        <v>4</v>
      </c>
      <c r="D36" s="960">
        <v>80.31</v>
      </c>
      <c r="E36" s="1017">
        <v>45052</v>
      </c>
      <c r="F36" s="960">
        <f t="shared" si="0"/>
        <v>80.31</v>
      </c>
      <c r="G36" s="962" t="s">
        <v>180</v>
      </c>
      <c r="H36" s="959">
        <v>132</v>
      </c>
      <c r="I36" s="655">
        <f t="shared" si="3"/>
        <v>1262.5400000000011</v>
      </c>
      <c r="L36" s="681">
        <f t="shared" si="4"/>
        <v>111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6"/>
        <v>2001.97</v>
      </c>
    </row>
    <row r="37" spans="2:19" x14ac:dyDescent="0.25">
      <c r="B37" s="637">
        <f t="shared" si="2"/>
        <v>61</v>
      </c>
      <c r="C37" s="584">
        <v>2</v>
      </c>
      <c r="D37" s="960">
        <v>38.94</v>
      </c>
      <c r="E37" s="1017">
        <v>45056</v>
      </c>
      <c r="F37" s="960">
        <f t="shared" si="0"/>
        <v>38.94</v>
      </c>
      <c r="G37" s="962" t="s">
        <v>185</v>
      </c>
      <c r="H37" s="959">
        <v>132</v>
      </c>
      <c r="I37" s="640">
        <f t="shared" si="3"/>
        <v>1223.600000000001</v>
      </c>
      <c r="L37" s="681">
        <f t="shared" si="4"/>
        <v>111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6"/>
        <v>2001.97</v>
      </c>
    </row>
    <row r="38" spans="2:19" x14ac:dyDescent="0.25">
      <c r="B38" s="681">
        <f t="shared" si="2"/>
        <v>61</v>
      </c>
      <c r="C38" s="632"/>
      <c r="D38" s="960">
        <v>0</v>
      </c>
      <c r="E38" s="1017"/>
      <c r="F38" s="960">
        <f t="shared" si="0"/>
        <v>0</v>
      </c>
      <c r="G38" s="962">
        <v>0</v>
      </c>
      <c r="H38" s="959">
        <v>0</v>
      </c>
      <c r="I38" s="655">
        <f t="shared" si="3"/>
        <v>1223.600000000001</v>
      </c>
      <c r="L38" s="681">
        <f t="shared" si="4"/>
        <v>111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6"/>
        <v>2001.97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099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111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6"/>
        <v>2001.97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099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111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6"/>
        <v>2001.97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1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111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6"/>
        <v>2001.97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1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111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6"/>
        <v>2001.97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1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111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6"/>
        <v>2001.97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1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111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6"/>
        <v>2001.97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1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111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6"/>
        <v>2001.97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1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111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6"/>
        <v>2001.97</v>
      </c>
    </row>
    <row r="47" spans="2:19" x14ac:dyDescent="0.25">
      <c r="B47" s="174">
        <f t="shared" si="2"/>
        <v>18</v>
      </c>
      <c r="C47" s="15"/>
      <c r="D47" s="815"/>
      <c r="E47" s="1011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111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6"/>
        <v>2001.97</v>
      </c>
    </row>
    <row r="48" spans="2:19" x14ac:dyDescent="0.25">
      <c r="B48" s="174">
        <f t="shared" si="2"/>
        <v>0</v>
      </c>
      <c r="C48" s="15">
        <v>18</v>
      </c>
      <c r="D48" s="1112">
        <v>358.98</v>
      </c>
      <c r="E48" s="1158">
        <v>45089</v>
      </c>
      <c r="F48" s="1112">
        <f t="shared" si="0"/>
        <v>358.98</v>
      </c>
      <c r="G48" s="1113" t="s">
        <v>538</v>
      </c>
      <c r="H48" s="1114">
        <v>127</v>
      </c>
      <c r="I48" s="77">
        <f t="shared" si="3"/>
        <v>1.1937117960769683E-12</v>
      </c>
      <c r="L48" s="681">
        <f t="shared" si="4"/>
        <v>111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6"/>
        <v>2001.97</v>
      </c>
    </row>
    <row r="49" spans="2:19" x14ac:dyDescent="0.25">
      <c r="B49" s="174">
        <f t="shared" si="2"/>
        <v>0</v>
      </c>
      <c r="C49" s="15"/>
      <c r="D49" s="1112"/>
      <c r="E49" s="1158"/>
      <c r="F49" s="1391">
        <f t="shared" si="0"/>
        <v>0</v>
      </c>
      <c r="G49" s="1392"/>
      <c r="H49" s="1393"/>
      <c r="I49" s="1394">
        <f t="shared" si="3"/>
        <v>1.1937117960769683E-12</v>
      </c>
      <c r="L49" s="681">
        <f t="shared" si="4"/>
        <v>111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6"/>
        <v>2001.97</v>
      </c>
    </row>
    <row r="50" spans="2:19" x14ac:dyDescent="0.25">
      <c r="B50" s="174">
        <f t="shared" si="2"/>
        <v>0</v>
      </c>
      <c r="C50" s="15"/>
      <c r="D50" s="1112"/>
      <c r="E50" s="1158"/>
      <c r="F50" s="1391">
        <f t="shared" si="0"/>
        <v>0</v>
      </c>
      <c r="G50" s="1392"/>
      <c r="H50" s="1393"/>
      <c r="I50" s="1394">
        <f t="shared" si="3"/>
        <v>1.1937117960769683E-12</v>
      </c>
      <c r="L50" s="681">
        <f t="shared" si="4"/>
        <v>111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6"/>
        <v>2001.97</v>
      </c>
    </row>
    <row r="51" spans="2:19" x14ac:dyDescent="0.25">
      <c r="B51" s="174">
        <f t="shared" si="2"/>
        <v>0</v>
      </c>
      <c r="C51" s="15"/>
      <c r="D51" s="1112"/>
      <c r="E51" s="1158"/>
      <c r="F51" s="1391">
        <f t="shared" si="0"/>
        <v>0</v>
      </c>
      <c r="G51" s="1392"/>
      <c r="H51" s="1393"/>
      <c r="I51" s="1394">
        <f t="shared" si="3"/>
        <v>1.1937117960769683E-12</v>
      </c>
      <c r="L51" s="174">
        <f t="shared" si="4"/>
        <v>111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6"/>
        <v>2001.97</v>
      </c>
    </row>
    <row r="52" spans="2:19" x14ac:dyDescent="0.25">
      <c r="B52" s="174">
        <f t="shared" si="2"/>
        <v>0</v>
      </c>
      <c r="C52" s="15"/>
      <c r="D52" s="1112"/>
      <c r="E52" s="1158"/>
      <c r="F52" s="1391">
        <f t="shared" si="0"/>
        <v>0</v>
      </c>
      <c r="G52" s="1392"/>
      <c r="H52" s="1393"/>
      <c r="I52" s="1394">
        <f t="shared" si="3"/>
        <v>1.1937117960769683E-12</v>
      </c>
      <c r="L52" s="174">
        <f t="shared" si="4"/>
        <v>111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6"/>
        <v>2001.97</v>
      </c>
    </row>
    <row r="53" spans="2:19" x14ac:dyDescent="0.25">
      <c r="B53" s="174">
        <f t="shared" si="2"/>
        <v>0</v>
      </c>
      <c r="C53" s="15"/>
      <c r="D53" s="1112"/>
      <c r="E53" s="1158"/>
      <c r="F53" s="1391">
        <f t="shared" si="0"/>
        <v>0</v>
      </c>
      <c r="G53" s="1392"/>
      <c r="H53" s="1393"/>
      <c r="I53" s="1394">
        <f t="shared" si="3"/>
        <v>1.1937117960769683E-12</v>
      </c>
      <c r="L53" s="174">
        <f t="shared" si="4"/>
        <v>111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6"/>
        <v>2001.97</v>
      </c>
    </row>
    <row r="54" spans="2:19" x14ac:dyDescent="0.25">
      <c r="B54" s="174">
        <f t="shared" si="2"/>
        <v>0</v>
      </c>
      <c r="C54" s="15"/>
      <c r="D54" s="1112"/>
      <c r="E54" s="1158"/>
      <c r="F54" s="1112">
        <f t="shared" si="0"/>
        <v>0</v>
      </c>
      <c r="G54" s="1113"/>
      <c r="H54" s="1114"/>
      <c r="I54" s="77">
        <f t="shared" si="3"/>
        <v>1.1937117960769683E-12</v>
      </c>
      <c r="L54" s="174">
        <f t="shared" si="4"/>
        <v>111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6"/>
        <v>2001.97</v>
      </c>
    </row>
    <row r="55" spans="2:19" x14ac:dyDescent="0.25">
      <c r="B55" s="174">
        <f t="shared" si="2"/>
        <v>0</v>
      </c>
      <c r="C55" s="15"/>
      <c r="D55" s="1112"/>
      <c r="E55" s="1158"/>
      <c r="F55" s="1112">
        <f t="shared" si="0"/>
        <v>0</v>
      </c>
      <c r="G55" s="1113"/>
      <c r="H55" s="1114"/>
      <c r="I55" s="77">
        <f t="shared" si="3"/>
        <v>1.1937117960769683E-12</v>
      </c>
      <c r="L55" s="174">
        <f t="shared" si="4"/>
        <v>111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6"/>
        <v>2001.97</v>
      </c>
    </row>
    <row r="56" spans="2:19" x14ac:dyDescent="0.25">
      <c r="B56" s="174">
        <f t="shared" si="2"/>
        <v>0</v>
      </c>
      <c r="C56" s="15"/>
      <c r="D56" s="1112"/>
      <c r="E56" s="1158"/>
      <c r="F56" s="1112">
        <f t="shared" si="0"/>
        <v>0</v>
      </c>
      <c r="G56" s="1113"/>
      <c r="H56" s="1114"/>
      <c r="I56" s="77">
        <f t="shared" si="3"/>
        <v>1.1937117960769683E-12</v>
      </c>
      <c r="L56" s="174">
        <f t="shared" si="4"/>
        <v>111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6"/>
        <v>2001.97</v>
      </c>
    </row>
    <row r="57" spans="2:19" x14ac:dyDescent="0.25">
      <c r="B57" s="174">
        <f t="shared" si="2"/>
        <v>0</v>
      </c>
      <c r="C57" s="15"/>
      <c r="D57" s="1112"/>
      <c r="E57" s="1158"/>
      <c r="F57" s="1112">
        <f t="shared" si="0"/>
        <v>0</v>
      </c>
      <c r="G57" s="1113"/>
      <c r="H57" s="1114"/>
      <c r="I57" s="77">
        <f t="shared" si="3"/>
        <v>1.1937117960769683E-12</v>
      </c>
      <c r="L57" s="174">
        <f t="shared" si="4"/>
        <v>111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6"/>
        <v>2001.97</v>
      </c>
    </row>
    <row r="58" spans="2:19" x14ac:dyDescent="0.25">
      <c r="B58" s="174">
        <f t="shared" si="2"/>
        <v>0</v>
      </c>
      <c r="C58" s="15"/>
      <c r="D58" s="1112"/>
      <c r="E58" s="1158"/>
      <c r="F58" s="1112">
        <f t="shared" si="0"/>
        <v>0</v>
      </c>
      <c r="G58" s="1113"/>
      <c r="H58" s="1114"/>
      <c r="I58" s="77">
        <f t="shared" si="3"/>
        <v>1.1937117960769683E-12</v>
      </c>
      <c r="L58" s="174">
        <f t="shared" si="4"/>
        <v>111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6"/>
        <v>2001.97</v>
      </c>
    </row>
    <row r="59" spans="2:19" x14ac:dyDescent="0.25">
      <c r="B59" s="174">
        <f t="shared" si="2"/>
        <v>0</v>
      </c>
      <c r="C59" s="15"/>
      <c r="D59" s="1112"/>
      <c r="E59" s="1158"/>
      <c r="F59" s="1112">
        <f t="shared" si="0"/>
        <v>0</v>
      </c>
      <c r="G59" s="1113"/>
      <c r="H59" s="1114"/>
      <c r="I59" s="77">
        <f t="shared" si="3"/>
        <v>1.1937117960769683E-12</v>
      </c>
      <c r="L59" s="174">
        <f t="shared" si="4"/>
        <v>111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6"/>
        <v>2001.97</v>
      </c>
    </row>
    <row r="60" spans="2:19" x14ac:dyDescent="0.25">
      <c r="B60" s="174">
        <f t="shared" si="2"/>
        <v>0</v>
      </c>
      <c r="C60" s="15"/>
      <c r="D60" s="1112"/>
      <c r="E60" s="1158"/>
      <c r="F60" s="1112">
        <f t="shared" si="0"/>
        <v>0</v>
      </c>
      <c r="G60" s="1113"/>
      <c r="H60" s="1114"/>
      <c r="I60" s="77">
        <f t="shared" si="3"/>
        <v>1.1937117960769683E-12</v>
      </c>
      <c r="L60" s="174">
        <f t="shared" si="4"/>
        <v>111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6"/>
        <v>2001.97</v>
      </c>
    </row>
    <row r="61" spans="2:19" x14ac:dyDescent="0.25">
      <c r="B61" s="174">
        <f t="shared" si="2"/>
        <v>0</v>
      </c>
      <c r="C61" s="15"/>
      <c r="D61" s="1112"/>
      <c r="E61" s="1158"/>
      <c r="F61" s="1112">
        <f t="shared" si="0"/>
        <v>0</v>
      </c>
      <c r="G61" s="1113"/>
      <c r="H61" s="1114"/>
      <c r="I61" s="77">
        <f t="shared" si="3"/>
        <v>1.1937117960769683E-12</v>
      </c>
      <c r="L61" s="174">
        <f t="shared" si="4"/>
        <v>111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6"/>
        <v>2001.97</v>
      </c>
    </row>
    <row r="62" spans="2:19" x14ac:dyDescent="0.25">
      <c r="B62" s="174">
        <f t="shared" si="2"/>
        <v>0</v>
      </c>
      <c r="C62" s="15"/>
      <c r="D62" s="1112"/>
      <c r="E62" s="1158"/>
      <c r="F62" s="1112">
        <f t="shared" si="0"/>
        <v>0</v>
      </c>
      <c r="G62" s="1113"/>
      <c r="H62" s="1114"/>
      <c r="I62" s="77">
        <f t="shared" si="3"/>
        <v>1.1937117960769683E-12</v>
      </c>
      <c r="L62" s="174">
        <f t="shared" si="4"/>
        <v>111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6"/>
        <v>2001.97</v>
      </c>
    </row>
    <row r="63" spans="2:19" x14ac:dyDescent="0.25">
      <c r="B63" s="174">
        <f t="shared" si="2"/>
        <v>0</v>
      </c>
      <c r="C63" s="15"/>
      <c r="D63" s="1112"/>
      <c r="E63" s="1158"/>
      <c r="F63" s="1112">
        <f t="shared" si="0"/>
        <v>0</v>
      </c>
      <c r="G63" s="1113"/>
      <c r="H63" s="1114"/>
      <c r="I63" s="77">
        <f t="shared" si="3"/>
        <v>1.1937117960769683E-12</v>
      </c>
      <c r="L63" s="174">
        <f t="shared" si="4"/>
        <v>111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6"/>
        <v>2001.97</v>
      </c>
    </row>
    <row r="64" spans="2:19" x14ac:dyDescent="0.25">
      <c r="B64" s="174">
        <f t="shared" si="2"/>
        <v>0</v>
      </c>
      <c r="C64" s="15"/>
      <c r="D64" s="1112"/>
      <c r="E64" s="1158"/>
      <c r="F64" s="1112">
        <f t="shared" si="0"/>
        <v>0</v>
      </c>
      <c r="G64" s="1113"/>
      <c r="H64" s="1114"/>
      <c r="I64" s="77">
        <f t="shared" si="3"/>
        <v>1.1937117960769683E-12</v>
      </c>
      <c r="L64" s="174">
        <f t="shared" si="4"/>
        <v>111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6"/>
        <v>2001.97</v>
      </c>
    </row>
    <row r="65" spans="2:19" x14ac:dyDescent="0.25">
      <c r="B65" s="174">
        <f t="shared" si="2"/>
        <v>0</v>
      </c>
      <c r="C65" s="15"/>
      <c r="D65" s="68"/>
      <c r="E65" s="235"/>
      <c r="F65" s="957">
        <f t="shared" si="0"/>
        <v>0</v>
      </c>
      <c r="G65" s="69"/>
      <c r="H65" s="70"/>
      <c r="I65" s="77">
        <f t="shared" si="3"/>
        <v>1.1937117960769683E-12</v>
      </c>
      <c r="L65" s="174">
        <f t="shared" si="4"/>
        <v>111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6"/>
        <v>2001.97</v>
      </c>
    </row>
    <row r="66" spans="2:19" x14ac:dyDescent="0.25">
      <c r="B66" s="174">
        <f t="shared" si="2"/>
        <v>0</v>
      </c>
      <c r="C66" s="15"/>
      <c r="D66" s="68"/>
      <c r="E66" s="235"/>
      <c r="F66" s="957">
        <f t="shared" si="0"/>
        <v>0</v>
      </c>
      <c r="G66" s="69"/>
      <c r="H66" s="70"/>
      <c r="I66" s="77">
        <f t="shared" si="3"/>
        <v>1.1937117960769683E-12</v>
      </c>
      <c r="L66" s="174">
        <f t="shared" si="4"/>
        <v>111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6"/>
        <v>2001.97</v>
      </c>
    </row>
    <row r="67" spans="2:19" ht="15.75" thickBot="1" x14ac:dyDescent="0.3">
      <c r="B67" s="3"/>
      <c r="C67" s="36"/>
      <c r="D67" s="146"/>
      <c r="E67" s="241"/>
      <c r="F67" s="146">
        <f t="shared" ref="F67" si="7">D67</f>
        <v>0</v>
      </c>
      <c r="G67" s="198"/>
      <c r="H67" s="74"/>
      <c r="I67" s="77">
        <f>I52-F67</f>
        <v>1.1937117960769683E-12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2001.97</v>
      </c>
    </row>
    <row r="68" spans="2:19" x14ac:dyDescent="0.25">
      <c r="C68" s="53">
        <f>SUM(C9:C67)</f>
        <v>250</v>
      </c>
      <c r="D68" s="120">
        <f>SUM(D9:D67)</f>
        <v>5161.33</v>
      </c>
      <c r="E68" s="160"/>
      <c r="F68" s="120">
        <f>SUM(F9:F67)</f>
        <v>5161.33</v>
      </c>
      <c r="G68" s="155"/>
      <c r="H68" s="155"/>
      <c r="M68" s="53">
        <f>SUM(M9:M67)</f>
        <v>20</v>
      </c>
      <c r="N68" s="120">
        <f>SUM(N9:N67)</f>
        <v>350.97</v>
      </c>
      <c r="O68" s="160"/>
      <c r="P68" s="120">
        <f>SUM(P9:P67)</f>
        <v>350.97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111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52" t="s">
        <v>11</v>
      </c>
      <c r="D73" s="1553"/>
      <c r="E73" s="56">
        <f>E5-F68+E4+E6+E7</f>
        <v>0</v>
      </c>
      <c r="L73" s="90"/>
      <c r="M73" s="1552" t="s">
        <v>11</v>
      </c>
      <c r="N73" s="1553"/>
      <c r="O73" s="56">
        <f>O5-P68+O4+O6+O7</f>
        <v>2001.97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57"/>
      <c r="B5" s="1594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57"/>
      <c r="B6" s="1594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52" t="s">
        <v>11</v>
      </c>
      <c r="D60" s="155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57"/>
      <c r="B4" s="1595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557"/>
      <c r="B5" s="1596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554"/>
      <c r="B6" s="1596"/>
      <c r="C6" s="124"/>
      <c r="D6" s="221"/>
      <c r="E6" s="77"/>
      <c r="F6" s="61"/>
    </row>
    <row r="7" spans="1:10" ht="15.75" x14ac:dyDescent="0.25">
      <c r="A7" s="1554"/>
      <c r="B7" s="797"/>
      <c r="C7" s="124"/>
      <c r="D7" s="221"/>
      <c r="E7" s="77"/>
      <c r="F7" s="61"/>
    </row>
    <row r="8" spans="1:10" ht="16.5" thickBot="1" x14ac:dyDescent="0.3">
      <c r="A8" s="1554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52" t="s">
        <v>11</v>
      </c>
      <c r="D61" s="155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55"/>
      <c r="B1" s="1555"/>
      <c r="C1" s="1555"/>
      <c r="D1" s="1555"/>
      <c r="E1" s="1555"/>
      <c r="F1" s="1555"/>
      <c r="G1" s="155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97"/>
      <c r="B5" s="1599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98"/>
      <c r="B6" s="1600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01" t="s">
        <v>11</v>
      </c>
      <c r="D56" s="160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G55" sqref="G5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81" t="s">
        <v>326</v>
      </c>
      <c r="B1" s="1581"/>
      <c r="C1" s="1581"/>
      <c r="D1" s="1581"/>
      <c r="E1" s="1581"/>
      <c r="F1" s="1581"/>
      <c r="G1" s="15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03" t="s">
        <v>108</v>
      </c>
      <c r="C4" s="17"/>
      <c r="E4" s="243"/>
      <c r="F4" s="229"/>
    </row>
    <row r="5" spans="1:10" ht="15" customHeight="1" x14ac:dyDescent="0.25">
      <c r="A5" s="1606" t="s">
        <v>107</v>
      </c>
      <c r="B5" s="1604"/>
      <c r="C5" s="357">
        <v>140</v>
      </c>
      <c r="D5" s="114">
        <v>44989</v>
      </c>
      <c r="E5" s="228">
        <v>4878.49</v>
      </c>
      <c r="F5" s="229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607"/>
      <c r="B6" s="1605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65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65" si="1">B9-C10</f>
        <v>205</v>
      </c>
      <c r="C10" s="15">
        <v>2</v>
      </c>
      <c r="D10" s="943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3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3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3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3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3">
        <v>66.03</v>
      </c>
      <c r="E15" s="944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3">
        <v>19.91</v>
      </c>
      <c r="E16" s="944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3">
        <v>90.21</v>
      </c>
      <c r="E17" s="944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3">
        <v>45.84</v>
      </c>
      <c r="E18" s="944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3">
        <v>41.65</v>
      </c>
      <c r="E19" s="944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5">
        <v>63.6</v>
      </c>
      <c r="E20" s="956">
        <v>45023</v>
      </c>
      <c r="F20" s="957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5">
        <v>47.36</v>
      </c>
      <c r="E21" s="956">
        <v>45033</v>
      </c>
      <c r="F21" s="957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5">
        <v>21.91</v>
      </c>
      <c r="E22" s="956">
        <v>45034</v>
      </c>
      <c r="F22" s="957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5">
        <v>21.32</v>
      </c>
      <c r="E23" s="956">
        <v>45035</v>
      </c>
      <c r="F23" s="957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5">
        <v>45.5</v>
      </c>
      <c r="E24" s="958">
        <v>45040</v>
      </c>
      <c r="F24" s="957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5">
        <v>86.59</v>
      </c>
      <c r="E25" s="958">
        <v>45044</v>
      </c>
      <c r="F25" s="957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5">
        <v>67.959999999999994</v>
      </c>
      <c r="E26" s="958">
        <v>45050</v>
      </c>
      <c r="F26" s="957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5">
        <v>23.41</v>
      </c>
      <c r="E27" s="958">
        <v>45052</v>
      </c>
      <c r="F27" s="957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5">
        <v>45.65</v>
      </c>
      <c r="E28" s="956">
        <v>45052</v>
      </c>
      <c r="F28" s="957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5">
        <v>2</v>
      </c>
      <c r="D29" s="1034">
        <v>43.49</v>
      </c>
      <c r="E29" s="1035">
        <v>45056</v>
      </c>
      <c r="F29" s="1031">
        <f t="shared" si="0"/>
        <v>43.49</v>
      </c>
      <c r="G29" s="1032" t="s">
        <v>185</v>
      </c>
      <c r="H29" s="1010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5">
        <v>1</v>
      </c>
      <c r="D30" s="1034">
        <v>21.88</v>
      </c>
      <c r="E30" s="1035">
        <v>45056</v>
      </c>
      <c r="F30" s="1031">
        <f t="shared" si="0"/>
        <v>21.88</v>
      </c>
      <c r="G30" s="1032" t="s">
        <v>186</v>
      </c>
      <c r="H30" s="1010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096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096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096">
        <v>45.21</v>
      </c>
      <c r="E33" s="1100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096">
        <v>23.76</v>
      </c>
      <c r="E34" s="1100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096">
        <v>67.180000000000007</v>
      </c>
      <c r="E35" s="1100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096">
        <v>24.22</v>
      </c>
      <c r="E36" s="1100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096">
        <v>24.2</v>
      </c>
      <c r="E37" s="1100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096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146</v>
      </c>
      <c r="C39" s="15">
        <v>4</v>
      </c>
      <c r="D39" s="1161">
        <v>94.48</v>
      </c>
      <c r="E39" s="1162">
        <v>45085</v>
      </c>
      <c r="F39" s="58">
        <f t="shared" si="0"/>
        <v>94.48</v>
      </c>
      <c r="G39" s="1160" t="s">
        <v>498</v>
      </c>
      <c r="H39" s="59">
        <v>145</v>
      </c>
      <c r="I39" s="211">
        <f t="shared" si="4"/>
        <v>3327.79</v>
      </c>
      <c r="J39" s="212">
        <f t="shared" si="3"/>
        <v>146</v>
      </c>
    </row>
    <row r="40" spans="1:10" ht="15.75" x14ac:dyDescent="0.25">
      <c r="A40" s="2"/>
      <c r="B40" s="827">
        <f t="shared" si="1"/>
        <v>145</v>
      </c>
      <c r="C40" s="15">
        <v>1</v>
      </c>
      <c r="D40" s="1161">
        <v>23.58</v>
      </c>
      <c r="E40" s="1162">
        <v>45087</v>
      </c>
      <c r="F40" s="58">
        <f t="shared" si="0"/>
        <v>23.58</v>
      </c>
      <c r="G40" s="1160" t="s">
        <v>517</v>
      </c>
      <c r="H40" s="59">
        <v>145</v>
      </c>
      <c r="I40" s="211">
        <f t="shared" si="4"/>
        <v>3304.21</v>
      </c>
      <c r="J40" s="212">
        <f t="shared" si="3"/>
        <v>145</v>
      </c>
    </row>
    <row r="41" spans="1:10" ht="15.75" x14ac:dyDescent="0.25">
      <c r="A41" s="2"/>
      <c r="B41" s="827">
        <f t="shared" si="1"/>
        <v>143</v>
      </c>
      <c r="C41" s="15">
        <v>2</v>
      </c>
      <c r="D41" s="1161">
        <v>60.32</v>
      </c>
      <c r="E41" s="1162">
        <v>45089</v>
      </c>
      <c r="F41" s="58">
        <f t="shared" si="0"/>
        <v>60.32</v>
      </c>
      <c r="G41" s="1160" t="s">
        <v>538</v>
      </c>
      <c r="H41" s="59">
        <v>140</v>
      </c>
      <c r="I41" s="211">
        <f t="shared" si="4"/>
        <v>3243.89</v>
      </c>
      <c r="J41" s="212">
        <f t="shared" si="3"/>
        <v>143</v>
      </c>
    </row>
    <row r="42" spans="1:10" ht="15.75" x14ac:dyDescent="0.25">
      <c r="A42" s="2"/>
      <c r="B42" s="827">
        <f t="shared" si="1"/>
        <v>142</v>
      </c>
      <c r="C42" s="15">
        <v>1</v>
      </c>
      <c r="D42" s="1161">
        <v>22.02</v>
      </c>
      <c r="E42" s="1162">
        <v>45089</v>
      </c>
      <c r="F42" s="58">
        <f t="shared" si="0"/>
        <v>22.02</v>
      </c>
      <c r="G42" s="1160" t="s">
        <v>541</v>
      </c>
      <c r="H42" s="59">
        <v>145</v>
      </c>
      <c r="I42" s="211">
        <f t="shared" si="4"/>
        <v>3221.87</v>
      </c>
      <c r="J42" s="212">
        <f t="shared" si="3"/>
        <v>142</v>
      </c>
    </row>
    <row r="43" spans="1:10" ht="15.75" x14ac:dyDescent="0.25">
      <c r="A43" s="2"/>
      <c r="B43" s="827">
        <f t="shared" si="1"/>
        <v>137</v>
      </c>
      <c r="C43" s="15">
        <v>5</v>
      </c>
      <c r="D43" s="1161">
        <v>117.76</v>
      </c>
      <c r="E43" s="1162">
        <v>45092</v>
      </c>
      <c r="F43" s="58">
        <f t="shared" si="0"/>
        <v>117.76</v>
      </c>
      <c r="G43" s="1160" t="s">
        <v>554</v>
      </c>
      <c r="H43" s="59">
        <v>145</v>
      </c>
      <c r="I43" s="211">
        <f t="shared" si="4"/>
        <v>3104.1099999999997</v>
      </c>
      <c r="J43" s="212">
        <f t="shared" si="3"/>
        <v>137</v>
      </c>
    </row>
    <row r="44" spans="1:10" ht="15.75" x14ac:dyDescent="0.25">
      <c r="A44" s="2"/>
      <c r="B44" s="827">
        <f t="shared" si="1"/>
        <v>134</v>
      </c>
      <c r="C44" s="15">
        <v>3</v>
      </c>
      <c r="D44" s="1161">
        <v>68.47</v>
      </c>
      <c r="E44" s="1162">
        <v>45092</v>
      </c>
      <c r="F44" s="58">
        <f t="shared" si="0"/>
        <v>68.47</v>
      </c>
      <c r="G44" s="1160" t="s">
        <v>580</v>
      </c>
      <c r="H44" s="59">
        <v>148</v>
      </c>
      <c r="I44" s="211">
        <f t="shared" si="4"/>
        <v>3035.64</v>
      </c>
      <c r="J44" s="212">
        <f t="shared" si="3"/>
        <v>134</v>
      </c>
    </row>
    <row r="45" spans="1:10" ht="15.75" x14ac:dyDescent="0.25">
      <c r="A45" s="2"/>
      <c r="B45" s="827">
        <f t="shared" si="1"/>
        <v>132</v>
      </c>
      <c r="C45" s="15">
        <v>2</v>
      </c>
      <c r="D45" s="1161">
        <v>45.3</v>
      </c>
      <c r="E45" s="1162">
        <v>45093</v>
      </c>
      <c r="F45" s="58">
        <f t="shared" si="0"/>
        <v>45.3</v>
      </c>
      <c r="G45" s="1160" t="s">
        <v>582</v>
      </c>
      <c r="H45" s="59">
        <v>145</v>
      </c>
      <c r="I45" s="211">
        <f t="shared" si="4"/>
        <v>2990.3399999999997</v>
      </c>
      <c r="J45" s="212">
        <f t="shared" si="3"/>
        <v>132</v>
      </c>
    </row>
    <row r="46" spans="1:10" ht="15.75" x14ac:dyDescent="0.25">
      <c r="A46" s="2"/>
      <c r="B46" s="827">
        <f t="shared" si="1"/>
        <v>127</v>
      </c>
      <c r="C46" s="15">
        <v>5</v>
      </c>
      <c r="D46" s="1161">
        <v>113.03</v>
      </c>
      <c r="E46" s="1162">
        <v>45093</v>
      </c>
      <c r="F46" s="58">
        <f t="shared" si="0"/>
        <v>113.03</v>
      </c>
      <c r="G46" s="1160" t="s">
        <v>583</v>
      </c>
      <c r="H46" s="1377">
        <v>140</v>
      </c>
      <c r="I46" s="211">
        <f t="shared" si="4"/>
        <v>2877.3099999999995</v>
      </c>
      <c r="J46" s="212">
        <f t="shared" si="3"/>
        <v>127</v>
      </c>
    </row>
    <row r="47" spans="1:10" ht="15.75" x14ac:dyDescent="0.25">
      <c r="A47" s="2"/>
      <c r="B47" s="827">
        <f t="shared" si="1"/>
        <v>125</v>
      </c>
      <c r="C47" s="15">
        <v>2</v>
      </c>
      <c r="D47" s="1161">
        <v>43.67</v>
      </c>
      <c r="E47" s="1162">
        <v>45096</v>
      </c>
      <c r="F47" s="58">
        <f t="shared" si="0"/>
        <v>43.67</v>
      </c>
      <c r="G47" s="1160" t="s">
        <v>607</v>
      </c>
      <c r="H47" s="59">
        <v>145</v>
      </c>
      <c r="I47" s="211">
        <f t="shared" si="4"/>
        <v>2833.6399999999994</v>
      </c>
      <c r="J47" s="212">
        <f t="shared" si="3"/>
        <v>125</v>
      </c>
    </row>
    <row r="48" spans="1:10" ht="15.75" x14ac:dyDescent="0.25">
      <c r="A48" s="2"/>
      <c r="B48" s="827">
        <f t="shared" si="1"/>
        <v>124</v>
      </c>
      <c r="C48" s="15">
        <v>1</v>
      </c>
      <c r="D48" s="1161">
        <v>22.95</v>
      </c>
      <c r="E48" s="1162">
        <v>45099</v>
      </c>
      <c r="F48" s="58">
        <f t="shared" si="0"/>
        <v>22.95</v>
      </c>
      <c r="G48" s="1160" t="s">
        <v>623</v>
      </c>
      <c r="H48" s="59">
        <v>145</v>
      </c>
      <c r="I48" s="211">
        <f t="shared" si="4"/>
        <v>2810.6899999999996</v>
      </c>
      <c r="J48" s="212">
        <f t="shared" si="3"/>
        <v>124</v>
      </c>
    </row>
    <row r="49" spans="1:10" ht="15.75" x14ac:dyDescent="0.25">
      <c r="A49" s="2"/>
      <c r="B49" s="827">
        <f t="shared" si="1"/>
        <v>117</v>
      </c>
      <c r="C49" s="15">
        <v>7</v>
      </c>
      <c r="D49" s="1161">
        <v>161.12</v>
      </c>
      <c r="E49" s="1162">
        <v>45103</v>
      </c>
      <c r="F49" s="58">
        <f t="shared" si="0"/>
        <v>161.12</v>
      </c>
      <c r="G49" s="1160" t="s">
        <v>661</v>
      </c>
      <c r="H49" s="59">
        <v>145</v>
      </c>
      <c r="I49" s="211">
        <f t="shared" si="4"/>
        <v>2649.5699999999997</v>
      </c>
      <c r="J49" s="212">
        <f t="shared" si="3"/>
        <v>117</v>
      </c>
    </row>
    <row r="50" spans="1:10" ht="15.75" x14ac:dyDescent="0.25">
      <c r="A50" s="2"/>
      <c r="B50" s="827">
        <f t="shared" si="1"/>
        <v>116</v>
      </c>
      <c r="C50" s="15">
        <v>1</v>
      </c>
      <c r="D50" s="1161">
        <v>20.309999999999999</v>
      </c>
      <c r="E50" s="1162">
        <v>45103</v>
      </c>
      <c r="F50" s="58">
        <f t="shared" si="0"/>
        <v>20.309999999999999</v>
      </c>
      <c r="G50" s="1160" t="s">
        <v>662</v>
      </c>
      <c r="H50" s="59">
        <v>145</v>
      </c>
      <c r="I50" s="211">
        <f t="shared" si="4"/>
        <v>2629.2599999999998</v>
      </c>
      <c r="J50" s="212">
        <f t="shared" si="3"/>
        <v>116</v>
      </c>
    </row>
    <row r="51" spans="1:10" ht="15.75" x14ac:dyDescent="0.25">
      <c r="A51" s="2"/>
      <c r="B51" s="827">
        <f t="shared" si="1"/>
        <v>115</v>
      </c>
      <c r="C51" s="15">
        <v>1</v>
      </c>
      <c r="D51" s="1161">
        <v>20.88</v>
      </c>
      <c r="E51" s="1162">
        <v>45104</v>
      </c>
      <c r="F51" s="58">
        <f t="shared" si="0"/>
        <v>20.88</v>
      </c>
      <c r="G51" s="1160" t="s">
        <v>667</v>
      </c>
      <c r="H51" s="59">
        <v>145</v>
      </c>
      <c r="I51" s="211">
        <f t="shared" ref="I51:I65" si="5">I50-F51</f>
        <v>2608.3799999999997</v>
      </c>
      <c r="J51" s="212">
        <f t="shared" ref="J51:J65" si="6">J50-C51</f>
        <v>115</v>
      </c>
    </row>
    <row r="52" spans="1:10" ht="15.75" x14ac:dyDescent="0.25">
      <c r="A52" s="2"/>
      <c r="B52" s="827">
        <f t="shared" si="1"/>
        <v>109</v>
      </c>
      <c r="C52" s="15">
        <v>6</v>
      </c>
      <c r="D52" s="1161">
        <v>135.13</v>
      </c>
      <c r="E52" s="1162">
        <v>45107</v>
      </c>
      <c r="F52" s="58">
        <f t="shared" si="0"/>
        <v>135.13</v>
      </c>
      <c r="G52" s="1160" t="s">
        <v>705</v>
      </c>
      <c r="H52" s="59">
        <v>145</v>
      </c>
      <c r="I52" s="211">
        <f t="shared" si="5"/>
        <v>2473.2499999999995</v>
      </c>
      <c r="J52" s="212">
        <f t="shared" si="6"/>
        <v>109</v>
      </c>
    </row>
    <row r="53" spans="1:10" ht="15.75" x14ac:dyDescent="0.25">
      <c r="A53" s="2"/>
      <c r="B53" s="827">
        <f t="shared" si="1"/>
        <v>107</v>
      </c>
      <c r="C53" s="15">
        <v>2</v>
      </c>
      <c r="D53" s="1161">
        <v>43.02</v>
      </c>
      <c r="E53" s="1162">
        <v>45108</v>
      </c>
      <c r="F53" s="58">
        <f t="shared" si="0"/>
        <v>43.02</v>
      </c>
      <c r="G53" s="1160" t="s">
        <v>712</v>
      </c>
      <c r="H53" s="59">
        <v>145</v>
      </c>
      <c r="I53" s="211">
        <f t="shared" si="5"/>
        <v>2430.2299999999996</v>
      </c>
      <c r="J53" s="212">
        <f t="shared" si="6"/>
        <v>107</v>
      </c>
    </row>
    <row r="54" spans="1:10" ht="15.75" x14ac:dyDescent="0.25">
      <c r="A54" s="2"/>
      <c r="B54" s="827">
        <f t="shared" si="1"/>
        <v>101</v>
      </c>
      <c r="C54" s="15">
        <v>6</v>
      </c>
      <c r="D54" s="1161">
        <v>127.93</v>
      </c>
      <c r="E54" s="1162">
        <v>45108</v>
      </c>
      <c r="F54" s="58">
        <f t="shared" si="0"/>
        <v>127.93</v>
      </c>
      <c r="G54" s="1160" t="s">
        <v>717</v>
      </c>
      <c r="H54" s="59">
        <v>145</v>
      </c>
      <c r="I54" s="211">
        <f t="shared" si="5"/>
        <v>2302.2999999999997</v>
      </c>
      <c r="J54" s="212">
        <f t="shared" si="6"/>
        <v>101</v>
      </c>
    </row>
    <row r="55" spans="1:10" ht="15.75" x14ac:dyDescent="0.25">
      <c r="A55" s="2"/>
      <c r="B55" s="827">
        <f t="shared" si="1"/>
        <v>101</v>
      </c>
      <c r="C55" s="15"/>
      <c r="D55" s="1161">
        <v>0</v>
      </c>
      <c r="E55" s="1162"/>
      <c r="F55" s="58">
        <f t="shared" si="0"/>
        <v>0</v>
      </c>
      <c r="G55" s="1160"/>
      <c r="H55" s="59"/>
      <c r="I55" s="211">
        <f t="shared" si="5"/>
        <v>2302.2999999999997</v>
      </c>
      <c r="J55" s="212">
        <f t="shared" si="6"/>
        <v>101</v>
      </c>
    </row>
    <row r="56" spans="1:10" ht="15.75" x14ac:dyDescent="0.25">
      <c r="A56" s="2"/>
      <c r="B56" s="827">
        <f t="shared" si="1"/>
        <v>101</v>
      </c>
      <c r="C56" s="15"/>
      <c r="D56" s="1161">
        <v>0</v>
      </c>
      <c r="E56" s="1162"/>
      <c r="F56" s="58">
        <f t="shared" si="0"/>
        <v>0</v>
      </c>
      <c r="G56" s="1160"/>
      <c r="H56" s="59"/>
      <c r="I56" s="211">
        <f t="shared" si="5"/>
        <v>2302.2999999999997</v>
      </c>
      <c r="J56" s="212">
        <f t="shared" si="6"/>
        <v>101</v>
      </c>
    </row>
    <row r="57" spans="1:10" ht="15.75" x14ac:dyDescent="0.25">
      <c r="A57" s="2"/>
      <c r="B57" s="827">
        <f t="shared" si="1"/>
        <v>101</v>
      </c>
      <c r="C57" s="15"/>
      <c r="D57" s="1161">
        <v>0</v>
      </c>
      <c r="E57" s="1162"/>
      <c r="F57" s="58">
        <f t="shared" si="0"/>
        <v>0</v>
      </c>
      <c r="G57" s="1160"/>
      <c r="H57" s="59"/>
      <c r="I57" s="211">
        <f t="shared" si="5"/>
        <v>2302.2999999999997</v>
      </c>
      <c r="J57" s="212">
        <f t="shared" si="6"/>
        <v>101</v>
      </c>
    </row>
    <row r="58" spans="1:10" ht="15.75" x14ac:dyDescent="0.25">
      <c r="A58" s="2"/>
      <c r="B58" s="827">
        <f t="shared" si="1"/>
        <v>101</v>
      </c>
      <c r="C58" s="15"/>
      <c r="D58" s="1161">
        <v>0</v>
      </c>
      <c r="E58" s="1162"/>
      <c r="F58" s="58">
        <f t="shared" si="0"/>
        <v>0</v>
      </c>
      <c r="G58" s="1160"/>
      <c r="H58" s="59"/>
      <c r="I58" s="211">
        <f t="shared" si="5"/>
        <v>2302.2999999999997</v>
      </c>
      <c r="J58" s="212">
        <f t="shared" si="6"/>
        <v>101</v>
      </c>
    </row>
    <row r="59" spans="1:10" ht="15.75" x14ac:dyDescent="0.25">
      <c r="A59" s="2"/>
      <c r="B59" s="827">
        <f t="shared" si="1"/>
        <v>101</v>
      </c>
      <c r="C59" s="15"/>
      <c r="D59" s="1161">
        <v>0</v>
      </c>
      <c r="E59" s="1162"/>
      <c r="F59" s="58">
        <f t="shared" si="0"/>
        <v>0</v>
      </c>
      <c r="G59" s="1160"/>
      <c r="H59" s="59"/>
      <c r="I59" s="211">
        <f t="shared" si="5"/>
        <v>2302.2999999999997</v>
      </c>
      <c r="J59" s="212">
        <f t="shared" si="6"/>
        <v>101</v>
      </c>
    </row>
    <row r="60" spans="1:10" ht="15.75" x14ac:dyDescent="0.25">
      <c r="A60" s="2"/>
      <c r="B60" s="827">
        <f t="shared" si="1"/>
        <v>101</v>
      </c>
      <c r="C60" s="15"/>
      <c r="D60" s="1161">
        <v>0</v>
      </c>
      <c r="E60" s="1162"/>
      <c r="F60" s="58">
        <f t="shared" si="0"/>
        <v>0</v>
      </c>
      <c r="G60" s="1160"/>
      <c r="H60" s="59"/>
      <c r="I60" s="211">
        <f t="shared" si="5"/>
        <v>2302.2999999999997</v>
      </c>
      <c r="J60" s="212">
        <f t="shared" si="6"/>
        <v>101</v>
      </c>
    </row>
    <row r="61" spans="1:10" ht="15.75" x14ac:dyDescent="0.25">
      <c r="A61" s="2"/>
      <c r="B61" s="827">
        <f t="shared" si="1"/>
        <v>101</v>
      </c>
      <c r="C61" s="15"/>
      <c r="D61" s="1161">
        <v>0</v>
      </c>
      <c r="E61" s="1162"/>
      <c r="F61" s="58">
        <f t="shared" si="0"/>
        <v>0</v>
      </c>
      <c r="G61" s="1160"/>
      <c r="H61" s="59"/>
      <c r="I61" s="211">
        <f t="shared" si="5"/>
        <v>2302.2999999999997</v>
      </c>
      <c r="J61" s="212">
        <f t="shared" si="6"/>
        <v>101</v>
      </c>
    </row>
    <row r="62" spans="1:10" ht="15.75" x14ac:dyDescent="0.25">
      <c r="A62" s="2"/>
      <c r="B62" s="827">
        <f t="shared" si="1"/>
        <v>101</v>
      </c>
      <c r="C62" s="15"/>
      <c r="D62" s="1161">
        <v>0</v>
      </c>
      <c r="E62" s="1162"/>
      <c r="F62" s="58">
        <f t="shared" si="0"/>
        <v>0</v>
      </c>
      <c r="G62" s="1160"/>
      <c r="H62" s="59"/>
      <c r="I62" s="211">
        <f t="shared" si="5"/>
        <v>2302.2999999999997</v>
      </c>
      <c r="J62" s="212">
        <f t="shared" si="6"/>
        <v>101</v>
      </c>
    </row>
    <row r="63" spans="1:10" ht="15.75" x14ac:dyDescent="0.25">
      <c r="A63" s="2"/>
      <c r="B63" s="827">
        <f t="shared" si="1"/>
        <v>101</v>
      </c>
      <c r="C63" s="15"/>
      <c r="D63" s="1161">
        <v>0</v>
      </c>
      <c r="E63" s="1162"/>
      <c r="F63" s="58">
        <f t="shared" si="0"/>
        <v>0</v>
      </c>
      <c r="G63" s="1160"/>
      <c r="H63" s="59"/>
      <c r="I63" s="211">
        <f t="shared" si="5"/>
        <v>2302.2999999999997</v>
      </c>
      <c r="J63" s="212">
        <f t="shared" si="6"/>
        <v>101</v>
      </c>
    </row>
    <row r="64" spans="1:10" ht="15.75" x14ac:dyDescent="0.25">
      <c r="A64" s="2"/>
      <c r="B64" s="827">
        <f t="shared" si="1"/>
        <v>101</v>
      </c>
      <c r="C64" s="15"/>
      <c r="D64" s="1161">
        <v>0</v>
      </c>
      <c r="E64" s="1162"/>
      <c r="F64" s="58">
        <f t="shared" si="0"/>
        <v>0</v>
      </c>
      <c r="G64" s="1160"/>
      <c r="H64" s="59"/>
      <c r="I64" s="211">
        <f t="shared" si="5"/>
        <v>2302.2999999999997</v>
      </c>
      <c r="J64" s="212">
        <f t="shared" si="6"/>
        <v>101</v>
      </c>
    </row>
    <row r="65" spans="1:10" ht="16.5" thickBot="1" x14ac:dyDescent="0.3">
      <c r="A65" s="4"/>
      <c r="B65" s="827">
        <f t="shared" si="1"/>
        <v>101</v>
      </c>
      <c r="C65" s="37"/>
      <c r="D65" s="1163">
        <v>0</v>
      </c>
      <c r="E65" s="240"/>
      <c r="F65" s="192">
        <f t="shared" si="0"/>
        <v>0</v>
      </c>
      <c r="G65" s="193"/>
      <c r="H65" s="185"/>
      <c r="I65" s="211">
        <f t="shared" si="5"/>
        <v>2302.2999999999997</v>
      </c>
      <c r="J65" s="212">
        <f t="shared" si="6"/>
        <v>101</v>
      </c>
    </row>
    <row r="66" spans="1:10" ht="17.25" thickTop="1" thickBot="1" x14ac:dyDescent="0.3">
      <c r="B66" s="827"/>
      <c r="C66" s="89">
        <f>SUM(C8:C65)</f>
        <v>114</v>
      </c>
      <c r="D66" s="1096"/>
      <c r="E66" s="38"/>
      <c r="F66" s="5">
        <f>SUM(F8:F65)</f>
        <v>2576.1900000000005</v>
      </c>
    </row>
    <row r="67" spans="1:10" ht="16.5" thickBot="1" x14ac:dyDescent="0.3">
      <c r="A67" s="51"/>
      <c r="B67" s="827"/>
      <c r="D67" s="1096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601" t="s">
        <v>11</v>
      </c>
      <c r="D69" s="1602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D32" sqref="D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0" t="s">
        <v>327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57"/>
      <c r="B4" s="1595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557"/>
      <c r="B5" s="1596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608" t="s">
        <v>106</v>
      </c>
      <c r="B6" s="1596"/>
      <c r="C6" s="124"/>
      <c r="D6" s="221">
        <v>45023</v>
      </c>
      <c r="E6" s="77">
        <v>355.36</v>
      </c>
      <c r="F6" s="61">
        <v>14</v>
      </c>
      <c r="G6" s="5">
        <f>F56</f>
        <v>1379.3199999999997</v>
      </c>
      <c r="H6" s="150">
        <f>E4+E5+E7+E6+E7+E8-G6</f>
        <v>10.630000000000109</v>
      </c>
    </row>
    <row r="7" spans="1:9" ht="15.75" x14ac:dyDescent="0.25">
      <c r="A7" s="1608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5">
        <v>2</v>
      </c>
      <c r="D17" s="1027">
        <v>48.74</v>
      </c>
      <c r="E17" s="1033">
        <v>45056</v>
      </c>
      <c r="F17" s="1027">
        <f t="shared" si="0"/>
        <v>48.74</v>
      </c>
      <c r="G17" s="1028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099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099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099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099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1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1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1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1</v>
      </c>
      <c r="C25" s="15">
        <v>4</v>
      </c>
      <c r="D25" s="489">
        <v>94.34</v>
      </c>
      <c r="E25" s="1115">
        <v>45091</v>
      </c>
      <c r="F25" s="489">
        <f t="shared" si="0"/>
        <v>94.34</v>
      </c>
      <c r="G25" s="318" t="s">
        <v>562</v>
      </c>
      <c r="H25" s="319">
        <v>140</v>
      </c>
      <c r="I25" s="77">
        <f t="shared" si="2"/>
        <v>90.959999999999866</v>
      </c>
    </row>
    <row r="26" spans="2:9" ht="18.75" x14ac:dyDescent="0.3">
      <c r="B26" s="1428">
        <f t="shared" si="1"/>
        <v>-2</v>
      </c>
      <c r="C26" s="15">
        <v>3</v>
      </c>
      <c r="D26" s="489">
        <v>80.33</v>
      </c>
      <c r="E26" s="1115">
        <v>45092</v>
      </c>
      <c r="F26" s="489">
        <f t="shared" si="0"/>
        <v>80.33</v>
      </c>
      <c r="G26" s="318" t="s">
        <v>580</v>
      </c>
      <c r="H26" s="319">
        <v>140</v>
      </c>
      <c r="I26" s="1427">
        <f t="shared" si="2"/>
        <v>10.629999999999868</v>
      </c>
    </row>
    <row r="27" spans="2:9" x14ac:dyDescent="0.25">
      <c r="B27" s="174">
        <f t="shared" si="1"/>
        <v>-2</v>
      </c>
      <c r="C27" s="15"/>
      <c r="D27" s="489"/>
      <c r="E27" s="1115"/>
      <c r="F27" s="489">
        <f t="shared" si="0"/>
        <v>0</v>
      </c>
      <c r="G27" s="318"/>
      <c r="H27" s="319"/>
      <c r="I27" s="77">
        <f t="shared" si="2"/>
        <v>10.629999999999868</v>
      </c>
    </row>
    <row r="28" spans="2:9" x14ac:dyDescent="0.25">
      <c r="B28" s="174">
        <f t="shared" si="1"/>
        <v>-2</v>
      </c>
      <c r="C28" s="15"/>
      <c r="D28" s="489"/>
      <c r="E28" s="1115"/>
      <c r="F28" s="489">
        <f t="shared" si="0"/>
        <v>0</v>
      </c>
      <c r="G28" s="318"/>
      <c r="H28" s="319"/>
      <c r="I28" s="77">
        <f t="shared" si="2"/>
        <v>10.629999999999868</v>
      </c>
    </row>
    <row r="29" spans="2:9" x14ac:dyDescent="0.25">
      <c r="B29" s="174">
        <f t="shared" si="1"/>
        <v>-2</v>
      </c>
      <c r="C29" s="15"/>
      <c r="D29" s="489"/>
      <c r="E29" s="1115"/>
      <c r="F29" s="489">
        <f t="shared" si="0"/>
        <v>0</v>
      </c>
      <c r="G29" s="318"/>
      <c r="H29" s="319"/>
      <c r="I29" s="77">
        <f t="shared" si="2"/>
        <v>10.629999999999868</v>
      </c>
    </row>
    <row r="30" spans="2:9" x14ac:dyDescent="0.25">
      <c r="B30" s="174">
        <f t="shared" si="1"/>
        <v>-2</v>
      </c>
      <c r="C30" s="15"/>
      <c r="D30" s="489"/>
      <c r="E30" s="1115"/>
      <c r="F30" s="489">
        <f t="shared" si="0"/>
        <v>0</v>
      </c>
      <c r="G30" s="318"/>
      <c r="H30" s="319"/>
      <c r="I30" s="77">
        <f t="shared" si="2"/>
        <v>10.629999999999868</v>
      </c>
    </row>
    <row r="31" spans="2:9" x14ac:dyDescent="0.25">
      <c r="B31" s="174">
        <f t="shared" si="1"/>
        <v>-2</v>
      </c>
      <c r="C31" s="15"/>
      <c r="D31" s="489"/>
      <c r="E31" s="1115"/>
      <c r="F31" s="489">
        <f t="shared" si="0"/>
        <v>0</v>
      </c>
      <c r="G31" s="318"/>
      <c r="H31" s="319"/>
      <c r="I31" s="77">
        <f t="shared" si="2"/>
        <v>10.629999999999868</v>
      </c>
    </row>
    <row r="32" spans="2:9" x14ac:dyDescent="0.25">
      <c r="B32" s="174">
        <f t="shared" si="1"/>
        <v>-2</v>
      </c>
      <c r="C32" s="15"/>
      <c r="D32" s="489"/>
      <c r="E32" s="1115"/>
      <c r="F32" s="489">
        <f t="shared" si="0"/>
        <v>0</v>
      </c>
      <c r="G32" s="318"/>
      <c r="H32" s="319"/>
      <c r="I32" s="77">
        <f t="shared" si="2"/>
        <v>10.629999999999868</v>
      </c>
    </row>
    <row r="33" spans="2:9" x14ac:dyDescent="0.25">
      <c r="B33" s="174">
        <f t="shared" si="1"/>
        <v>-2</v>
      </c>
      <c r="C33" s="15"/>
      <c r="D33" s="489"/>
      <c r="E33" s="1115"/>
      <c r="F33" s="489">
        <f t="shared" si="0"/>
        <v>0</v>
      </c>
      <c r="G33" s="318"/>
      <c r="H33" s="319"/>
      <c r="I33" s="77">
        <f t="shared" si="2"/>
        <v>10.629999999999868</v>
      </c>
    </row>
    <row r="34" spans="2:9" x14ac:dyDescent="0.25">
      <c r="B34" s="174">
        <f t="shared" si="1"/>
        <v>-2</v>
      </c>
      <c r="C34" s="15"/>
      <c r="D34" s="489"/>
      <c r="E34" s="1115"/>
      <c r="F34" s="489">
        <f t="shared" si="0"/>
        <v>0</v>
      </c>
      <c r="G34" s="318"/>
      <c r="H34" s="319"/>
      <c r="I34" s="77">
        <f t="shared" si="2"/>
        <v>10.629999999999868</v>
      </c>
    </row>
    <row r="35" spans="2:9" x14ac:dyDescent="0.25">
      <c r="B35" s="174">
        <f t="shared" si="1"/>
        <v>-2</v>
      </c>
      <c r="C35" s="15"/>
      <c r="D35" s="489"/>
      <c r="E35" s="1115"/>
      <c r="F35" s="489">
        <f t="shared" si="0"/>
        <v>0</v>
      </c>
      <c r="G35" s="318"/>
      <c r="H35" s="319"/>
      <c r="I35" s="77">
        <f t="shared" si="2"/>
        <v>10.629999999999868</v>
      </c>
    </row>
    <row r="36" spans="2:9" x14ac:dyDescent="0.25">
      <c r="B36" s="174">
        <f t="shared" si="1"/>
        <v>-2</v>
      </c>
      <c r="C36" s="15"/>
      <c r="D36" s="489"/>
      <c r="E36" s="1115"/>
      <c r="F36" s="489">
        <f t="shared" si="0"/>
        <v>0</v>
      </c>
      <c r="G36" s="318"/>
      <c r="H36" s="319"/>
      <c r="I36" s="77">
        <f t="shared" si="2"/>
        <v>10.629999999999868</v>
      </c>
    </row>
    <row r="37" spans="2:9" x14ac:dyDescent="0.25">
      <c r="B37" s="174">
        <f t="shared" si="1"/>
        <v>-2</v>
      </c>
      <c r="C37" s="15"/>
      <c r="D37" s="489"/>
      <c r="E37" s="1115"/>
      <c r="F37" s="489">
        <f t="shared" si="0"/>
        <v>0</v>
      </c>
      <c r="G37" s="318"/>
      <c r="H37" s="319"/>
      <c r="I37" s="77">
        <f t="shared" si="2"/>
        <v>10.629999999999868</v>
      </c>
    </row>
    <row r="38" spans="2:9" x14ac:dyDescent="0.25">
      <c r="B38" s="174">
        <f t="shared" si="1"/>
        <v>-2</v>
      </c>
      <c r="C38" s="15"/>
      <c r="D38" s="489"/>
      <c r="E38" s="1115"/>
      <c r="F38" s="489">
        <f t="shared" si="0"/>
        <v>0</v>
      </c>
      <c r="G38" s="318"/>
      <c r="H38" s="319"/>
      <c r="I38" s="77">
        <f t="shared" si="2"/>
        <v>10.629999999999868</v>
      </c>
    </row>
    <row r="39" spans="2:9" x14ac:dyDescent="0.25">
      <c r="B39" s="174">
        <f t="shared" si="1"/>
        <v>-2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10.629999999999868</v>
      </c>
    </row>
    <row r="40" spans="2:9" x14ac:dyDescent="0.25">
      <c r="B40" s="174">
        <f t="shared" si="1"/>
        <v>-2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10.629999999999868</v>
      </c>
    </row>
    <row r="41" spans="2:9" x14ac:dyDescent="0.25">
      <c r="B41" s="174">
        <f t="shared" si="1"/>
        <v>-2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10.629999999999868</v>
      </c>
    </row>
    <row r="42" spans="2:9" x14ac:dyDescent="0.25">
      <c r="B42" s="174">
        <f t="shared" si="1"/>
        <v>-2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10.629999999999868</v>
      </c>
    </row>
    <row r="43" spans="2:9" x14ac:dyDescent="0.25">
      <c r="B43" s="174">
        <f t="shared" si="1"/>
        <v>-2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10.629999999999868</v>
      </c>
    </row>
    <row r="44" spans="2:9" x14ac:dyDescent="0.25">
      <c r="B44" s="174">
        <f t="shared" si="1"/>
        <v>-2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10.629999999999868</v>
      </c>
    </row>
    <row r="45" spans="2:9" x14ac:dyDescent="0.25">
      <c r="B45" s="174">
        <f t="shared" si="1"/>
        <v>-2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10.629999999999868</v>
      </c>
    </row>
    <row r="46" spans="2:9" x14ac:dyDescent="0.25">
      <c r="B46" s="174">
        <f t="shared" si="1"/>
        <v>-2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10.629999999999868</v>
      </c>
    </row>
    <row r="47" spans="2:9" x14ac:dyDescent="0.25">
      <c r="B47" s="174">
        <f t="shared" si="1"/>
        <v>-2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10.629999999999868</v>
      </c>
    </row>
    <row r="48" spans="2:9" x14ac:dyDescent="0.25">
      <c r="B48" s="174">
        <f t="shared" si="1"/>
        <v>-2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10.629999999999868</v>
      </c>
    </row>
    <row r="49" spans="2:9" x14ac:dyDescent="0.25">
      <c r="B49" s="174">
        <f t="shared" si="1"/>
        <v>-2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10.629999999999868</v>
      </c>
    </row>
    <row r="50" spans="2:9" x14ac:dyDescent="0.25">
      <c r="B50" s="174">
        <f t="shared" si="1"/>
        <v>-2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10.629999999999868</v>
      </c>
    </row>
    <row r="51" spans="2:9" x14ac:dyDescent="0.25">
      <c r="B51" s="174">
        <f t="shared" si="1"/>
        <v>-2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10.629999999999868</v>
      </c>
    </row>
    <row r="52" spans="2:9" x14ac:dyDescent="0.25">
      <c r="B52" s="174">
        <f t="shared" si="1"/>
        <v>-2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10.629999999999868</v>
      </c>
    </row>
    <row r="53" spans="2:9" x14ac:dyDescent="0.25">
      <c r="B53" s="174">
        <f t="shared" si="1"/>
        <v>-2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10.629999999999868</v>
      </c>
    </row>
    <row r="54" spans="2:9" x14ac:dyDescent="0.25">
      <c r="B54" s="174">
        <f t="shared" si="1"/>
        <v>-2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10.629999999999868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10.629999999999868</v>
      </c>
    </row>
    <row r="56" spans="2:9" x14ac:dyDescent="0.25">
      <c r="C56" s="53">
        <f>SUM(C10:C55)</f>
        <v>56</v>
      </c>
      <c r="D56" s="120">
        <f>SUM(D10:D55)</f>
        <v>1379.3199999999997</v>
      </c>
      <c r="E56" s="160"/>
      <c r="F56" s="120">
        <f>SUM(F10:F55)</f>
        <v>1379.3199999999997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-2</v>
      </c>
    </row>
    <row r="60" spans="2:9" ht="15.75" thickBot="1" x14ac:dyDescent="0.3">
      <c r="B60" s="121"/>
    </row>
    <row r="61" spans="2:9" ht="15.75" thickBot="1" x14ac:dyDescent="0.3">
      <c r="B61" s="90"/>
      <c r="C61" s="1552" t="s">
        <v>11</v>
      </c>
      <c r="D61" s="1553"/>
      <c r="E61" s="56">
        <f>E5+E6+E7+E8-F56</f>
        <v>10.630000000000109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N1" zoomScaleNormal="100" workbookViewId="0">
      <pane ySplit="9" topLeftCell="A22" activePane="bottomLeft" state="frozen"/>
      <selection pane="bottomLeft" activeCell="X34" sqref="X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50" t="s">
        <v>328</v>
      </c>
      <c r="B1" s="1550"/>
      <c r="C1" s="1550"/>
      <c r="D1" s="1550"/>
      <c r="E1" s="1550"/>
      <c r="F1" s="1550"/>
      <c r="G1" s="1550"/>
      <c r="H1" s="1550"/>
      <c r="I1" s="1550"/>
      <c r="J1" s="11">
        <v>1</v>
      </c>
      <c r="M1" s="1555" t="s">
        <v>346</v>
      </c>
      <c r="N1" s="1555"/>
      <c r="O1" s="1555"/>
      <c r="P1" s="1555"/>
      <c r="Q1" s="1555"/>
      <c r="R1" s="1555"/>
      <c r="S1" s="1555"/>
      <c r="T1" s="1555"/>
      <c r="U1" s="1555"/>
      <c r="V1" s="11">
        <v>2</v>
      </c>
    </row>
    <row r="2" spans="1:23" ht="15.75" thickBot="1" x14ac:dyDescent="0.3">
      <c r="I2" s="128"/>
      <c r="J2" s="72"/>
      <c r="U2" s="128"/>
      <c r="V2" s="1128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28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28"/>
      <c r="U4" s="182"/>
      <c r="V4" s="1128" t="s">
        <v>36</v>
      </c>
    </row>
    <row r="5" spans="1:23" ht="15" customHeight="1" x14ac:dyDescent="0.25">
      <c r="A5" s="1554" t="s">
        <v>96</v>
      </c>
      <c r="B5" s="1609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4571.7799999999988</v>
      </c>
      <c r="H5" s="7">
        <f>E4+E5-G5+E6+E8</f>
        <v>-1003.3399999999986</v>
      </c>
      <c r="I5" s="182"/>
      <c r="J5" s="72"/>
      <c r="M5" s="1554" t="s">
        <v>96</v>
      </c>
      <c r="N5" s="1609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2860.2</v>
      </c>
      <c r="T5" s="7">
        <f>Q4+Q5-S5+Q6+Q8</f>
        <v>149.82000000000028</v>
      </c>
      <c r="U5" s="182"/>
      <c r="V5" s="1128"/>
    </row>
    <row r="6" spans="1:23" x14ac:dyDescent="0.25">
      <c r="A6" s="1554"/>
      <c r="B6" s="1609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554"/>
      <c r="N6" s="1609"/>
      <c r="O6" s="585">
        <v>43</v>
      </c>
      <c r="P6" s="723">
        <v>45100</v>
      </c>
      <c r="Q6" s="604">
        <v>1003.34</v>
      </c>
      <c r="R6" s="584">
        <v>221</v>
      </c>
      <c r="U6" s="183"/>
      <c r="V6" s="1128"/>
    </row>
    <row r="7" spans="1:23" x14ac:dyDescent="0.25">
      <c r="A7" s="1036"/>
      <c r="B7" s="1037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26"/>
      <c r="N7" s="1129"/>
      <c r="O7" s="585"/>
      <c r="P7" s="723"/>
      <c r="Q7" s="604">
        <v>22.7</v>
      </c>
      <c r="R7" s="584">
        <v>5</v>
      </c>
      <c r="U7" s="183"/>
      <c r="V7" s="1128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28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28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28"/>
      <c r="N10" s="129">
        <v>4.54</v>
      </c>
      <c r="O10" s="15">
        <v>30</v>
      </c>
      <c r="P10" s="68">
        <f t="shared" ref="P10" si="2">O10*N10</f>
        <v>136.19999999999999</v>
      </c>
      <c r="Q10" s="187">
        <v>45092</v>
      </c>
      <c r="R10" s="68">
        <f t="shared" ref="R10" si="3">P10</f>
        <v>136.19999999999999</v>
      </c>
      <c r="S10" s="69" t="s">
        <v>554</v>
      </c>
      <c r="T10" s="70">
        <v>50</v>
      </c>
      <c r="U10" s="182">
        <f>Q5+Q4+Q6+Q8-R10+Q7</f>
        <v>2896.52</v>
      </c>
      <c r="V10" s="1128">
        <f>R5-O10+R6+R4+R8+R7</f>
        <v>638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>
        <v>2</v>
      </c>
      <c r="P11" s="68">
        <f t="shared" ref="P11:P73" si="5">O11*N11</f>
        <v>9.08</v>
      </c>
      <c r="Q11" s="656">
        <v>45092</v>
      </c>
      <c r="R11" s="573">
        <f t="shared" ref="R11:R32" si="6">P11</f>
        <v>9.08</v>
      </c>
      <c r="S11" s="571" t="s">
        <v>579</v>
      </c>
      <c r="T11" s="528">
        <v>43</v>
      </c>
      <c r="U11" s="771">
        <f>U10-R11</f>
        <v>2887.44</v>
      </c>
      <c r="V11" s="584">
        <f>V10-O11</f>
        <v>636</v>
      </c>
      <c r="W11" s="59">
        <f t="shared" ref="W11:W85" si="7">T11*R11</f>
        <v>390.44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8">I11-F12</f>
        <v>4185.88</v>
      </c>
      <c r="J12" s="584">
        <f t="shared" ref="J12:J42" si="9">J11-C12</f>
        <v>922</v>
      </c>
      <c r="K12" s="59">
        <f t="shared" si="4"/>
        <v>11350</v>
      </c>
      <c r="M12" s="54" t="s">
        <v>32</v>
      </c>
      <c r="N12" s="129">
        <v>4.54</v>
      </c>
      <c r="O12" s="15">
        <v>36</v>
      </c>
      <c r="P12" s="68">
        <f t="shared" si="5"/>
        <v>163.44</v>
      </c>
      <c r="Q12" s="656">
        <v>45093</v>
      </c>
      <c r="R12" s="573">
        <f t="shared" si="6"/>
        <v>163.44</v>
      </c>
      <c r="S12" s="571" t="s">
        <v>581</v>
      </c>
      <c r="T12" s="572">
        <v>50</v>
      </c>
      <c r="U12" s="771">
        <f t="shared" ref="U12:U75" si="10">U11-R12</f>
        <v>2724</v>
      </c>
      <c r="V12" s="584">
        <f t="shared" ref="V12:V42" si="11">V11-O12</f>
        <v>600</v>
      </c>
      <c r="W12" s="59">
        <f t="shared" si="7"/>
        <v>8172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2">C13*B13</f>
        <v>36.32</v>
      </c>
      <c r="E13" s="656">
        <v>45066</v>
      </c>
      <c r="F13" s="573">
        <f t="shared" ref="F13:F32" si="13">D13</f>
        <v>36.32</v>
      </c>
      <c r="G13" s="571" t="s">
        <v>227</v>
      </c>
      <c r="H13" s="572">
        <v>50</v>
      </c>
      <c r="I13" s="771">
        <f t="shared" si="8"/>
        <v>4149.5600000000004</v>
      </c>
      <c r="J13" s="584">
        <f t="shared" si="9"/>
        <v>914</v>
      </c>
      <c r="K13" s="59">
        <f t="shared" si="4"/>
        <v>1816</v>
      </c>
      <c r="M13" s="84"/>
      <c r="N13" s="129">
        <v>4.54</v>
      </c>
      <c r="O13" s="632">
        <v>50</v>
      </c>
      <c r="P13" s="573">
        <f t="shared" si="5"/>
        <v>227</v>
      </c>
      <c r="Q13" s="656">
        <v>45093</v>
      </c>
      <c r="R13" s="573">
        <f t="shared" si="6"/>
        <v>227</v>
      </c>
      <c r="S13" s="571" t="s">
        <v>585</v>
      </c>
      <c r="T13" s="572">
        <v>50</v>
      </c>
      <c r="U13" s="771">
        <f t="shared" si="10"/>
        <v>2497</v>
      </c>
      <c r="V13" s="584">
        <f t="shared" si="11"/>
        <v>550</v>
      </c>
      <c r="W13" s="59">
        <f t="shared" si="7"/>
        <v>11350</v>
      </c>
    </row>
    <row r="14" spans="1:23" x14ac:dyDescent="0.25">
      <c r="B14" s="129">
        <v>4.54</v>
      </c>
      <c r="C14" s="632">
        <v>40</v>
      </c>
      <c r="D14" s="573">
        <f t="shared" si="12"/>
        <v>181.6</v>
      </c>
      <c r="E14" s="656">
        <v>45066</v>
      </c>
      <c r="F14" s="573">
        <f t="shared" si="13"/>
        <v>181.6</v>
      </c>
      <c r="G14" s="571" t="s">
        <v>233</v>
      </c>
      <c r="H14" s="572">
        <v>50</v>
      </c>
      <c r="I14" s="771">
        <f t="shared" si="8"/>
        <v>3967.9600000000005</v>
      </c>
      <c r="J14" s="584">
        <f t="shared" si="9"/>
        <v>874</v>
      </c>
      <c r="K14" s="59">
        <f t="shared" si="4"/>
        <v>9080</v>
      </c>
      <c r="N14" s="129">
        <v>4.54</v>
      </c>
      <c r="O14" s="632">
        <v>50</v>
      </c>
      <c r="P14" s="573">
        <f t="shared" si="5"/>
        <v>227</v>
      </c>
      <c r="Q14" s="656">
        <v>45094</v>
      </c>
      <c r="R14" s="573">
        <f t="shared" si="6"/>
        <v>227</v>
      </c>
      <c r="S14" s="571" t="s">
        <v>595</v>
      </c>
      <c r="T14" s="572">
        <v>50</v>
      </c>
      <c r="U14" s="771">
        <f t="shared" si="10"/>
        <v>2270</v>
      </c>
      <c r="V14" s="584">
        <f t="shared" si="11"/>
        <v>500</v>
      </c>
      <c r="W14" s="59">
        <f t="shared" si="7"/>
        <v>11350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2"/>
        <v>136.19999999999999</v>
      </c>
      <c r="E15" s="656">
        <v>45068</v>
      </c>
      <c r="F15" s="573">
        <f t="shared" si="13"/>
        <v>136.19999999999999</v>
      </c>
      <c r="G15" s="571" t="s">
        <v>238</v>
      </c>
      <c r="H15" s="572">
        <v>50</v>
      </c>
      <c r="I15" s="771">
        <f t="shared" si="8"/>
        <v>3831.7600000000007</v>
      </c>
      <c r="J15" s="584">
        <f t="shared" si="9"/>
        <v>844</v>
      </c>
      <c r="K15" s="59">
        <f t="shared" si="4"/>
        <v>6809.9999999999991</v>
      </c>
      <c r="M15" s="54" t="s">
        <v>33</v>
      </c>
      <c r="N15" s="129">
        <v>4.54</v>
      </c>
      <c r="O15" s="632">
        <v>6</v>
      </c>
      <c r="P15" s="573">
        <f t="shared" si="5"/>
        <v>27.240000000000002</v>
      </c>
      <c r="Q15" s="656">
        <v>45094</v>
      </c>
      <c r="R15" s="573">
        <f t="shared" si="6"/>
        <v>27.240000000000002</v>
      </c>
      <c r="S15" s="571" t="s">
        <v>556</v>
      </c>
      <c r="T15" s="572">
        <v>50</v>
      </c>
      <c r="U15" s="771">
        <f t="shared" si="10"/>
        <v>2242.7600000000002</v>
      </c>
      <c r="V15" s="584">
        <f t="shared" si="11"/>
        <v>494</v>
      </c>
      <c r="W15" s="59">
        <f t="shared" si="7"/>
        <v>1362</v>
      </c>
    </row>
    <row r="16" spans="1:23" x14ac:dyDescent="0.25">
      <c r="B16" s="129">
        <v>4.54</v>
      </c>
      <c r="C16" s="632">
        <v>30</v>
      </c>
      <c r="D16" s="573">
        <f t="shared" si="12"/>
        <v>136.19999999999999</v>
      </c>
      <c r="E16" s="586">
        <v>45070</v>
      </c>
      <c r="F16" s="573">
        <f t="shared" si="13"/>
        <v>136.19999999999999</v>
      </c>
      <c r="G16" s="571" t="s">
        <v>242</v>
      </c>
      <c r="H16" s="572">
        <v>50</v>
      </c>
      <c r="I16" s="771">
        <f t="shared" si="8"/>
        <v>3695.5600000000009</v>
      </c>
      <c r="J16" s="584">
        <f t="shared" si="9"/>
        <v>814</v>
      </c>
      <c r="K16" s="59">
        <f t="shared" si="4"/>
        <v>6809.9999999999991</v>
      </c>
      <c r="N16" s="129">
        <v>4.54</v>
      </c>
      <c r="O16" s="632">
        <v>40</v>
      </c>
      <c r="P16" s="573">
        <f t="shared" si="5"/>
        <v>181.6</v>
      </c>
      <c r="Q16" s="586">
        <v>45096</v>
      </c>
      <c r="R16" s="573">
        <f t="shared" si="6"/>
        <v>181.6</v>
      </c>
      <c r="S16" s="571" t="s">
        <v>557</v>
      </c>
      <c r="T16" s="572">
        <v>50</v>
      </c>
      <c r="U16" s="771">
        <f t="shared" si="10"/>
        <v>2061.1600000000003</v>
      </c>
      <c r="V16" s="584">
        <f t="shared" si="11"/>
        <v>454</v>
      </c>
      <c r="W16" s="59">
        <f t="shared" si="7"/>
        <v>9080</v>
      </c>
    </row>
    <row r="17" spans="2:23" x14ac:dyDescent="0.25">
      <c r="B17" s="129">
        <v>4.54</v>
      </c>
      <c r="C17" s="632">
        <v>40</v>
      </c>
      <c r="D17" s="573">
        <f t="shared" si="12"/>
        <v>181.6</v>
      </c>
      <c r="E17" s="656">
        <v>45070</v>
      </c>
      <c r="F17" s="573">
        <f t="shared" si="13"/>
        <v>181.6</v>
      </c>
      <c r="G17" s="571" t="s">
        <v>251</v>
      </c>
      <c r="H17" s="572">
        <v>50</v>
      </c>
      <c r="I17" s="771">
        <f t="shared" si="8"/>
        <v>3513.9600000000009</v>
      </c>
      <c r="J17" s="584">
        <f t="shared" si="9"/>
        <v>774</v>
      </c>
      <c r="K17" s="59">
        <f t="shared" si="4"/>
        <v>9080</v>
      </c>
      <c r="N17" s="129">
        <v>4.54</v>
      </c>
      <c r="O17" s="632">
        <v>30</v>
      </c>
      <c r="P17" s="573">
        <f t="shared" si="5"/>
        <v>136.19999999999999</v>
      </c>
      <c r="Q17" s="656">
        <v>45097</v>
      </c>
      <c r="R17" s="573">
        <f t="shared" si="6"/>
        <v>136.19999999999999</v>
      </c>
      <c r="S17" s="571" t="s">
        <v>609</v>
      </c>
      <c r="T17" s="572">
        <v>50</v>
      </c>
      <c r="U17" s="771">
        <f t="shared" si="10"/>
        <v>1924.9600000000003</v>
      </c>
      <c r="V17" s="584">
        <f t="shared" si="11"/>
        <v>424</v>
      </c>
      <c r="W17" s="59">
        <f t="shared" si="7"/>
        <v>6809.9999999999991</v>
      </c>
    </row>
    <row r="18" spans="2:23" x14ac:dyDescent="0.25">
      <c r="B18" s="129">
        <v>4.54</v>
      </c>
      <c r="C18" s="632">
        <v>7</v>
      </c>
      <c r="D18" s="573">
        <f t="shared" si="12"/>
        <v>31.78</v>
      </c>
      <c r="E18" s="656">
        <v>45072</v>
      </c>
      <c r="F18" s="573">
        <f t="shared" si="13"/>
        <v>31.78</v>
      </c>
      <c r="G18" s="571" t="s">
        <v>260</v>
      </c>
      <c r="H18" s="572">
        <v>50</v>
      </c>
      <c r="I18" s="771">
        <f t="shared" si="8"/>
        <v>3482.1800000000007</v>
      </c>
      <c r="J18" s="584">
        <f t="shared" si="9"/>
        <v>767</v>
      </c>
      <c r="K18" s="59">
        <f t="shared" si="4"/>
        <v>1589</v>
      </c>
      <c r="N18" s="129">
        <v>4.54</v>
      </c>
      <c r="O18" s="632">
        <v>5</v>
      </c>
      <c r="P18" s="573">
        <f t="shared" si="5"/>
        <v>22.7</v>
      </c>
      <c r="Q18" s="656">
        <v>45098</v>
      </c>
      <c r="R18" s="573">
        <f t="shared" si="6"/>
        <v>22.7</v>
      </c>
      <c r="S18" s="571" t="s">
        <v>611</v>
      </c>
      <c r="T18" s="572">
        <v>50</v>
      </c>
      <c r="U18" s="771">
        <f t="shared" si="10"/>
        <v>1902.2600000000002</v>
      </c>
      <c r="V18" s="584">
        <f t="shared" si="11"/>
        <v>419</v>
      </c>
      <c r="W18" s="59">
        <f t="shared" si="7"/>
        <v>1135</v>
      </c>
    </row>
    <row r="19" spans="2:23" x14ac:dyDescent="0.25">
      <c r="B19" s="129">
        <v>4.54</v>
      </c>
      <c r="C19" s="632">
        <v>30</v>
      </c>
      <c r="D19" s="573">
        <f t="shared" si="12"/>
        <v>136.19999999999999</v>
      </c>
      <c r="E19" s="656">
        <v>45072</v>
      </c>
      <c r="F19" s="573">
        <f t="shared" si="13"/>
        <v>136.19999999999999</v>
      </c>
      <c r="G19" s="571" t="s">
        <v>250</v>
      </c>
      <c r="H19" s="572">
        <v>50</v>
      </c>
      <c r="I19" s="771">
        <f t="shared" si="8"/>
        <v>3345.9800000000009</v>
      </c>
      <c r="J19" s="584">
        <f t="shared" si="9"/>
        <v>737</v>
      </c>
      <c r="K19" s="59">
        <f t="shared" si="4"/>
        <v>6809.9999999999991</v>
      </c>
      <c r="N19" s="129">
        <v>4.54</v>
      </c>
      <c r="O19" s="632">
        <v>2</v>
      </c>
      <c r="P19" s="573">
        <f t="shared" si="5"/>
        <v>9.08</v>
      </c>
      <c r="Q19" s="656">
        <v>45098</v>
      </c>
      <c r="R19" s="573">
        <f t="shared" si="6"/>
        <v>9.08</v>
      </c>
      <c r="S19" s="571" t="s">
        <v>613</v>
      </c>
      <c r="T19" s="528">
        <v>43</v>
      </c>
      <c r="U19" s="771">
        <f t="shared" si="10"/>
        <v>1893.1800000000003</v>
      </c>
      <c r="V19" s="584">
        <f t="shared" si="11"/>
        <v>417</v>
      </c>
      <c r="W19" s="59">
        <f t="shared" si="7"/>
        <v>390.44</v>
      </c>
    </row>
    <row r="20" spans="2:23" x14ac:dyDescent="0.25">
      <c r="B20" s="129">
        <v>4.54</v>
      </c>
      <c r="C20" s="632">
        <v>50</v>
      </c>
      <c r="D20" s="573">
        <f t="shared" si="12"/>
        <v>227</v>
      </c>
      <c r="E20" s="656">
        <v>45073</v>
      </c>
      <c r="F20" s="573">
        <f t="shared" si="13"/>
        <v>227</v>
      </c>
      <c r="G20" s="571" t="s">
        <v>264</v>
      </c>
      <c r="H20" s="572">
        <v>50</v>
      </c>
      <c r="I20" s="771">
        <f t="shared" si="8"/>
        <v>3118.9800000000009</v>
      </c>
      <c r="J20" s="584">
        <f t="shared" si="9"/>
        <v>687</v>
      </c>
      <c r="K20" s="59">
        <f t="shared" si="4"/>
        <v>11350</v>
      </c>
      <c r="N20" s="129">
        <v>4.54</v>
      </c>
      <c r="O20" s="632">
        <v>50</v>
      </c>
      <c r="P20" s="573">
        <f t="shared" si="5"/>
        <v>227</v>
      </c>
      <c r="Q20" s="656">
        <v>45099</v>
      </c>
      <c r="R20" s="573">
        <f t="shared" si="6"/>
        <v>227</v>
      </c>
      <c r="S20" s="571" t="s">
        <v>624</v>
      </c>
      <c r="T20" s="572">
        <v>50</v>
      </c>
      <c r="U20" s="771">
        <f t="shared" si="10"/>
        <v>1666.1800000000003</v>
      </c>
      <c r="V20" s="584">
        <f t="shared" si="11"/>
        <v>367</v>
      </c>
      <c r="W20" s="59">
        <f t="shared" si="7"/>
        <v>11350</v>
      </c>
    </row>
    <row r="21" spans="2:23" x14ac:dyDescent="0.25">
      <c r="B21" s="129">
        <v>4.54</v>
      </c>
      <c r="C21" s="632">
        <v>5</v>
      </c>
      <c r="D21" s="573">
        <f t="shared" si="12"/>
        <v>22.7</v>
      </c>
      <c r="E21" s="656">
        <v>45073</v>
      </c>
      <c r="F21" s="573">
        <f t="shared" si="13"/>
        <v>22.7</v>
      </c>
      <c r="G21" s="571" t="s">
        <v>244</v>
      </c>
      <c r="H21" s="572">
        <v>50</v>
      </c>
      <c r="I21" s="771">
        <f t="shared" si="8"/>
        <v>3096.2800000000011</v>
      </c>
      <c r="J21" s="584">
        <f t="shared" si="9"/>
        <v>682</v>
      </c>
      <c r="K21" s="59">
        <f t="shared" si="4"/>
        <v>1135</v>
      </c>
      <c r="N21" s="129">
        <v>4.54</v>
      </c>
      <c r="O21" s="632">
        <v>30</v>
      </c>
      <c r="P21" s="573">
        <f t="shared" si="5"/>
        <v>136.19999999999999</v>
      </c>
      <c r="Q21" s="656">
        <v>45099</v>
      </c>
      <c r="R21" s="573">
        <f t="shared" si="6"/>
        <v>136.19999999999999</v>
      </c>
      <c r="S21" s="571" t="s">
        <v>625</v>
      </c>
      <c r="T21" s="572">
        <v>50</v>
      </c>
      <c r="U21" s="771">
        <f t="shared" si="10"/>
        <v>1529.9800000000002</v>
      </c>
      <c r="V21" s="584">
        <f t="shared" si="11"/>
        <v>337</v>
      </c>
      <c r="W21" s="59">
        <f t="shared" si="7"/>
        <v>6809.9999999999991</v>
      </c>
    </row>
    <row r="22" spans="2:23" x14ac:dyDescent="0.25">
      <c r="B22" s="129">
        <v>4.54</v>
      </c>
      <c r="C22" s="632">
        <v>20</v>
      </c>
      <c r="D22" s="573">
        <f t="shared" si="12"/>
        <v>90.8</v>
      </c>
      <c r="E22" s="656">
        <v>45075</v>
      </c>
      <c r="F22" s="573">
        <f t="shared" si="13"/>
        <v>90.8</v>
      </c>
      <c r="G22" s="571" t="s">
        <v>241</v>
      </c>
      <c r="H22" s="572">
        <v>50</v>
      </c>
      <c r="I22" s="771">
        <f t="shared" si="8"/>
        <v>3005.4800000000009</v>
      </c>
      <c r="J22" s="584">
        <f t="shared" si="9"/>
        <v>662</v>
      </c>
      <c r="K22" s="59">
        <f t="shared" si="4"/>
        <v>4540</v>
      </c>
      <c r="N22" s="129">
        <v>4.54</v>
      </c>
      <c r="O22" s="632">
        <v>5</v>
      </c>
      <c r="P22" s="573">
        <f t="shared" si="5"/>
        <v>22.7</v>
      </c>
      <c r="Q22" s="656">
        <v>45100</v>
      </c>
      <c r="R22" s="573">
        <f t="shared" si="6"/>
        <v>22.7</v>
      </c>
      <c r="S22" s="571" t="s">
        <v>631</v>
      </c>
      <c r="T22" s="572">
        <v>50</v>
      </c>
      <c r="U22" s="771">
        <f t="shared" si="10"/>
        <v>1507.2800000000002</v>
      </c>
      <c r="V22" s="584">
        <f t="shared" si="11"/>
        <v>332</v>
      </c>
      <c r="W22" s="59">
        <f t="shared" si="7"/>
        <v>1135</v>
      </c>
    </row>
    <row r="23" spans="2:23" x14ac:dyDescent="0.25">
      <c r="B23" s="129">
        <v>4.54</v>
      </c>
      <c r="C23" s="632">
        <v>30</v>
      </c>
      <c r="D23" s="573">
        <f t="shared" si="12"/>
        <v>136.19999999999999</v>
      </c>
      <c r="E23" s="656">
        <v>45075</v>
      </c>
      <c r="F23" s="573">
        <f t="shared" si="13"/>
        <v>136.19999999999999</v>
      </c>
      <c r="G23" s="571" t="s">
        <v>271</v>
      </c>
      <c r="H23" s="572">
        <v>50</v>
      </c>
      <c r="I23" s="771">
        <f t="shared" si="8"/>
        <v>2869.2800000000011</v>
      </c>
      <c r="J23" s="584">
        <f t="shared" si="9"/>
        <v>632</v>
      </c>
      <c r="K23" s="59">
        <f t="shared" si="4"/>
        <v>6809.9999999999991</v>
      </c>
      <c r="N23" s="129">
        <v>4.54</v>
      </c>
      <c r="O23" s="632">
        <v>30</v>
      </c>
      <c r="P23" s="573">
        <f t="shared" si="5"/>
        <v>136.19999999999999</v>
      </c>
      <c r="Q23" s="656">
        <v>45100</v>
      </c>
      <c r="R23" s="573">
        <f t="shared" si="6"/>
        <v>136.19999999999999</v>
      </c>
      <c r="S23" s="571" t="s">
        <v>634</v>
      </c>
      <c r="T23" s="572">
        <v>50</v>
      </c>
      <c r="U23" s="771">
        <f t="shared" si="10"/>
        <v>1371.0800000000002</v>
      </c>
      <c r="V23" s="584">
        <f t="shared" si="11"/>
        <v>302</v>
      </c>
      <c r="W23" s="59">
        <f t="shared" si="7"/>
        <v>6809.9999999999991</v>
      </c>
    </row>
    <row r="24" spans="2:23" x14ac:dyDescent="0.25">
      <c r="B24" s="129">
        <v>4.54</v>
      </c>
      <c r="C24" s="632">
        <v>1</v>
      </c>
      <c r="D24" s="573">
        <f t="shared" si="12"/>
        <v>4.54</v>
      </c>
      <c r="E24" s="656">
        <v>45075</v>
      </c>
      <c r="F24" s="573">
        <f t="shared" si="13"/>
        <v>4.54</v>
      </c>
      <c r="G24" s="571" t="s">
        <v>273</v>
      </c>
      <c r="H24" s="572">
        <v>50</v>
      </c>
      <c r="I24" s="771">
        <f t="shared" si="8"/>
        <v>2864.7400000000011</v>
      </c>
      <c r="J24" s="584">
        <f t="shared" si="9"/>
        <v>631</v>
      </c>
      <c r="K24" s="59">
        <f t="shared" si="4"/>
        <v>227</v>
      </c>
      <c r="N24" s="129">
        <v>4.54</v>
      </c>
      <c r="O24" s="632">
        <v>50</v>
      </c>
      <c r="P24" s="573">
        <f t="shared" si="5"/>
        <v>227</v>
      </c>
      <c r="Q24" s="656">
        <v>45101</v>
      </c>
      <c r="R24" s="573">
        <f t="shared" si="6"/>
        <v>227</v>
      </c>
      <c r="S24" s="571" t="s">
        <v>648</v>
      </c>
      <c r="T24" s="572">
        <v>50</v>
      </c>
      <c r="U24" s="771">
        <f t="shared" si="10"/>
        <v>1144.0800000000002</v>
      </c>
      <c r="V24" s="584">
        <f t="shared" si="11"/>
        <v>252</v>
      </c>
      <c r="W24" s="59">
        <f t="shared" si="7"/>
        <v>11350</v>
      </c>
    </row>
    <row r="25" spans="2:23" x14ac:dyDescent="0.25">
      <c r="B25" s="129">
        <v>4.54</v>
      </c>
      <c r="C25" s="632">
        <v>40</v>
      </c>
      <c r="D25" s="573">
        <f t="shared" si="12"/>
        <v>181.6</v>
      </c>
      <c r="E25" s="656">
        <v>45075</v>
      </c>
      <c r="F25" s="573">
        <f t="shared" si="13"/>
        <v>181.6</v>
      </c>
      <c r="G25" s="571" t="s">
        <v>275</v>
      </c>
      <c r="H25" s="572">
        <v>50</v>
      </c>
      <c r="I25" s="771">
        <f t="shared" si="8"/>
        <v>2683.1400000000012</v>
      </c>
      <c r="J25" s="584">
        <f t="shared" si="9"/>
        <v>591</v>
      </c>
      <c r="K25" s="603">
        <f t="shared" si="4"/>
        <v>9080</v>
      </c>
      <c r="N25" s="129">
        <v>4.54</v>
      </c>
      <c r="O25" s="632">
        <v>2</v>
      </c>
      <c r="P25" s="573">
        <f t="shared" si="5"/>
        <v>9.08</v>
      </c>
      <c r="Q25" s="656">
        <v>45103</v>
      </c>
      <c r="R25" s="573">
        <f t="shared" si="6"/>
        <v>9.08</v>
      </c>
      <c r="S25" s="571" t="s">
        <v>653</v>
      </c>
      <c r="T25" s="572">
        <v>50</v>
      </c>
      <c r="U25" s="771">
        <f t="shared" si="10"/>
        <v>1135.0000000000002</v>
      </c>
      <c r="V25" s="584">
        <f t="shared" si="11"/>
        <v>250</v>
      </c>
      <c r="W25" s="603">
        <f t="shared" si="7"/>
        <v>454</v>
      </c>
    </row>
    <row r="26" spans="2:23" x14ac:dyDescent="0.25">
      <c r="B26" s="129">
        <v>4.54</v>
      </c>
      <c r="C26" s="632">
        <v>5</v>
      </c>
      <c r="D26" s="573">
        <f t="shared" si="12"/>
        <v>22.7</v>
      </c>
      <c r="E26" s="656">
        <v>45076</v>
      </c>
      <c r="F26" s="573">
        <f t="shared" si="13"/>
        <v>22.7</v>
      </c>
      <c r="G26" s="571" t="s">
        <v>281</v>
      </c>
      <c r="H26" s="572">
        <v>50</v>
      </c>
      <c r="I26" s="771">
        <f t="shared" si="8"/>
        <v>2660.4400000000014</v>
      </c>
      <c r="J26" s="584">
        <f t="shared" si="9"/>
        <v>586</v>
      </c>
      <c r="K26" s="603">
        <f t="shared" si="4"/>
        <v>1135</v>
      </c>
      <c r="N26" s="129">
        <v>4.54</v>
      </c>
      <c r="O26" s="632">
        <v>30</v>
      </c>
      <c r="P26" s="573">
        <f t="shared" si="5"/>
        <v>136.19999999999999</v>
      </c>
      <c r="Q26" s="656">
        <v>45103</v>
      </c>
      <c r="R26" s="573">
        <f t="shared" si="6"/>
        <v>136.19999999999999</v>
      </c>
      <c r="S26" s="571" t="s">
        <v>661</v>
      </c>
      <c r="T26" s="572">
        <v>50</v>
      </c>
      <c r="U26" s="771">
        <f t="shared" si="10"/>
        <v>998.80000000000018</v>
      </c>
      <c r="V26" s="584">
        <f t="shared" si="11"/>
        <v>220</v>
      </c>
      <c r="W26" s="603">
        <f t="shared" si="7"/>
        <v>6809.9999999999991</v>
      </c>
    </row>
    <row r="27" spans="2:23" x14ac:dyDescent="0.25">
      <c r="B27" s="129">
        <v>4.54</v>
      </c>
      <c r="C27" s="15">
        <v>30</v>
      </c>
      <c r="D27" s="68">
        <f t="shared" si="12"/>
        <v>136.19999999999999</v>
      </c>
      <c r="E27" s="656">
        <v>45077</v>
      </c>
      <c r="F27" s="573">
        <f t="shared" si="13"/>
        <v>136.19999999999999</v>
      </c>
      <c r="G27" s="571" t="s">
        <v>283</v>
      </c>
      <c r="H27" s="572">
        <v>50</v>
      </c>
      <c r="I27" s="771">
        <f t="shared" si="8"/>
        <v>2524.2400000000016</v>
      </c>
      <c r="J27" s="584">
        <f t="shared" si="9"/>
        <v>556</v>
      </c>
      <c r="K27" s="603">
        <f t="shared" si="4"/>
        <v>6809.9999999999991</v>
      </c>
      <c r="N27" s="129">
        <v>4.54</v>
      </c>
      <c r="O27" s="15">
        <v>30</v>
      </c>
      <c r="P27" s="68">
        <f t="shared" si="5"/>
        <v>136.19999999999999</v>
      </c>
      <c r="Q27" s="656">
        <v>45104</v>
      </c>
      <c r="R27" s="573">
        <f t="shared" si="6"/>
        <v>136.19999999999999</v>
      </c>
      <c r="S27" s="571" t="s">
        <v>669</v>
      </c>
      <c r="T27" s="572">
        <v>50</v>
      </c>
      <c r="U27" s="771">
        <f t="shared" si="10"/>
        <v>862.60000000000014</v>
      </c>
      <c r="V27" s="584">
        <f t="shared" si="11"/>
        <v>190</v>
      </c>
      <c r="W27" s="603">
        <f t="shared" si="7"/>
        <v>6809.9999999999991</v>
      </c>
    </row>
    <row r="28" spans="2:23" x14ac:dyDescent="0.25">
      <c r="B28" s="129">
        <v>4.54</v>
      </c>
      <c r="C28" s="15">
        <v>5</v>
      </c>
      <c r="D28" s="68">
        <f t="shared" si="12"/>
        <v>22.7</v>
      </c>
      <c r="E28" s="656">
        <v>45078</v>
      </c>
      <c r="F28" s="573">
        <f t="shared" si="13"/>
        <v>22.7</v>
      </c>
      <c r="G28" s="571" t="s">
        <v>286</v>
      </c>
      <c r="H28" s="572">
        <v>50</v>
      </c>
      <c r="I28" s="771">
        <f t="shared" si="8"/>
        <v>2501.5400000000018</v>
      </c>
      <c r="J28" s="584">
        <f t="shared" si="9"/>
        <v>551</v>
      </c>
      <c r="K28" s="603">
        <f t="shared" si="4"/>
        <v>1135</v>
      </c>
      <c r="N28" s="129">
        <v>4.54</v>
      </c>
      <c r="O28" s="15">
        <v>5</v>
      </c>
      <c r="P28" s="68">
        <f t="shared" si="5"/>
        <v>22.7</v>
      </c>
      <c r="Q28" s="656">
        <v>45105</v>
      </c>
      <c r="R28" s="573">
        <f t="shared" si="6"/>
        <v>22.7</v>
      </c>
      <c r="S28" s="571" t="s">
        <v>681</v>
      </c>
      <c r="T28" s="572">
        <v>50</v>
      </c>
      <c r="U28" s="771">
        <f t="shared" si="10"/>
        <v>839.90000000000009</v>
      </c>
      <c r="V28" s="584">
        <f t="shared" si="11"/>
        <v>185</v>
      </c>
      <c r="W28" s="603">
        <f t="shared" si="7"/>
        <v>1135</v>
      </c>
    </row>
    <row r="29" spans="2:23" x14ac:dyDescent="0.25">
      <c r="B29" s="129">
        <v>4.54</v>
      </c>
      <c r="C29" s="15">
        <v>24</v>
      </c>
      <c r="D29" s="68">
        <f t="shared" si="12"/>
        <v>108.96000000000001</v>
      </c>
      <c r="E29" s="656">
        <v>45078</v>
      </c>
      <c r="F29" s="573">
        <f t="shared" si="13"/>
        <v>108.96000000000001</v>
      </c>
      <c r="G29" s="571" t="s">
        <v>287</v>
      </c>
      <c r="H29" s="572">
        <v>50</v>
      </c>
      <c r="I29" s="771">
        <f t="shared" si="8"/>
        <v>2392.5800000000017</v>
      </c>
      <c r="J29" s="584">
        <f t="shared" si="9"/>
        <v>527</v>
      </c>
      <c r="K29" s="603">
        <f t="shared" si="4"/>
        <v>5448</v>
      </c>
      <c r="N29" s="129">
        <v>4.54</v>
      </c>
      <c r="O29" s="15">
        <v>20</v>
      </c>
      <c r="P29" s="68">
        <f t="shared" si="5"/>
        <v>90.8</v>
      </c>
      <c r="Q29" s="656">
        <v>45106</v>
      </c>
      <c r="R29" s="573">
        <f t="shared" si="6"/>
        <v>90.8</v>
      </c>
      <c r="S29" s="571" t="s">
        <v>699</v>
      </c>
      <c r="T29" s="572">
        <v>50</v>
      </c>
      <c r="U29" s="771">
        <f t="shared" si="10"/>
        <v>749.10000000000014</v>
      </c>
      <c r="V29" s="584">
        <f t="shared" si="11"/>
        <v>165</v>
      </c>
      <c r="W29" s="603">
        <f t="shared" si="7"/>
        <v>4540</v>
      </c>
    </row>
    <row r="30" spans="2:23" x14ac:dyDescent="0.25">
      <c r="B30" s="129">
        <v>4.54</v>
      </c>
      <c r="C30" s="15">
        <v>30</v>
      </c>
      <c r="D30" s="68">
        <f t="shared" si="12"/>
        <v>136.19999999999999</v>
      </c>
      <c r="E30" s="656">
        <v>45078</v>
      </c>
      <c r="F30" s="573">
        <f t="shared" si="13"/>
        <v>136.19999999999999</v>
      </c>
      <c r="G30" s="571" t="s">
        <v>288</v>
      </c>
      <c r="H30" s="572">
        <v>50</v>
      </c>
      <c r="I30" s="771">
        <f t="shared" si="8"/>
        <v>2256.3800000000019</v>
      </c>
      <c r="J30" s="584">
        <f t="shared" si="9"/>
        <v>497</v>
      </c>
      <c r="K30" s="603">
        <f t="shared" si="4"/>
        <v>6809.9999999999991</v>
      </c>
      <c r="N30" s="129">
        <v>4.54</v>
      </c>
      <c r="O30" s="15">
        <v>3</v>
      </c>
      <c r="P30" s="68">
        <f t="shared" si="5"/>
        <v>13.620000000000001</v>
      </c>
      <c r="Q30" s="656">
        <v>45107</v>
      </c>
      <c r="R30" s="573">
        <f t="shared" si="6"/>
        <v>13.620000000000001</v>
      </c>
      <c r="S30" s="571" t="s">
        <v>702</v>
      </c>
      <c r="T30" s="572">
        <v>50</v>
      </c>
      <c r="U30" s="771">
        <f t="shared" si="10"/>
        <v>735.48000000000013</v>
      </c>
      <c r="V30" s="584">
        <f t="shared" si="11"/>
        <v>162</v>
      </c>
      <c r="W30" s="603">
        <f t="shared" si="7"/>
        <v>681</v>
      </c>
    </row>
    <row r="31" spans="2:23" x14ac:dyDescent="0.25">
      <c r="B31" s="129">
        <v>4.54</v>
      </c>
      <c r="C31" s="15">
        <v>30</v>
      </c>
      <c r="D31" s="68">
        <f t="shared" si="12"/>
        <v>136.19999999999999</v>
      </c>
      <c r="E31" s="656">
        <v>45079</v>
      </c>
      <c r="F31" s="573">
        <f t="shared" si="13"/>
        <v>136.19999999999999</v>
      </c>
      <c r="G31" s="571" t="s">
        <v>297</v>
      </c>
      <c r="H31" s="572">
        <v>50</v>
      </c>
      <c r="I31" s="771">
        <f t="shared" si="8"/>
        <v>2120.1800000000021</v>
      </c>
      <c r="J31" s="584">
        <f t="shared" si="9"/>
        <v>467</v>
      </c>
      <c r="K31" s="603">
        <f t="shared" si="4"/>
        <v>6809.9999999999991</v>
      </c>
      <c r="N31" s="129">
        <v>4.54</v>
      </c>
      <c r="O31" s="15">
        <v>38</v>
      </c>
      <c r="P31" s="68">
        <f t="shared" si="5"/>
        <v>172.52</v>
      </c>
      <c r="Q31" s="656">
        <v>45107</v>
      </c>
      <c r="R31" s="573">
        <f t="shared" si="6"/>
        <v>172.52</v>
      </c>
      <c r="S31" s="571" t="s">
        <v>705</v>
      </c>
      <c r="T31" s="572">
        <v>50</v>
      </c>
      <c r="U31" s="771">
        <f t="shared" si="10"/>
        <v>562.96000000000015</v>
      </c>
      <c r="V31" s="584">
        <f t="shared" si="11"/>
        <v>124</v>
      </c>
      <c r="W31" s="603">
        <f t="shared" si="7"/>
        <v>8626</v>
      </c>
    </row>
    <row r="32" spans="2:23" x14ac:dyDescent="0.25">
      <c r="B32" s="129">
        <v>4.54</v>
      </c>
      <c r="C32" s="15">
        <v>50</v>
      </c>
      <c r="D32" s="68">
        <f t="shared" si="12"/>
        <v>227</v>
      </c>
      <c r="E32" s="656">
        <v>45080</v>
      </c>
      <c r="F32" s="573">
        <f t="shared" si="13"/>
        <v>227</v>
      </c>
      <c r="G32" s="571" t="s">
        <v>301</v>
      </c>
      <c r="H32" s="572">
        <v>50</v>
      </c>
      <c r="I32" s="771">
        <f t="shared" si="8"/>
        <v>1893.1800000000021</v>
      </c>
      <c r="J32" s="584">
        <f t="shared" si="9"/>
        <v>417</v>
      </c>
      <c r="K32" s="603">
        <f t="shared" si="4"/>
        <v>11350</v>
      </c>
      <c r="N32" s="129">
        <v>4.54</v>
      </c>
      <c r="O32" s="15">
        <v>36</v>
      </c>
      <c r="P32" s="68">
        <f t="shared" si="5"/>
        <v>163.44</v>
      </c>
      <c r="Q32" s="656">
        <v>45108</v>
      </c>
      <c r="R32" s="573">
        <f t="shared" si="6"/>
        <v>163.44</v>
      </c>
      <c r="S32" s="571" t="s">
        <v>711</v>
      </c>
      <c r="T32" s="572">
        <v>50</v>
      </c>
      <c r="U32" s="771">
        <f t="shared" si="10"/>
        <v>399.52000000000015</v>
      </c>
      <c r="V32" s="584">
        <f t="shared" si="11"/>
        <v>88</v>
      </c>
      <c r="W32" s="603">
        <f t="shared" si="7"/>
        <v>8172</v>
      </c>
    </row>
    <row r="33" spans="1:23" x14ac:dyDescent="0.25">
      <c r="B33" s="129">
        <v>4.54</v>
      </c>
      <c r="C33" s="15">
        <v>2</v>
      </c>
      <c r="D33" s="68">
        <f t="shared" si="12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8"/>
        <v>1884.1000000000022</v>
      </c>
      <c r="J33" s="584">
        <f t="shared" si="9"/>
        <v>415</v>
      </c>
      <c r="K33" s="603">
        <f t="shared" si="4"/>
        <v>454</v>
      </c>
      <c r="N33" s="129">
        <v>4.54</v>
      </c>
      <c r="O33" s="15">
        <v>50</v>
      </c>
      <c r="P33" s="68">
        <f t="shared" si="5"/>
        <v>227</v>
      </c>
      <c r="Q33" s="656">
        <v>45108</v>
      </c>
      <c r="R33" s="573">
        <f>P33</f>
        <v>227</v>
      </c>
      <c r="S33" s="571" t="s">
        <v>717</v>
      </c>
      <c r="T33" s="572">
        <v>50</v>
      </c>
      <c r="U33" s="771">
        <f t="shared" si="10"/>
        <v>172.52000000000015</v>
      </c>
      <c r="V33" s="584">
        <f t="shared" si="11"/>
        <v>38</v>
      </c>
      <c r="W33" s="603">
        <f t="shared" si="7"/>
        <v>11350</v>
      </c>
    </row>
    <row r="34" spans="1:23" x14ac:dyDescent="0.25">
      <c r="B34" s="129">
        <v>4.54</v>
      </c>
      <c r="C34" s="15">
        <v>5</v>
      </c>
      <c r="D34" s="68">
        <f t="shared" si="12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8"/>
        <v>1861.4000000000021</v>
      </c>
      <c r="J34" s="584">
        <f t="shared" si="9"/>
        <v>410</v>
      </c>
      <c r="K34" s="603">
        <f t="shared" si="4"/>
        <v>1135</v>
      </c>
      <c r="N34" s="129">
        <v>4.54</v>
      </c>
      <c r="O34" s="15"/>
      <c r="P34" s="68">
        <f t="shared" si="5"/>
        <v>0</v>
      </c>
      <c r="Q34" s="586"/>
      <c r="R34" s="573">
        <f>P34</f>
        <v>0</v>
      </c>
      <c r="S34" s="571"/>
      <c r="T34" s="572"/>
      <c r="U34" s="771">
        <f t="shared" si="10"/>
        <v>172.52000000000015</v>
      </c>
      <c r="V34" s="584">
        <f t="shared" si="11"/>
        <v>38</v>
      </c>
      <c r="W34" s="603">
        <f t="shared" si="7"/>
        <v>0</v>
      </c>
    </row>
    <row r="35" spans="1:23" x14ac:dyDescent="0.25">
      <c r="B35" s="129">
        <v>4.54</v>
      </c>
      <c r="C35" s="15">
        <v>15</v>
      </c>
      <c r="D35" s="68">
        <f t="shared" si="12"/>
        <v>68.099999999999994</v>
      </c>
      <c r="E35" s="586">
        <v>45082</v>
      </c>
      <c r="F35" s="573">
        <f t="shared" ref="F35:F109" si="14">D35</f>
        <v>68.099999999999994</v>
      </c>
      <c r="G35" s="571" t="s">
        <v>308</v>
      </c>
      <c r="H35" s="572">
        <v>50</v>
      </c>
      <c r="I35" s="771">
        <f t="shared" si="8"/>
        <v>1793.3000000000022</v>
      </c>
      <c r="J35" s="584">
        <f t="shared" si="9"/>
        <v>395</v>
      </c>
      <c r="K35" s="603">
        <f t="shared" si="4"/>
        <v>3404.9999999999995</v>
      </c>
      <c r="N35" s="129">
        <v>4.54</v>
      </c>
      <c r="O35" s="15"/>
      <c r="P35" s="68">
        <f t="shared" si="5"/>
        <v>0</v>
      </c>
      <c r="Q35" s="586"/>
      <c r="R35" s="573">
        <f t="shared" ref="R35:R109" si="15">P35</f>
        <v>0</v>
      </c>
      <c r="S35" s="571"/>
      <c r="T35" s="572"/>
      <c r="U35" s="771">
        <f t="shared" si="10"/>
        <v>172.52000000000015</v>
      </c>
      <c r="V35" s="584">
        <f t="shared" si="11"/>
        <v>38</v>
      </c>
      <c r="W35" s="603">
        <f t="shared" si="7"/>
        <v>0</v>
      </c>
    </row>
    <row r="36" spans="1:23" x14ac:dyDescent="0.25">
      <c r="B36" s="129">
        <v>4.54</v>
      </c>
      <c r="C36" s="15">
        <v>30</v>
      </c>
      <c r="D36" s="68">
        <f t="shared" si="12"/>
        <v>136.19999999999999</v>
      </c>
      <c r="E36" s="586">
        <v>45082</v>
      </c>
      <c r="F36" s="573">
        <f t="shared" si="14"/>
        <v>136.19999999999999</v>
      </c>
      <c r="G36" s="571" t="s">
        <v>309</v>
      </c>
      <c r="H36" s="572">
        <v>50</v>
      </c>
      <c r="I36" s="771">
        <f t="shared" si="8"/>
        <v>1657.1000000000022</v>
      </c>
      <c r="J36" s="584">
        <f t="shared" si="9"/>
        <v>365</v>
      </c>
      <c r="K36" s="603">
        <f t="shared" si="4"/>
        <v>6809.9999999999991</v>
      </c>
      <c r="N36" s="129">
        <v>4.54</v>
      </c>
      <c r="O36" s="15"/>
      <c r="P36" s="68">
        <f t="shared" si="5"/>
        <v>0</v>
      </c>
      <c r="Q36" s="586"/>
      <c r="R36" s="573">
        <f t="shared" si="15"/>
        <v>0</v>
      </c>
      <c r="S36" s="571"/>
      <c r="T36" s="572"/>
      <c r="U36" s="771">
        <f t="shared" si="10"/>
        <v>172.52000000000015</v>
      </c>
      <c r="V36" s="584">
        <f t="shared" si="11"/>
        <v>38</v>
      </c>
      <c r="W36" s="603">
        <f t="shared" si="7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2"/>
        <v>181.6</v>
      </c>
      <c r="E37" s="586">
        <v>45082</v>
      </c>
      <c r="F37" s="573">
        <f t="shared" si="14"/>
        <v>181.6</v>
      </c>
      <c r="G37" s="571" t="s">
        <v>313</v>
      </c>
      <c r="H37" s="572">
        <v>53</v>
      </c>
      <c r="I37" s="850">
        <f t="shared" si="8"/>
        <v>1475.5000000000023</v>
      </c>
      <c r="J37" s="644">
        <f t="shared" si="9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5"/>
        <v>0</v>
      </c>
      <c r="Q37" s="586"/>
      <c r="R37" s="573">
        <f t="shared" si="15"/>
        <v>0</v>
      </c>
      <c r="S37" s="571"/>
      <c r="T37" s="572"/>
      <c r="U37" s="771">
        <f t="shared" si="10"/>
        <v>172.52000000000015</v>
      </c>
      <c r="V37" s="584">
        <f t="shared" si="11"/>
        <v>38</v>
      </c>
      <c r="W37" s="603">
        <f t="shared" si="7"/>
        <v>0</v>
      </c>
    </row>
    <row r="38" spans="1:23" x14ac:dyDescent="0.25">
      <c r="B38" s="129">
        <v>4.54</v>
      </c>
      <c r="C38" s="15"/>
      <c r="D38" s="68">
        <f t="shared" si="12"/>
        <v>0</v>
      </c>
      <c r="E38" s="586"/>
      <c r="F38" s="573">
        <f t="shared" si="14"/>
        <v>0</v>
      </c>
      <c r="G38" s="571"/>
      <c r="H38" s="572"/>
      <c r="I38" s="771">
        <f t="shared" si="8"/>
        <v>1475.5000000000023</v>
      </c>
      <c r="J38" s="584">
        <f t="shared" si="9"/>
        <v>325</v>
      </c>
      <c r="K38" s="603">
        <f t="shared" si="4"/>
        <v>0</v>
      </c>
      <c r="N38" s="129">
        <v>4.54</v>
      </c>
      <c r="O38" s="15"/>
      <c r="P38" s="68">
        <f t="shared" si="5"/>
        <v>0</v>
      </c>
      <c r="Q38" s="586"/>
      <c r="R38" s="573">
        <f t="shared" si="15"/>
        <v>0</v>
      </c>
      <c r="S38" s="571"/>
      <c r="T38" s="572"/>
      <c r="U38" s="771">
        <f t="shared" si="10"/>
        <v>172.52000000000015</v>
      </c>
      <c r="V38" s="584">
        <f t="shared" si="11"/>
        <v>38</v>
      </c>
      <c r="W38" s="603">
        <f t="shared" si="7"/>
        <v>0</v>
      </c>
    </row>
    <row r="39" spans="1:23" x14ac:dyDescent="0.25">
      <c r="B39" s="129">
        <v>4.54</v>
      </c>
      <c r="C39" s="15">
        <v>1</v>
      </c>
      <c r="D39" s="489">
        <f t="shared" si="12"/>
        <v>4.54</v>
      </c>
      <c r="E39" s="942">
        <v>45083</v>
      </c>
      <c r="F39" s="719">
        <f t="shared" si="14"/>
        <v>4.54</v>
      </c>
      <c r="G39" s="720" t="s">
        <v>478</v>
      </c>
      <c r="H39" s="721">
        <v>50</v>
      </c>
      <c r="I39" s="771">
        <f t="shared" si="8"/>
        <v>1470.9600000000023</v>
      </c>
      <c r="J39" s="584">
        <f t="shared" si="9"/>
        <v>324</v>
      </c>
      <c r="K39" s="603">
        <f t="shared" si="4"/>
        <v>227</v>
      </c>
      <c r="N39" s="129">
        <v>4.54</v>
      </c>
      <c r="O39" s="15"/>
      <c r="P39" s="489">
        <f t="shared" si="5"/>
        <v>0</v>
      </c>
      <c r="Q39" s="942"/>
      <c r="R39" s="719">
        <f t="shared" si="15"/>
        <v>0</v>
      </c>
      <c r="S39" s="720"/>
      <c r="T39" s="721"/>
      <c r="U39" s="771">
        <f t="shared" si="10"/>
        <v>172.52000000000015</v>
      </c>
      <c r="V39" s="584">
        <f t="shared" si="11"/>
        <v>38</v>
      </c>
      <c r="W39" s="603">
        <f t="shared" si="7"/>
        <v>0</v>
      </c>
    </row>
    <row r="40" spans="1:23" x14ac:dyDescent="0.25">
      <c r="B40" s="129">
        <v>4.54</v>
      </c>
      <c r="C40" s="15">
        <v>5</v>
      </c>
      <c r="D40" s="489">
        <f t="shared" si="12"/>
        <v>22.7</v>
      </c>
      <c r="E40" s="1164">
        <v>45083</v>
      </c>
      <c r="F40" s="489">
        <f t="shared" si="14"/>
        <v>22.7</v>
      </c>
      <c r="G40" s="720" t="s">
        <v>481</v>
      </c>
      <c r="H40" s="721">
        <v>50</v>
      </c>
      <c r="I40" s="771">
        <f t="shared" si="8"/>
        <v>1448.2600000000023</v>
      </c>
      <c r="J40" s="72">
        <f t="shared" si="9"/>
        <v>319</v>
      </c>
      <c r="K40" s="59">
        <f t="shared" si="4"/>
        <v>1135</v>
      </c>
      <c r="N40" s="129">
        <v>4.54</v>
      </c>
      <c r="O40" s="15"/>
      <c r="P40" s="489">
        <f t="shared" si="5"/>
        <v>0</v>
      </c>
      <c r="Q40" s="1164"/>
      <c r="R40" s="489">
        <f t="shared" si="15"/>
        <v>0</v>
      </c>
      <c r="S40" s="720"/>
      <c r="T40" s="721"/>
      <c r="U40" s="771">
        <f t="shared" si="10"/>
        <v>172.52000000000015</v>
      </c>
      <c r="V40" s="1128">
        <f t="shared" si="11"/>
        <v>38</v>
      </c>
      <c r="W40" s="59">
        <f t="shared" si="7"/>
        <v>0</v>
      </c>
    </row>
    <row r="41" spans="1:23" x14ac:dyDescent="0.25">
      <c r="B41" s="129">
        <v>4.54</v>
      </c>
      <c r="C41" s="15">
        <v>30</v>
      </c>
      <c r="D41" s="489">
        <f t="shared" si="12"/>
        <v>136.19999999999999</v>
      </c>
      <c r="E41" s="1164">
        <v>45083</v>
      </c>
      <c r="F41" s="489">
        <f t="shared" si="14"/>
        <v>136.19999999999999</v>
      </c>
      <c r="G41" s="720" t="s">
        <v>485</v>
      </c>
      <c r="H41" s="721">
        <v>50</v>
      </c>
      <c r="I41" s="771">
        <f t="shared" si="8"/>
        <v>1312.0600000000022</v>
      </c>
      <c r="J41" s="72">
        <f t="shared" si="9"/>
        <v>289</v>
      </c>
      <c r="K41" s="59">
        <f t="shared" si="4"/>
        <v>6809.9999999999991</v>
      </c>
      <c r="N41" s="129">
        <v>4.54</v>
      </c>
      <c r="O41" s="15"/>
      <c r="P41" s="489">
        <f t="shared" si="5"/>
        <v>0</v>
      </c>
      <c r="Q41" s="1164"/>
      <c r="R41" s="489">
        <f t="shared" si="15"/>
        <v>0</v>
      </c>
      <c r="S41" s="720"/>
      <c r="T41" s="721"/>
      <c r="U41" s="771">
        <f t="shared" si="10"/>
        <v>172.52000000000015</v>
      </c>
      <c r="V41" s="1128">
        <f t="shared" si="11"/>
        <v>38</v>
      </c>
      <c r="W41" s="59">
        <f t="shared" si="7"/>
        <v>0</v>
      </c>
    </row>
    <row r="42" spans="1:23" x14ac:dyDescent="0.25">
      <c r="B42" s="129">
        <v>4.54</v>
      </c>
      <c r="C42" s="15">
        <v>30</v>
      </c>
      <c r="D42" s="489">
        <f t="shared" si="12"/>
        <v>136.19999999999999</v>
      </c>
      <c r="E42" s="1164">
        <v>45084</v>
      </c>
      <c r="F42" s="489">
        <f t="shared" si="14"/>
        <v>136.19999999999999</v>
      </c>
      <c r="G42" s="720" t="s">
        <v>493</v>
      </c>
      <c r="H42" s="721">
        <v>50</v>
      </c>
      <c r="I42" s="771">
        <f t="shared" si="8"/>
        <v>1175.8600000000022</v>
      </c>
      <c r="J42" s="584">
        <f t="shared" si="9"/>
        <v>259</v>
      </c>
      <c r="K42" s="59">
        <f t="shared" si="4"/>
        <v>6809.9999999999991</v>
      </c>
      <c r="N42" s="129">
        <v>4.54</v>
      </c>
      <c r="O42" s="15"/>
      <c r="P42" s="489">
        <f t="shared" si="5"/>
        <v>0</v>
      </c>
      <c r="Q42" s="1164"/>
      <c r="R42" s="489">
        <f t="shared" si="15"/>
        <v>0</v>
      </c>
      <c r="S42" s="720"/>
      <c r="T42" s="721"/>
      <c r="U42" s="771">
        <f t="shared" si="10"/>
        <v>172.52000000000015</v>
      </c>
      <c r="V42" s="584">
        <f t="shared" si="11"/>
        <v>38</v>
      </c>
      <c r="W42" s="59">
        <f t="shared" si="7"/>
        <v>0</v>
      </c>
    </row>
    <row r="43" spans="1:23" x14ac:dyDescent="0.25">
      <c r="B43" s="129">
        <v>4.54</v>
      </c>
      <c r="C43" s="15">
        <v>36</v>
      </c>
      <c r="D43" s="489">
        <f t="shared" si="12"/>
        <v>163.44</v>
      </c>
      <c r="E43" s="1164">
        <v>45086</v>
      </c>
      <c r="F43" s="489">
        <f t="shared" si="14"/>
        <v>163.44</v>
      </c>
      <c r="G43" s="720" t="s">
        <v>501</v>
      </c>
      <c r="H43" s="721">
        <v>50</v>
      </c>
      <c r="I43" s="771">
        <f t="shared" si="8"/>
        <v>1012.4200000000021</v>
      </c>
      <c r="J43" s="584">
        <f>J42-C43</f>
        <v>223</v>
      </c>
      <c r="K43" s="603">
        <f t="shared" si="4"/>
        <v>8172</v>
      </c>
      <c r="N43" s="129">
        <v>4.54</v>
      </c>
      <c r="O43" s="15"/>
      <c r="P43" s="489">
        <f t="shared" si="5"/>
        <v>0</v>
      </c>
      <c r="Q43" s="1164"/>
      <c r="R43" s="489">
        <f t="shared" si="15"/>
        <v>0</v>
      </c>
      <c r="S43" s="720"/>
      <c r="T43" s="721"/>
      <c r="U43" s="771">
        <f t="shared" si="10"/>
        <v>172.52000000000015</v>
      </c>
      <c r="V43" s="584">
        <f>V42-O43</f>
        <v>38</v>
      </c>
      <c r="W43" s="603">
        <f t="shared" si="7"/>
        <v>0</v>
      </c>
    </row>
    <row r="44" spans="1:23" x14ac:dyDescent="0.25">
      <c r="B44" s="129">
        <v>4.54</v>
      </c>
      <c r="C44" s="15">
        <v>35</v>
      </c>
      <c r="D44" s="489">
        <f t="shared" si="12"/>
        <v>158.9</v>
      </c>
      <c r="E44" s="1164">
        <v>45086</v>
      </c>
      <c r="F44" s="489">
        <f t="shared" si="14"/>
        <v>158.9</v>
      </c>
      <c r="G44" s="318" t="s">
        <v>509</v>
      </c>
      <c r="H44" s="721">
        <v>50</v>
      </c>
      <c r="I44" s="771">
        <f t="shared" si="8"/>
        <v>853.52000000000214</v>
      </c>
      <c r="J44" s="584">
        <f t="shared" ref="J44:J107" si="16">J43-C44</f>
        <v>188</v>
      </c>
      <c r="K44" s="59">
        <f t="shared" si="4"/>
        <v>7945</v>
      </c>
      <c r="N44" s="129">
        <v>4.54</v>
      </c>
      <c r="O44" s="15"/>
      <c r="P44" s="489">
        <f t="shared" si="5"/>
        <v>0</v>
      </c>
      <c r="Q44" s="1164"/>
      <c r="R44" s="489">
        <f t="shared" si="15"/>
        <v>0</v>
      </c>
      <c r="S44" s="318"/>
      <c r="T44" s="721"/>
      <c r="U44" s="771">
        <f t="shared" si="10"/>
        <v>172.52000000000015</v>
      </c>
      <c r="V44" s="584">
        <f t="shared" ref="V44:V107" si="17">V43-O44</f>
        <v>38</v>
      </c>
      <c r="W44" s="59">
        <f t="shared" si="7"/>
        <v>0</v>
      </c>
    </row>
    <row r="45" spans="1:23" x14ac:dyDescent="0.25">
      <c r="B45" s="129">
        <v>4.54</v>
      </c>
      <c r="C45" s="15">
        <v>8</v>
      </c>
      <c r="D45" s="489">
        <f t="shared" si="12"/>
        <v>36.32</v>
      </c>
      <c r="E45" s="1164">
        <v>45087</v>
      </c>
      <c r="F45" s="489">
        <f t="shared" si="14"/>
        <v>36.32</v>
      </c>
      <c r="G45" s="318" t="s">
        <v>515</v>
      </c>
      <c r="H45" s="721">
        <v>50</v>
      </c>
      <c r="I45" s="771">
        <f t="shared" si="8"/>
        <v>817.20000000000209</v>
      </c>
      <c r="J45" s="584">
        <f t="shared" si="16"/>
        <v>180</v>
      </c>
      <c r="K45" s="59">
        <f t="shared" si="4"/>
        <v>1816</v>
      </c>
      <c r="N45" s="129">
        <v>4.54</v>
      </c>
      <c r="O45" s="15"/>
      <c r="P45" s="489">
        <f t="shared" si="5"/>
        <v>0</v>
      </c>
      <c r="Q45" s="1164"/>
      <c r="R45" s="489">
        <f t="shared" si="15"/>
        <v>0</v>
      </c>
      <c r="S45" s="318"/>
      <c r="T45" s="721"/>
      <c r="U45" s="771">
        <f t="shared" si="10"/>
        <v>172.52000000000015</v>
      </c>
      <c r="V45" s="584">
        <f t="shared" si="17"/>
        <v>38</v>
      </c>
      <c r="W45" s="59">
        <f t="shared" si="7"/>
        <v>0</v>
      </c>
    </row>
    <row r="46" spans="1:23" x14ac:dyDescent="0.25">
      <c r="B46" s="129">
        <v>4.54</v>
      </c>
      <c r="C46" s="15">
        <v>50</v>
      </c>
      <c r="D46" s="489">
        <f t="shared" si="12"/>
        <v>227</v>
      </c>
      <c r="E46" s="1164">
        <v>45087</v>
      </c>
      <c r="F46" s="489">
        <f t="shared" si="14"/>
        <v>227</v>
      </c>
      <c r="G46" s="318" t="s">
        <v>518</v>
      </c>
      <c r="H46" s="721">
        <v>50</v>
      </c>
      <c r="I46" s="771">
        <f t="shared" si="8"/>
        <v>590.20000000000209</v>
      </c>
      <c r="J46" s="584">
        <f t="shared" si="16"/>
        <v>130</v>
      </c>
      <c r="K46" s="59">
        <f t="shared" si="4"/>
        <v>11350</v>
      </c>
      <c r="N46" s="129">
        <v>4.54</v>
      </c>
      <c r="O46" s="15"/>
      <c r="P46" s="489">
        <f t="shared" si="5"/>
        <v>0</v>
      </c>
      <c r="Q46" s="1164"/>
      <c r="R46" s="489">
        <f t="shared" si="15"/>
        <v>0</v>
      </c>
      <c r="S46" s="318"/>
      <c r="T46" s="721"/>
      <c r="U46" s="771">
        <f t="shared" si="10"/>
        <v>172.52000000000015</v>
      </c>
      <c r="V46" s="584">
        <f t="shared" si="17"/>
        <v>38</v>
      </c>
      <c r="W46" s="59">
        <f t="shared" si="7"/>
        <v>0</v>
      </c>
    </row>
    <row r="47" spans="1:23" x14ac:dyDescent="0.25">
      <c r="B47" s="129">
        <v>4.54</v>
      </c>
      <c r="C47" s="15">
        <v>30</v>
      </c>
      <c r="D47" s="489">
        <f t="shared" si="12"/>
        <v>136.19999999999999</v>
      </c>
      <c r="E47" s="1164">
        <v>45089</v>
      </c>
      <c r="F47" s="489">
        <f t="shared" si="14"/>
        <v>136.19999999999999</v>
      </c>
      <c r="G47" s="318" t="s">
        <v>521</v>
      </c>
      <c r="H47" s="721">
        <v>50</v>
      </c>
      <c r="I47" s="771">
        <f t="shared" si="8"/>
        <v>454.0000000000021</v>
      </c>
      <c r="J47" s="584">
        <f t="shared" si="16"/>
        <v>100</v>
      </c>
      <c r="K47" s="59">
        <f t="shared" si="4"/>
        <v>6809.9999999999991</v>
      </c>
      <c r="N47" s="129">
        <v>4.54</v>
      </c>
      <c r="O47" s="15"/>
      <c r="P47" s="489">
        <f t="shared" si="5"/>
        <v>0</v>
      </c>
      <c r="Q47" s="1164"/>
      <c r="R47" s="489">
        <f t="shared" si="15"/>
        <v>0</v>
      </c>
      <c r="S47" s="318"/>
      <c r="T47" s="721"/>
      <c r="U47" s="771">
        <f t="shared" si="10"/>
        <v>172.52000000000015</v>
      </c>
      <c r="V47" s="584">
        <f t="shared" si="17"/>
        <v>38</v>
      </c>
      <c r="W47" s="59">
        <f t="shared" si="7"/>
        <v>0</v>
      </c>
    </row>
    <row r="48" spans="1:23" x14ac:dyDescent="0.25">
      <c r="B48" s="129">
        <v>4.54</v>
      </c>
      <c r="C48" s="15">
        <v>50</v>
      </c>
      <c r="D48" s="489">
        <f t="shared" si="12"/>
        <v>227</v>
      </c>
      <c r="E48" s="1164">
        <v>45090</v>
      </c>
      <c r="F48" s="489">
        <f t="shared" si="14"/>
        <v>227</v>
      </c>
      <c r="G48" s="318" t="s">
        <v>544</v>
      </c>
      <c r="H48" s="319">
        <v>50</v>
      </c>
      <c r="I48" s="771">
        <f t="shared" si="8"/>
        <v>227.0000000000021</v>
      </c>
      <c r="J48" s="72">
        <f t="shared" si="16"/>
        <v>50</v>
      </c>
      <c r="K48" s="59">
        <f t="shared" si="4"/>
        <v>11350</v>
      </c>
      <c r="N48" s="129">
        <v>4.54</v>
      </c>
      <c r="O48" s="15"/>
      <c r="P48" s="489">
        <f t="shared" si="5"/>
        <v>0</v>
      </c>
      <c r="Q48" s="1164"/>
      <c r="R48" s="489">
        <f t="shared" si="15"/>
        <v>0</v>
      </c>
      <c r="S48" s="318"/>
      <c r="T48" s="319"/>
      <c r="U48" s="771">
        <f t="shared" si="10"/>
        <v>172.52000000000015</v>
      </c>
      <c r="V48" s="1128">
        <f t="shared" si="17"/>
        <v>38</v>
      </c>
      <c r="W48" s="59">
        <f t="shared" si="7"/>
        <v>0</v>
      </c>
    </row>
    <row r="49" spans="1:23" x14ac:dyDescent="0.25">
      <c r="B49" s="129">
        <v>4.54</v>
      </c>
      <c r="C49" s="15">
        <v>40</v>
      </c>
      <c r="D49" s="489">
        <f t="shared" si="12"/>
        <v>181.6</v>
      </c>
      <c r="E49" s="1164">
        <v>45091</v>
      </c>
      <c r="F49" s="489">
        <f t="shared" si="14"/>
        <v>181.6</v>
      </c>
      <c r="G49" s="318" t="s">
        <v>562</v>
      </c>
      <c r="H49" s="319">
        <v>50</v>
      </c>
      <c r="I49" s="771">
        <f t="shared" si="8"/>
        <v>45.400000000002109</v>
      </c>
      <c r="J49" s="72">
        <f t="shared" si="16"/>
        <v>10</v>
      </c>
      <c r="K49" s="59">
        <f t="shared" si="4"/>
        <v>9080</v>
      </c>
      <c r="N49" s="129">
        <v>4.54</v>
      </c>
      <c r="O49" s="15"/>
      <c r="P49" s="489">
        <f t="shared" si="5"/>
        <v>0</v>
      </c>
      <c r="Q49" s="1164"/>
      <c r="R49" s="489">
        <f t="shared" si="15"/>
        <v>0</v>
      </c>
      <c r="S49" s="318"/>
      <c r="T49" s="319"/>
      <c r="U49" s="771">
        <f t="shared" si="10"/>
        <v>172.52000000000015</v>
      </c>
      <c r="V49" s="1128">
        <f t="shared" si="17"/>
        <v>38</v>
      </c>
      <c r="W49" s="59">
        <f t="shared" si="7"/>
        <v>0</v>
      </c>
    </row>
    <row r="50" spans="1:23" x14ac:dyDescent="0.25">
      <c r="B50" s="129">
        <v>4.54</v>
      </c>
      <c r="C50" s="15">
        <v>5</v>
      </c>
      <c r="D50" s="489">
        <f t="shared" si="12"/>
        <v>22.7</v>
      </c>
      <c r="E50" s="1164">
        <v>45092</v>
      </c>
      <c r="F50" s="489">
        <f t="shared" si="14"/>
        <v>22.7</v>
      </c>
      <c r="G50" s="318" t="s">
        <v>572</v>
      </c>
      <c r="H50" s="319">
        <v>50</v>
      </c>
      <c r="I50" s="771">
        <f t="shared" si="8"/>
        <v>22.70000000000211</v>
      </c>
      <c r="J50" s="72">
        <f t="shared" si="16"/>
        <v>5</v>
      </c>
      <c r="K50" s="59">
        <f t="shared" si="4"/>
        <v>1135</v>
      </c>
      <c r="N50" s="129">
        <v>4.54</v>
      </c>
      <c r="O50" s="15"/>
      <c r="P50" s="489">
        <f t="shared" si="5"/>
        <v>0</v>
      </c>
      <c r="Q50" s="1164"/>
      <c r="R50" s="489">
        <f t="shared" si="15"/>
        <v>0</v>
      </c>
      <c r="S50" s="318"/>
      <c r="T50" s="319"/>
      <c r="U50" s="771">
        <f t="shared" si="10"/>
        <v>172.52000000000015</v>
      </c>
      <c r="V50" s="1128">
        <f t="shared" si="17"/>
        <v>38</v>
      </c>
      <c r="W50" s="59">
        <f t="shared" si="7"/>
        <v>0</v>
      </c>
    </row>
    <row r="51" spans="1:23" x14ac:dyDescent="0.25">
      <c r="B51" s="129">
        <v>4.54</v>
      </c>
      <c r="C51" s="15"/>
      <c r="D51" s="489">
        <f t="shared" si="12"/>
        <v>0</v>
      </c>
      <c r="E51" s="1164"/>
      <c r="F51" s="489">
        <f t="shared" si="14"/>
        <v>0</v>
      </c>
      <c r="G51" s="318"/>
      <c r="H51" s="319"/>
      <c r="I51" s="771">
        <f t="shared" si="8"/>
        <v>22.70000000000211</v>
      </c>
      <c r="J51" s="72">
        <f t="shared" si="16"/>
        <v>5</v>
      </c>
      <c r="K51" s="59">
        <f t="shared" si="4"/>
        <v>0</v>
      </c>
      <c r="N51" s="129">
        <v>4.54</v>
      </c>
      <c r="O51" s="15"/>
      <c r="P51" s="489">
        <f t="shared" si="5"/>
        <v>0</v>
      </c>
      <c r="Q51" s="1164"/>
      <c r="R51" s="489">
        <f t="shared" si="15"/>
        <v>0</v>
      </c>
      <c r="S51" s="318"/>
      <c r="T51" s="319"/>
      <c r="U51" s="771">
        <f t="shared" si="10"/>
        <v>172.52000000000015</v>
      </c>
      <c r="V51" s="1128">
        <f t="shared" si="17"/>
        <v>38</v>
      </c>
      <c r="W51" s="59">
        <f t="shared" si="7"/>
        <v>0</v>
      </c>
    </row>
    <row r="52" spans="1:23" x14ac:dyDescent="0.25">
      <c r="B52" s="129">
        <v>4.54</v>
      </c>
      <c r="C52" s="15"/>
      <c r="D52" s="489">
        <f t="shared" si="12"/>
        <v>0</v>
      </c>
      <c r="E52" s="1164"/>
      <c r="F52" s="489">
        <f t="shared" si="14"/>
        <v>0</v>
      </c>
      <c r="G52" s="318"/>
      <c r="H52" s="319"/>
      <c r="I52" s="771">
        <f t="shared" si="8"/>
        <v>22.70000000000211</v>
      </c>
      <c r="J52" s="584">
        <f t="shared" si="16"/>
        <v>5</v>
      </c>
      <c r="K52" s="59">
        <f t="shared" si="4"/>
        <v>0</v>
      </c>
      <c r="N52" s="129">
        <v>4.54</v>
      </c>
      <c r="O52" s="15"/>
      <c r="P52" s="489">
        <f t="shared" si="5"/>
        <v>0</v>
      </c>
      <c r="Q52" s="1164"/>
      <c r="R52" s="489">
        <f t="shared" si="15"/>
        <v>0</v>
      </c>
      <c r="S52" s="318"/>
      <c r="T52" s="319"/>
      <c r="U52" s="771">
        <f t="shared" si="10"/>
        <v>172.52000000000015</v>
      </c>
      <c r="V52" s="584">
        <f t="shared" si="17"/>
        <v>38</v>
      </c>
      <c r="W52" s="59">
        <f t="shared" si="7"/>
        <v>0</v>
      </c>
    </row>
    <row r="53" spans="1:23" x14ac:dyDescent="0.25">
      <c r="B53" s="129">
        <v>4.54</v>
      </c>
      <c r="C53" s="15"/>
      <c r="D53" s="489">
        <f t="shared" si="12"/>
        <v>0</v>
      </c>
      <c r="E53" s="1164"/>
      <c r="F53" s="489">
        <f t="shared" si="14"/>
        <v>0</v>
      </c>
      <c r="G53" s="318"/>
      <c r="H53" s="319"/>
      <c r="I53" s="771">
        <f t="shared" si="8"/>
        <v>22.70000000000211</v>
      </c>
      <c r="J53" s="584">
        <f t="shared" si="16"/>
        <v>5</v>
      </c>
      <c r="K53" s="59">
        <f t="shared" si="4"/>
        <v>0</v>
      </c>
      <c r="N53" s="129">
        <v>4.54</v>
      </c>
      <c r="O53" s="15"/>
      <c r="P53" s="489">
        <f t="shared" si="5"/>
        <v>0</v>
      </c>
      <c r="Q53" s="1164"/>
      <c r="R53" s="489">
        <f t="shared" si="15"/>
        <v>0</v>
      </c>
      <c r="S53" s="318"/>
      <c r="T53" s="319"/>
      <c r="U53" s="771">
        <f t="shared" si="10"/>
        <v>172.52000000000015</v>
      </c>
      <c r="V53" s="584">
        <f t="shared" si="17"/>
        <v>38</v>
      </c>
      <c r="W53" s="59">
        <f t="shared" si="7"/>
        <v>0</v>
      </c>
    </row>
    <row r="54" spans="1:23" x14ac:dyDescent="0.25">
      <c r="B54" s="129">
        <v>4.54</v>
      </c>
      <c r="C54" s="15">
        <v>5</v>
      </c>
      <c r="D54" s="489">
        <f t="shared" si="12"/>
        <v>22.7</v>
      </c>
      <c r="E54" s="1164"/>
      <c r="F54" s="489">
        <f t="shared" si="14"/>
        <v>22.7</v>
      </c>
      <c r="G54" s="1364"/>
      <c r="H54" s="1365"/>
      <c r="I54" s="1374">
        <f t="shared" si="8"/>
        <v>2.1103119252074976E-12</v>
      </c>
      <c r="J54" s="1375">
        <f t="shared" si="16"/>
        <v>0</v>
      </c>
      <c r="K54" s="1376">
        <f t="shared" si="4"/>
        <v>0</v>
      </c>
      <c r="N54" s="129">
        <v>4.54</v>
      </c>
      <c r="O54" s="15"/>
      <c r="P54" s="489">
        <f t="shared" si="5"/>
        <v>0</v>
      </c>
      <c r="Q54" s="1164"/>
      <c r="R54" s="489">
        <f t="shared" si="15"/>
        <v>0</v>
      </c>
      <c r="S54" s="318"/>
      <c r="T54" s="319"/>
      <c r="U54" s="771">
        <f t="shared" si="10"/>
        <v>172.52000000000015</v>
      </c>
      <c r="V54" s="1128">
        <f t="shared" si="17"/>
        <v>38</v>
      </c>
      <c r="W54" s="59">
        <f t="shared" si="7"/>
        <v>0</v>
      </c>
    </row>
    <row r="55" spans="1:23" x14ac:dyDescent="0.25">
      <c r="A55" s="589"/>
      <c r="B55" s="129">
        <v>4.54</v>
      </c>
      <c r="C55" s="632"/>
      <c r="D55" s="719">
        <f t="shared" si="12"/>
        <v>0</v>
      </c>
      <c r="E55" s="942"/>
      <c r="F55" s="719">
        <f t="shared" si="14"/>
        <v>0</v>
      </c>
      <c r="G55" s="1364"/>
      <c r="H55" s="1365"/>
      <c r="I55" s="1374">
        <f t="shared" si="8"/>
        <v>2.1103119252074976E-12</v>
      </c>
      <c r="J55" s="1375">
        <f t="shared" si="16"/>
        <v>0</v>
      </c>
      <c r="K55" s="1376">
        <f t="shared" si="4"/>
        <v>0</v>
      </c>
      <c r="M55" s="589"/>
      <c r="N55" s="129">
        <v>4.54</v>
      </c>
      <c r="O55" s="632"/>
      <c r="P55" s="719">
        <f t="shared" si="5"/>
        <v>0</v>
      </c>
      <c r="Q55" s="942"/>
      <c r="R55" s="719">
        <f t="shared" si="15"/>
        <v>0</v>
      </c>
      <c r="S55" s="720"/>
      <c r="T55" s="721"/>
      <c r="U55" s="771">
        <f t="shared" si="10"/>
        <v>172.52000000000015</v>
      </c>
      <c r="V55" s="1128">
        <f t="shared" si="17"/>
        <v>38</v>
      </c>
      <c r="W55" s="59">
        <f t="shared" si="7"/>
        <v>0</v>
      </c>
    </row>
    <row r="56" spans="1:23" x14ac:dyDescent="0.25">
      <c r="A56" s="602"/>
      <c r="B56" s="129">
        <v>4.54</v>
      </c>
      <c r="C56" s="632"/>
      <c r="D56" s="719">
        <f t="shared" si="12"/>
        <v>0</v>
      </c>
      <c r="E56" s="942"/>
      <c r="F56" s="719">
        <f t="shared" si="14"/>
        <v>0</v>
      </c>
      <c r="G56" s="1364"/>
      <c r="H56" s="1365"/>
      <c r="I56" s="1374">
        <f t="shared" si="8"/>
        <v>2.1103119252074976E-12</v>
      </c>
      <c r="J56" s="1375">
        <f t="shared" si="16"/>
        <v>0</v>
      </c>
      <c r="K56" s="1376">
        <f t="shared" si="4"/>
        <v>0</v>
      </c>
      <c r="M56" s="602"/>
      <c r="N56" s="129">
        <v>4.54</v>
      </c>
      <c r="O56" s="632"/>
      <c r="P56" s="719">
        <f t="shared" si="5"/>
        <v>0</v>
      </c>
      <c r="Q56" s="942"/>
      <c r="R56" s="719">
        <f t="shared" si="15"/>
        <v>0</v>
      </c>
      <c r="S56" s="720"/>
      <c r="T56" s="721"/>
      <c r="U56" s="771">
        <f t="shared" si="10"/>
        <v>172.52000000000015</v>
      </c>
      <c r="V56" s="1128">
        <f t="shared" si="17"/>
        <v>38</v>
      </c>
      <c r="W56" s="59">
        <f t="shared" si="7"/>
        <v>0</v>
      </c>
    </row>
    <row r="57" spans="1:23" x14ac:dyDescent="0.25">
      <c r="B57" s="129">
        <v>4.54</v>
      </c>
      <c r="C57" s="15"/>
      <c r="D57" s="489">
        <f t="shared" si="12"/>
        <v>0</v>
      </c>
      <c r="E57" s="1164"/>
      <c r="F57" s="489">
        <f t="shared" si="14"/>
        <v>0</v>
      </c>
      <c r="G57" s="1364"/>
      <c r="H57" s="1365"/>
      <c r="I57" s="1374">
        <f t="shared" si="8"/>
        <v>2.1103119252074976E-12</v>
      </c>
      <c r="J57" s="1375">
        <f t="shared" si="16"/>
        <v>0</v>
      </c>
      <c r="K57" s="1376">
        <f t="shared" si="4"/>
        <v>0</v>
      </c>
      <c r="N57" s="129">
        <v>4.54</v>
      </c>
      <c r="O57" s="15"/>
      <c r="P57" s="489">
        <f t="shared" si="5"/>
        <v>0</v>
      </c>
      <c r="Q57" s="1164"/>
      <c r="R57" s="489">
        <f t="shared" si="15"/>
        <v>0</v>
      </c>
      <c r="S57" s="318"/>
      <c r="T57" s="319"/>
      <c r="U57" s="771">
        <f t="shared" si="10"/>
        <v>172.52000000000015</v>
      </c>
      <c r="V57" s="1128">
        <f t="shared" si="17"/>
        <v>38</v>
      </c>
      <c r="W57" s="59">
        <f t="shared" si="7"/>
        <v>0</v>
      </c>
    </row>
    <row r="58" spans="1:23" x14ac:dyDescent="0.25">
      <c r="B58" s="129">
        <v>4.54</v>
      </c>
      <c r="C58" s="15"/>
      <c r="D58" s="489">
        <f t="shared" si="12"/>
        <v>0</v>
      </c>
      <c r="E58" s="1164"/>
      <c r="F58" s="489">
        <f t="shared" si="14"/>
        <v>0</v>
      </c>
      <c r="G58" s="1364"/>
      <c r="H58" s="1365"/>
      <c r="I58" s="1374">
        <f t="shared" si="8"/>
        <v>2.1103119252074976E-12</v>
      </c>
      <c r="J58" s="1375">
        <f t="shared" si="16"/>
        <v>0</v>
      </c>
      <c r="K58" s="1376">
        <f t="shared" si="4"/>
        <v>0</v>
      </c>
      <c r="N58" s="129">
        <v>4.54</v>
      </c>
      <c r="O58" s="15"/>
      <c r="P58" s="489">
        <f t="shared" si="5"/>
        <v>0</v>
      </c>
      <c r="Q58" s="1164"/>
      <c r="R58" s="489">
        <f t="shared" si="15"/>
        <v>0</v>
      </c>
      <c r="S58" s="318"/>
      <c r="T58" s="319"/>
      <c r="U58" s="771">
        <f t="shared" si="10"/>
        <v>172.52000000000015</v>
      </c>
      <c r="V58" s="1128">
        <f t="shared" si="17"/>
        <v>38</v>
      </c>
      <c r="W58" s="59">
        <f t="shared" si="7"/>
        <v>0</v>
      </c>
    </row>
    <row r="59" spans="1:23" x14ac:dyDescent="0.25">
      <c r="B59" s="129">
        <v>4.54</v>
      </c>
      <c r="C59" s="15"/>
      <c r="D59" s="489">
        <f t="shared" si="12"/>
        <v>0</v>
      </c>
      <c r="E59" s="1164"/>
      <c r="F59" s="489">
        <f t="shared" si="14"/>
        <v>0</v>
      </c>
      <c r="G59" s="318"/>
      <c r="H59" s="319"/>
      <c r="I59" s="771">
        <f t="shared" si="8"/>
        <v>2.1103119252074976E-12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489">
        <f t="shared" si="5"/>
        <v>0</v>
      </c>
      <c r="Q59" s="1164"/>
      <c r="R59" s="489">
        <f t="shared" si="15"/>
        <v>0</v>
      </c>
      <c r="S59" s="318"/>
      <c r="T59" s="319"/>
      <c r="U59" s="771">
        <f t="shared" si="10"/>
        <v>172.52000000000015</v>
      </c>
      <c r="V59" s="1128">
        <f t="shared" si="17"/>
        <v>38</v>
      </c>
      <c r="W59" s="59">
        <f t="shared" si="7"/>
        <v>0</v>
      </c>
    </row>
    <row r="60" spans="1:23" x14ac:dyDescent="0.25">
      <c r="B60" s="129">
        <v>4.54</v>
      </c>
      <c r="C60" s="15"/>
      <c r="D60" s="489">
        <f t="shared" si="12"/>
        <v>0</v>
      </c>
      <c r="E60" s="1164"/>
      <c r="F60" s="489">
        <f t="shared" si="14"/>
        <v>0</v>
      </c>
      <c r="G60" s="318"/>
      <c r="H60" s="319"/>
      <c r="I60" s="771">
        <f t="shared" si="8"/>
        <v>2.1103119252074976E-12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489">
        <f t="shared" si="5"/>
        <v>0</v>
      </c>
      <c r="Q60" s="1164"/>
      <c r="R60" s="489">
        <f t="shared" si="15"/>
        <v>0</v>
      </c>
      <c r="S60" s="318"/>
      <c r="T60" s="319"/>
      <c r="U60" s="771">
        <f t="shared" si="10"/>
        <v>172.52000000000015</v>
      </c>
      <c r="V60" s="1128">
        <f t="shared" si="17"/>
        <v>38</v>
      </c>
      <c r="W60" s="59">
        <f t="shared" si="7"/>
        <v>0</v>
      </c>
    </row>
    <row r="61" spans="1:23" x14ac:dyDescent="0.25">
      <c r="B61" s="129">
        <v>4.54</v>
      </c>
      <c r="C61" s="15"/>
      <c r="D61" s="489">
        <f t="shared" si="12"/>
        <v>0</v>
      </c>
      <c r="E61" s="1164"/>
      <c r="F61" s="489">
        <f t="shared" si="14"/>
        <v>0</v>
      </c>
      <c r="G61" s="318"/>
      <c r="H61" s="319"/>
      <c r="I61" s="771">
        <f t="shared" si="8"/>
        <v>2.1103119252074976E-12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489">
        <f t="shared" si="5"/>
        <v>0</v>
      </c>
      <c r="Q61" s="1164"/>
      <c r="R61" s="489">
        <f t="shared" si="15"/>
        <v>0</v>
      </c>
      <c r="S61" s="318"/>
      <c r="T61" s="319"/>
      <c r="U61" s="771">
        <f t="shared" si="10"/>
        <v>172.52000000000015</v>
      </c>
      <c r="V61" s="1128">
        <f t="shared" si="17"/>
        <v>38</v>
      </c>
      <c r="W61" s="59">
        <f t="shared" si="7"/>
        <v>0</v>
      </c>
    </row>
    <row r="62" spans="1:23" x14ac:dyDescent="0.25">
      <c r="B62" s="129">
        <v>4.54</v>
      </c>
      <c r="C62" s="15"/>
      <c r="D62" s="489">
        <f t="shared" si="12"/>
        <v>0</v>
      </c>
      <c r="E62" s="1164"/>
      <c r="F62" s="489">
        <f t="shared" si="14"/>
        <v>0</v>
      </c>
      <c r="G62" s="318"/>
      <c r="H62" s="319"/>
      <c r="I62" s="771">
        <f t="shared" si="8"/>
        <v>2.1103119252074976E-12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489">
        <f t="shared" si="5"/>
        <v>0</v>
      </c>
      <c r="Q62" s="1164"/>
      <c r="R62" s="489">
        <f t="shared" si="15"/>
        <v>0</v>
      </c>
      <c r="S62" s="318"/>
      <c r="T62" s="319"/>
      <c r="U62" s="771">
        <f t="shared" si="10"/>
        <v>172.52000000000015</v>
      </c>
      <c r="V62" s="1128">
        <f t="shared" si="17"/>
        <v>38</v>
      </c>
      <c r="W62" s="59">
        <f t="shared" si="7"/>
        <v>0</v>
      </c>
    </row>
    <row r="63" spans="1:23" x14ac:dyDescent="0.25">
      <c r="B63" s="129">
        <v>4.54</v>
      </c>
      <c r="C63" s="15"/>
      <c r="D63" s="489">
        <f t="shared" si="12"/>
        <v>0</v>
      </c>
      <c r="E63" s="1164"/>
      <c r="F63" s="489">
        <f t="shared" si="14"/>
        <v>0</v>
      </c>
      <c r="G63" s="318"/>
      <c r="H63" s="319"/>
      <c r="I63" s="771">
        <f t="shared" si="8"/>
        <v>2.1103119252074976E-12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489">
        <f t="shared" si="5"/>
        <v>0</v>
      </c>
      <c r="Q63" s="1164"/>
      <c r="R63" s="489">
        <f t="shared" si="15"/>
        <v>0</v>
      </c>
      <c r="S63" s="318"/>
      <c r="T63" s="319"/>
      <c r="U63" s="771">
        <f t="shared" si="10"/>
        <v>172.52000000000015</v>
      </c>
      <c r="V63" s="1128">
        <f t="shared" si="17"/>
        <v>38</v>
      </c>
      <c r="W63" s="59">
        <f t="shared" si="7"/>
        <v>0</v>
      </c>
    </row>
    <row r="64" spans="1:23" x14ac:dyDescent="0.25">
      <c r="B64" s="129">
        <v>4.54</v>
      </c>
      <c r="C64" s="15"/>
      <c r="D64" s="489">
        <f t="shared" si="12"/>
        <v>0</v>
      </c>
      <c r="E64" s="1164"/>
      <c r="F64" s="489">
        <f t="shared" si="14"/>
        <v>0</v>
      </c>
      <c r="G64" s="318"/>
      <c r="H64" s="319"/>
      <c r="I64" s="771">
        <f t="shared" si="8"/>
        <v>2.1103119252074976E-12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489">
        <f t="shared" si="5"/>
        <v>0</v>
      </c>
      <c r="Q64" s="1164"/>
      <c r="R64" s="489">
        <f t="shared" si="15"/>
        <v>0</v>
      </c>
      <c r="S64" s="318"/>
      <c r="T64" s="319"/>
      <c r="U64" s="771">
        <f t="shared" si="10"/>
        <v>172.52000000000015</v>
      </c>
      <c r="V64" s="1128">
        <f t="shared" si="17"/>
        <v>38</v>
      </c>
      <c r="W64" s="59">
        <f t="shared" si="7"/>
        <v>0</v>
      </c>
    </row>
    <row r="65" spans="2:23" x14ac:dyDescent="0.25">
      <c r="B65" s="129">
        <v>4.54</v>
      </c>
      <c r="C65" s="15"/>
      <c r="D65" s="489">
        <f t="shared" si="12"/>
        <v>0</v>
      </c>
      <c r="E65" s="1164"/>
      <c r="F65" s="489">
        <f t="shared" si="14"/>
        <v>0</v>
      </c>
      <c r="G65" s="318"/>
      <c r="H65" s="319"/>
      <c r="I65" s="771">
        <f t="shared" si="8"/>
        <v>2.1103119252074976E-12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489">
        <f t="shared" si="5"/>
        <v>0</v>
      </c>
      <c r="Q65" s="1164"/>
      <c r="R65" s="489">
        <f t="shared" si="15"/>
        <v>0</v>
      </c>
      <c r="S65" s="318"/>
      <c r="T65" s="319"/>
      <c r="U65" s="771">
        <f t="shared" si="10"/>
        <v>172.52000000000015</v>
      </c>
      <c r="V65" s="1128">
        <f t="shared" si="17"/>
        <v>38</v>
      </c>
      <c r="W65" s="59">
        <f t="shared" si="7"/>
        <v>0</v>
      </c>
    </row>
    <row r="66" spans="2:23" x14ac:dyDescent="0.25">
      <c r="B66" s="129">
        <v>4.54</v>
      </c>
      <c r="C66" s="15"/>
      <c r="D66" s="489">
        <f t="shared" si="12"/>
        <v>0</v>
      </c>
      <c r="E66" s="1164"/>
      <c r="F66" s="489">
        <f t="shared" si="14"/>
        <v>0</v>
      </c>
      <c r="G66" s="318"/>
      <c r="H66" s="319"/>
      <c r="I66" s="771">
        <f t="shared" si="8"/>
        <v>2.1103119252074976E-12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489">
        <f t="shared" si="5"/>
        <v>0</v>
      </c>
      <c r="Q66" s="1164"/>
      <c r="R66" s="489">
        <f t="shared" si="15"/>
        <v>0</v>
      </c>
      <c r="S66" s="318"/>
      <c r="T66" s="319"/>
      <c r="U66" s="771">
        <f t="shared" si="10"/>
        <v>172.52000000000015</v>
      </c>
      <c r="V66" s="1128">
        <f t="shared" si="17"/>
        <v>38</v>
      </c>
      <c r="W66" s="59">
        <f t="shared" si="7"/>
        <v>0</v>
      </c>
    </row>
    <row r="67" spans="2:23" x14ac:dyDescent="0.25">
      <c r="B67" s="129">
        <v>4.54</v>
      </c>
      <c r="C67" s="15"/>
      <c r="D67" s="489">
        <f t="shared" si="12"/>
        <v>0</v>
      </c>
      <c r="E67" s="1164"/>
      <c r="F67" s="489">
        <f t="shared" si="14"/>
        <v>0</v>
      </c>
      <c r="G67" s="318"/>
      <c r="H67" s="319"/>
      <c r="I67" s="771">
        <f t="shared" si="8"/>
        <v>2.1103119252074976E-12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489">
        <f t="shared" si="5"/>
        <v>0</v>
      </c>
      <c r="Q67" s="1164"/>
      <c r="R67" s="489">
        <f t="shared" si="15"/>
        <v>0</v>
      </c>
      <c r="S67" s="318"/>
      <c r="T67" s="319"/>
      <c r="U67" s="771">
        <f t="shared" si="10"/>
        <v>172.52000000000015</v>
      </c>
      <c r="V67" s="1128">
        <f t="shared" si="17"/>
        <v>38</v>
      </c>
      <c r="W67" s="59">
        <f t="shared" si="7"/>
        <v>0</v>
      </c>
    </row>
    <row r="68" spans="2:23" x14ac:dyDescent="0.25">
      <c r="B68" s="129">
        <v>4.54</v>
      </c>
      <c r="C68" s="15"/>
      <c r="D68" s="489">
        <f t="shared" si="12"/>
        <v>0</v>
      </c>
      <c r="E68" s="1164"/>
      <c r="F68" s="489">
        <f t="shared" si="14"/>
        <v>0</v>
      </c>
      <c r="G68" s="318"/>
      <c r="H68" s="319"/>
      <c r="I68" s="771">
        <f t="shared" si="8"/>
        <v>2.1103119252074976E-12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489">
        <f t="shared" si="5"/>
        <v>0</v>
      </c>
      <c r="Q68" s="1164"/>
      <c r="R68" s="489">
        <f t="shared" si="15"/>
        <v>0</v>
      </c>
      <c r="S68" s="318"/>
      <c r="T68" s="319"/>
      <c r="U68" s="771">
        <f t="shared" si="10"/>
        <v>172.52000000000015</v>
      </c>
      <c r="V68" s="1128">
        <f t="shared" si="17"/>
        <v>38</v>
      </c>
      <c r="W68" s="59">
        <f t="shared" si="7"/>
        <v>0</v>
      </c>
    </row>
    <row r="69" spans="2:23" x14ac:dyDescent="0.25">
      <c r="B69" s="129">
        <v>4.54</v>
      </c>
      <c r="C69" s="15"/>
      <c r="D69" s="489">
        <f t="shared" si="12"/>
        <v>0</v>
      </c>
      <c r="E69" s="1164"/>
      <c r="F69" s="489">
        <f t="shared" si="14"/>
        <v>0</v>
      </c>
      <c r="G69" s="318"/>
      <c r="H69" s="319"/>
      <c r="I69" s="771">
        <f t="shared" si="8"/>
        <v>2.1103119252074976E-12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489">
        <f t="shared" si="5"/>
        <v>0</v>
      </c>
      <c r="Q69" s="1164"/>
      <c r="R69" s="489">
        <f t="shared" si="15"/>
        <v>0</v>
      </c>
      <c r="S69" s="318"/>
      <c r="T69" s="319"/>
      <c r="U69" s="771">
        <f t="shared" si="10"/>
        <v>172.52000000000015</v>
      </c>
      <c r="V69" s="1128">
        <f t="shared" si="17"/>
        <v>38</v>
      </c>
      <c r="W69" s="59">
        <f t="shared" si="7"/>
        <v>0</v>
      </c>
    </row>
    <row r="70" spans="2:23" x14ac:dyDescent="0.25">
      <c r="B70" s="129">
        <v>4.54</v>
      </c>
      <c r="C70" s="15"/>
      <c r="D70" s="489">
        <f t="shared" si="12"/>
        <v>0</v>
      </c>
      <c r="E70" s="1164"/>
      <c r="F70" s="489">
        <f t="shared" si="14"/>
        <v>0</v>
      </c>
      <c r="G70" s="318"/>
      <c r="H70" s="319"/>
      <c r="I70" s="771">
        <f t="shared" si="8"/>
        <v>2.1103119252074976E-12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489">
        <f t="shared" si="5"/>
        <v>0</v>
      </c>
      <c r="Q70" s="1164"/>
      <c r="R70" s="489">
        <f t="shared" si="15"/>
        <v>0</v>
      </c>
      <c r="S70" s="318"/>
      <c r="T70" s="319"/>
      <c r="U70" s="771">
        <f t="shared" si="10"/>
        <v>172.52000000000015</v>
      </c>
      <c r="V70" s="1128">
        <f t="shared" si="17"/>
        <v>38</v>
      </c>
      <c r="W70" s="59">
        <f t="shared" si="7"/>
        <v>0</v>
      </c>
    </row>
    <row r="71" spans="2:23" x14ac:dyDescent="0.25">
      <c r="B71" s="129">
        <v>4.54</v>
      </c>
      <c r="C71" s="15"/>
      <c r="D71" s="489">
        <f t="shared" si="12"/>
        <v>0</v>
      </c>
      <c r="E71" s="1164"/>
      <c r="F71" s="489">
        <f t="shared" si="14"/>
        <v>0</v>
      </c>
      <c r="G71" s="318"/>
      <c r="H71" s="319"/>
      <c r="I71" s="771">
        <f t="shared" si="8"/>
        <v>2.1103119252074976E-12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489">
        <f t="shared" si="5"/>
        <v>0</v>
      </c>
      <c r="Q71" s="1164"/>
      <c r="R71" s="489">
        <f t="shared" si="15"/>
        <v>0</v>
      </c>
      <c r="S71" s="318"/>
      <c r="T71" s="319"/>
      <c r="U71" s="771">
        <f t="shared" si="10"/>
        <v>172.52000000000015</v>
      </c>
      <c r="V71" s="1128">
        <f t="shared" si="17"/>
        <v>38</v>
      </c>
      <c r="W71" s="59">
        <f t="shared" si="7"/>
        <v>0</v>
      </c>
    </row>
    <row r="72" spans="2:23" x14ac:dyDescent="0.25">
      <c r="B72" s="129">
        <v>4.54</v>
      </c>
      <c r="C72" s="15"/>
      <c r="D72" s="489">
        <f t="shared" si="12"/>
        <v>0</v>
      </c>
      <c r="E72" s="1164"/>
      <c r="F72" s="489">
        <f t="shared" si="14"/>
        <v>0</v>
      </c>
      <c r="G72" s="318"/>
      <c r="H72" s="319"/>
      <c r="I72" s="771">
        <f t="shared" si="8"/>
        <v>2.1103119252074976E-12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489">
        <f t="shared" si="5"/>
        <v>0</v>
      </c>
      <c r="Q72" s="1164"/>
      <c r="R72" s="489">
        <f t="shared" si="15"/>
        <v>0</v>
      </c>
      <c r="S72" s="318"/>
      <c r="T72" s="319"/>
      <c r="U72" s="771">
        <f t="shared" si="10"/>
        <v>172.52000000000015</v>
      </c>
      <c r="V72" s="1128">
        <f t="shared" si="17"/>
        <v>38</v>
      </c>
      <c r="W72" s="59">
        <f t="shared" si="7"/>
        <v>0</v>
      </c>
    </row>
    <row r="73" spans="2:23" x14ac:dyDescent="0.25">
      <c r="B73" s="129">
        <v>4.54</v>
      </c>
      <c r="C73" s="15"/>
      <c r="D73" s="489">
        <f t="shared" si="12"/>
        <v>0</v>
      </c>
      <c r="E73" s="1164"/>
      <c r="F73" s="489">
        <f t="shared" si="14"/>
        <v>0</v>
      </c>
      <c r="G73" s="318"/>
      <c r="H73" s="319"/>
      <c r="I73" s="771">
        <f t="shared" si="8"/>
        <v>2.1103119252074976E-12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489">
        <f t="shared" si="5"/>
        <v>0</v>
      </c>
      <c r="Q73" s="1164"/>
      <c r="R73" s="489">
        <f t="shared" si="15"/>
        <v>0</v>
      </c>
      <c r="S73" s="318"/>
      <c r="T73" s="319"/>
      <c r="U73" s="771">
        <f t="shared" si="10"/>
        <v>172.52000000000015</v>
      </c>
      <c r="V73" s="1128">
        <f t="shared" si="17"/>
        <v>38</v>
      </c>
      <c r="W73" s="59">
        <f t="shared" si="7"/>
        <v>0</v>
      </c>
    </row>
    <row r="74" spans="2:23" x14ac:dyDescent="0.25">
      <c r="B74" s="129">
        <v>4.54</v>
      </c>
      <c r="C74" s="15"/>
      <c r="D74" s="489">
        <f t="shared" ref="D74:D109" si="18">C74*B74</f>
        <v>0</v>
      </c>
      <c r="E74" s="1164"/>
      <c r="F74" s="489">
        <f t="shared" si="14"/>
        <v>0</v>
      </c>
      <c r="G74" s="318"/>
      <c r="H74" s="319"/>
      <c r="I74" s="771">
        <f t="shared" si="8"/>
        <v>2.1103119252074976E-12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489">
        <f t="shared" ref="P74:P109" si="19">O74*N74</f>
        <v>0</v>
      </c>
      <c r="Q74" s="1164"/>
      <c r="R74" s="489">
        <f t="shared" si="15"/>
        <v>0</v>
      </c>
      <c r="S74" s="318"/>
      <c r="T74" s="319"/>
      <c r="U74" s="771">
        <f t="shared" si="10"/>
        <v>172.52000000000015</v>
      </c>
      <c r="V74" s="1128">
        <f t="shared" si="17"/>
        <v>38</v>
      </c>
      <c r="W74" s="59">
        <f t="shared" si="7"/>
        <v>0</v>
      </c>
    </row>
    <row r="75" spans="2:23" x14ac:dyDescent="0.25">
      <c r="B75" s="129">
        <v>4.54</v>
      </c>
      <c r="C75" s="15"/>
      <c r="D75" s="489">
        <f t="shared" si="18"/>
        <v>0</v>
      </c>
      <c r="E75" s="1164"/>
      <c r="F75" s="489">
        <f t="shared" si="14"/>
        <v>0</v>
      </c>
      <c r="G75" s="318"/>
      <c r="H75" s="319"/>
      <c r="I75" s="771">
        <f t="shared" si="8"/>
        <v>2.1103119252074976E-12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489">
        <f t="shared" si="19"/>
        <v>0</v>
      </c>
      <c r="Q75" s="1164"/>
      <c r="R75" s="489">
        <f t="shared" si="15"/>
        <v>0</v>
      </c>
      <c r="S75" s="318"/>
      <c r="T75" s="319"/>
      <c r="U75" s="771">
        <f t="shared" si="10"/>
        <v>172.52000000000015</v>
      </c>
      <c r="V75" s="1128">
        <f t="shared" si="17"/>
        <v>38</v>
      </c>
      <c r="W75" s="59">
        <f t="shared" si="7"/>
        <v>0</v>
      </c>
    </row>
    <row r="76" spans="2:23" x14ac:dyDescent="0.25">
      <c r="B76" s="129">
        <v>4.54</v>
      </c>
      <c r="C76" s="15"/>
      <c r="D76" s="489">
        <f t="shared" si="18"/>
        <v>0</v>
      </c>
      <c r="E76" s="1164"/>
      <c r="F76" s="489">
        <f t="shared" si="14"/>
        <v>0</v>
      </c>
      <c r="G76" s="318"/>
      <c r="H76" s="319"/>
      <c r="I76" s="771">
        <f t="shared" ref="I76:I108" si="20">I75-F76</f>
        <v>2.1103119252074976E-12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489">
        <f t="shared" si="19"/>
        <v>0</v>
      </c>
      <c r="Q76" s="1164"/>
      <c r="R76" s="489">
        <f t="shared" si="15"/>
        <v>0</v>
      </c>
      <c r="S76" s="318"/>
      <c r="T76" s="319"/>
      <c r="U76" s="771">
        <f t="shared" ref="U76:U108" si="21">U75-R76</f>
        <v>172.52000000000015</v>
      </c>
      <c r="V76" s="1128">
        <f t="shared" si="17"/>
        <v>38</v>
      </c>
      <c r="W76" s="59">
        <f t="shared" si="7"/>
        <v>0</v>
      </c>
    </row>
    <row r="77" spans="2:23" x14ac:dyDescent="0.25">
      <c r="B77" s="129">
        <v>4.54</v>
      </c>
      <c r="C77" s="15"/>
      <c r="D77" s="489">
        <f t="shared" si="18"/>
        <v>0</v>
      </c>
      <c r="E77" s="1164"/>
      <c r="F77" s="489">
        <f t="shared" si="14"/>
        <v>0</v>
      </c>
      <c r="G77" s="318"/>
      <c r="H77" s="319"/>
      <c r="I77" s="771">
        <f t="shared" si="20"/>
        <v>2.1103119252074976E-12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489">
        <f t="shared" si="19"/>
        <v>0</v>
      </c>
      <c r="Q77" s="1164"/>
      <c r="R77" s="489">
        <f t="shared" si="15"/>
        <v>0</v>
      </c>
      <c r="S77" s="318"/>
      <c r="T77" s="319"/>
      <c r="U77" s="771">
        <f t="shared" si="21"/>
        <v>172.52000000000015</v>
      </c>
      <c r="V77" s="1128">
        <f t="shared" si="17"/>
        <v>38</v>
      </c>
      <c r="W77" s="59">
        <f t="shared" si="7"/>
        <v>0</v>
      </c>
    </row>
    <row r="78" spans="2:23" x14ac:dyDescent="0.25">
      <c r="B78" s="129">
        <v>4.54</v>
      </c>
      <c r="C78" s="15"/>
      <c r="D78" s="489">
        <f t="shared" si="18"/>
        <v>0</v>
      </c>
      <c r="E78" s="1164"/>
      <c r="F78" s="489">
        <f t="shared" si="14"/>
        <v>0</v>
      </c>
      <c r="G78" s="318"/>
      <c r="H78" s="319"/>
      <c r="I78" s="771">
        <f t="shared" si="20"/>
        <v>2.1103119252074976E-12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489">
        <f t="shared" si="19"/>
        <v>0</v>
      </c>
      <c r="Q78" s="1164"/>
      <c r="R78" s="489">
        <f t="shared" si="15"/>
        <v>0</v>
      </c>
      <c r="S78" s="318"/>
      <c r="T78" s="319"/>
      <c r="U78" s="771">
        <f t="shared" si="21"/>
        <v>172.52000000000015</v>
      </c>
      <c r="V78" s="1128">
        <f t="shared" si="17"/>
        <v>38</v>
      </c>
      <c r="W78" s="59">
        <f t="shared" si="7"/>
        <v>0</v>
      </c>
    </row>
    <row r="79" spans="2:23" x14ac:dyDescent="0.25">
      <c r="B79" s="129">
        <v>4.54</v>
      </c>
      <c r="C79" s="15"/>
      <c r="D79" s="489">
        <f t="shared" si="18"/>
        <v>0</v>
      </c>
      <c r="E79" s="1164"/>
      <c r="F79" s="489">
        <f t="shared" si="14"/>
        <v>0</v>
      </c>
      <c r="G79" s="318"/>
      <c r="H79" s="319"/>
      <c r="I79" s="771">
        <f t="shared" si="20"/>
        <v>2.1103119252074976E-12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489">
        <f t="shared" si="19"/>
        <v>0</v>
      </c>
      <c r="Q79" s="1164"/>
      <c r="R79" s="489">
        <f t="shared" si="15"/>
        <v>0</v>
      </c>
      <c r="S79" s="318"/>
      <c r="T79" s="319"/>
      <c r="U79" s="771">
        <f t="shared" si="21"/>
        <v>172.52000000000015</v>
      </c>
      <c r="V79" s="1128">
        <f t="shared" si="17"/>
        <v>38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7"/>
      <c r="F80" s="68">
        <f t="shared" si="14"/>
        <v>0</v>
      </c>
      <c r="G80" s="69"/>
      <c r="H80" s="70"/>
      <c r="I80" s="771">
        <f t="shared" si="20"/>
        <v>2.1103119252074976E-12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7"/>
      <c r="R80" s="68">
        <f t="shared" si="15"/>
        <v>0</v>
      </c>
      <c r="S80" s="69"/>
      <c r="T80" s="70"/>
      <c r="U80" s="771">
        <f t="shared" si="21"/>
        <v>172.52000000000015</v>
      </c>
      <c r="V80" s="1128">
        <f t="shared" si="17"/>
        <v>38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7"/>
      <c r="F81" s="68">
        <f t="shared" si="14"/>
        <v>0</v>
      </c>
      <c r="G81" s="69"/>
      <c r="H81" s="70"/>
      <c r="I81" s="771">
        <f t="shared" si="20"/>
        <v>2.1103119252074976E-12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7"/>
      <c r="R81" s="68">
        <f t="shared" si="15"/>
        <v>0</v>
      </c>
      <c r="S81" s="69"/>
      <c r="T81" s="70"/>
      <c r="U81" s="771">
        <f t="shared" si="21"/>
        <v>172.52000000000015</v>
      </c>
      <c r="V81" s="1128">
        <f t="shared" si="17"/>
        <v>38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7"/>
      <c r="F82" s="68">
        <f t="shared" si="14"/>
        <v>0</v>
      </c>
      <c r="G82" s="69"/>
      <c r="H82" s="70"/>
      <c r="I82" s="771">
        <f t="shared" si="20"/>
        <v>2.1103119252074976E-12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7"/>
      <c r="R82" s="68">
        <f t="shared" si="15"/>
        <v>0</v>
      </c>
      <c r="S82" s="69"/>
      <c r="T82" s="70"/>
      <c r="U82" s="771">
        <f t="shared" si="21"/>
        <v>172.52000000000015</v>
      </c>
      <c r="V82" s="1128">
        <f t="shared" si="17"/>
        <v>38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7"/>
      <c r="F83" s="68">
        <f t="shared" si="14"/>
        <v>0</v>
      </c>
      <c r="G83" s="69"/>
      <c r="H83" s="70"/>
      <c r="I83" s="771">
        <f t="shared" si="20"/>
        <v>2.1103119252074976E-12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7"/>
      <c r="R83" s="68">
        <f t="shared" si="15"/>
        <v>0</v>
      </c>
      <c r="S83" s="69"/>
      <c r="T83" s="70"/>
      <c r="U83" s="771">
        <f t="shared" si="21"/>
        <v>172.52000000000015</v>
      </c>
      <c r="V83" s="1128">
        <f t="shared" si="17"/>
        <v>38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7"/>
      <c r="F84" s="68">
        <f t="shared" si="14"/>
        <v>0</v>
      </c>
      <c r="G84" s="69"/>
      <c r="H84" s="70"/>
      <c r="I84" s="771">
        <f t="shared" si="20"/>
        <v>2.1103119252074976E-12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7"/>
      <c r="R84" s="68">
        <f t="shared" si="15"/>
        <v>0</v>
      </c>
      <c r="S84" s="69"/>
      <c r="T84" s="70"/>
      <c r="U84" s="771">
        <f t="shared" si="21"/>
        <v>172.52000000000015</v>
      </c>
      <c r="V84" s="1128">
        <f t="shared" si="17"/>
        <v>38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7"/>
      <c r="F85" s="68">
        <f t="shared" si="14"/>
        <v>0</v>
      </c>
      <c r="G85" s="69"/>
      <c r="H85" s="70"/>
      <c r="I85" s="771">
        <f t="shared" si="20"/>
        <v>2.1103119252074976E-12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7"/>
      <c r="R85" s="68">
        <f t="shared" si="15"/>
        <v>0</v>
      </c>
      <c r="S85" s="69"/>
      <c r="T85" s="70"/>
      <c r="U85" s="771">
        <f t="shared" si="21"/>
        <v>172.52000000000015</v>
      </c>
      <c r="V85" s="1128">
        <f t="shared" si="17"/>
        <v>38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7"/>
      <c r="F86" s="68">
        <f t="shared" si="14"/>
        <v>0</v>
      </c>
      <c r="G86" s="69"/>
      <c r="H86" s="70"/>
      <c r="I86" s="771">
        <f t="shared" si="20"/>
        <v>2.1103119252074976E-12</v>
      </c>
      <c r="J86" s="72">
        <f t="shared" si="16"/>
        <v>0</v>
      </c>
      <c r="K86" s="59">
        <f t="shared" ref="K86:K107" si="22">H86*F86</f>
        <v>0</v>
      </c>
      <c r="N86" s="129">
        <v>4.54</v>
      </c>
      <c r="O86" s="15"/>
      <c r="P86" s="68">
        <f t="shared" si="19"/>
        <v>0</v>
      </c>
      <c r="Q86" s="187"/>
      <c r="R86" s="68">
        <f t="shared" si="15"/>
        <v>0</v>
      </c>
      <c r="S86" s="69"/>
      <c r="T86" s="70"/>
      <c r="U86" s="771">
        <f t="shared" si="21"/>
        <v>172.52000000000015</v>
      </c>
      <c r="V86" s="1128">
        <f t="shared" si="17"/>
        <v>38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7"/>
      <c r="F87" s="68">
        <f t="shared" si="14"/>
        <v>0</v>
      </c>
      <c r="G87" s="69"/>
      <c r="H87" s="70"/>
      <c r="I87" s="771">
        <f t="shared" si="20"/>
        <v>2.1103119252074976E-12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7"/>
      <c r="R87" s="68">
        <f t="shared" si="15"/>
        <v>0</v>
      </c>
      <c r="S87" s="69"/>
      <c r="T87" s="70"/>
      <c r="U87" s="771">
        <f t="shared" si="21"/>
        <v>172.52000000000015</v>
      </c>
      <c r="V87" s="1128">
        <f t="shared" si="17"/>
        <v>38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7"/>
      <c r="F88" s="68">
        <f t="shared" si="14"/>
        <v>0</v>
      </c>
      <c r="G88" s="69"/>
      <c r="H88" s="70"/>
      <c r="I88" s="771">
        <f t="shared" si="20"/>
        <v>2.1103119252074976E-12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7"/>
      <c r="R88" s="68">
        <f t="shared" si="15"/>
        <v>0</v>
      </c>
      <c r="S88" s="69"/>
      <c r="T88" s="70"/>
      <c r="U88" s="771">
        <f t="shared" si="21"/>
        <v>172.52000000000015</v>
      </c>
      <c r="V88" s="1128">
        <f t="shared" si="17"/>
        <v>38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7"/>
      <c r="F89" s="68">
        <f t="shared" si="14"/>
        <v>0</v>
      </c>
      <c r="G89" s="69"/>
      <c r="H89" s="70"/>
      <c r="I89" s="771">
        <f t="shared" si="20"/>
        <v>2.1103119252074976E-12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7"/>
      <c r="R89" s="68">
        <f t="shared" si="15"/>
        <v>0</v>
      </c>
      <c r="S89" s="69"/>
      <c r="T89" s="70"/>
      <c r="U89" s="771">
        <f t="shared" si="21"/>
        <v>172.52000000000015</v>
      </c>
      <c r="V89" s="1128">
        <f t="shared" si="17"/>
        <v>38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7"/>
      <c r="F90" s="68">
        <f t="shared" si="14"/>
        <v>0</v>
      </c>
      <c r="G90" s="69"/>
      <c r="H90" s="70"/>
      <c r="I90" s="771">
        <f t="shared" si="20"/>
        <v>2.1103119252074976E-12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7"/>
      <c r="R90" s="68">
        <f t="shared" si="15"/>
        <v>0</v>
      </c>
      <c r="S90" s="69"/>
      <c r="T90" s="70"/>
      <c r="U90" s="771">
        <f t="shared" si="21"/>
        <v>172.52000000000015</v>
      </c>
      <c r="V90" s="1128">
        <f t="shared" si="17"/>
        <v>38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7"/>
      <c r="F91" s="68">
        <f t="shared" si="14"/>
        <v>0</v>
      </c>
      <c r="G91" s="69"/>
      <c r="H91" s="70"/>
      <c r="I91" s="771">
        <f t="shared" si="20"/>
        <v>2.1103119252074976E-12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7"/>
      <c r="R91" s="68">
        <f t="shared" si="15"/>
        <v>0</v>
      </c>
      <c r="S91" s="69"/>
      <c r="T91" s="70"/>
      <c r="U91" s="771">
        <f t="shared" si="21"/>
        <v>172.52000000000015</v>
      </c>
      <c r="V91" s="1128">
        <f t="shared" si="17"/>
        <v>38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7"/>
      <c r="F92" s="68">
        <f t="shared" si="14"/>
        <v>0</v>
      </c>
      <c r="G92" s="69"/>
      <c r="H92" s="70"/>
      <c r="I92" s="771">
        <f t="shared" si="20"/>
        <v>2.1103119252074976E-12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7"/>
      <c r="R92" s="68">
        <f t="shared" si="15"/>
        <v>0</v>
      </c>
      <c r="S92" s="69"/>
      <c r="T92" s="70"/>
      <c r="U92" s="771">
        <f t="shared" si="21"/>
        <v>172.52000000000015</v>
      </c>
      <c r="V92" s="1128">
        <f t="shared" si="17"/>
        <v>38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7"/>
      <c r="F93" s="68">
        <f t="shared" si="14"/>
        <v>0</v>
      </c>
      <c r="G93" s="69"/>
      <c r="H93" s="70"/>
      <c r="I93" s="771">
        <f t="shared" si="20"/>
        <v>2.1103119252074976E-12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7"/>
      <c r="R93" s="68">
        <f t="shared" si="15"/>
        <v>0</v>
      </c>
      <c r="S93" s="69"/>
      <c r="T93" s="70"/>
      <c r="U93" s="771">
        <f t="shared" si="21"/>
        <v>172.52000000000015</v>
      </c>
      <c r="V93" s="1128">
        <f t="shared" si="17"/>
        <v>38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7"/>
      <c r="F94" s="68">
        <f t="shared" si="14"/>
        <v>0</v>
      </c>
      <c r="G94" s="69"/>
      <c r="H94" s="70"/>
      <c r="I94" s="771">
        <f t="shared" si="20"/>
        <v>2.1103119252074976E-12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7"/>
      <c r="R94" s="68">
        <f t="shared" si="15"/>
        <v>0</v>
      </c>
      <c r="S94" s="69"/>
      <c r="T94" s="70"/>
      <c r="U94" s="771">
        <f t="shared" si="21"/>
        <v>172.52000000000015</v>
      </c>
      <c r="V94" s="1128">
        <f t="shared" si="17"/>
        <v>38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7"/>
      <c r="F95" s="68">
        <f t="shared" si="14"/>
        <v>0</v>
      </c>
      <c r="G95" s="69"/>
      <c r="H95" s="70"/>
      <c r="I95" s="771">
        <f t="shared" si="20"/>
        <v>2.1103119252074976E-12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7"/>
      <c r="R95" s="68">
        <f t="shared" si="15"/>
        <v>0</v>
      </c>
      <c r="S95" s="69"/>
      <c r="T95" s="70"/>
      <c r="U95" s="771">
        <f t="shared" si="21"/>
        <v>172.52000000000015</v>
      </c>
      <c r="V95" s="1128">
        <f t="shared" si="17"/>
        <v>38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7"/>
      <c r="F96" s="68">
        <f t="shared" si="14"/>
        <v>0</v>
      </c>
      <c r="G96" s="69"/>
      <c r="H96" s="70"/>
      <c r="I96" s="771">
        <f t="shared" si="20"/>
        <v>2.1103119252074976E-12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7"/>
      <c r="R96" s="68">
        <f t="shared" si="15"/>
        <v>0</v>
      </c>
      <c r="S96" s="69"/>
      <c r="T96" s="70"/>
      <c r="U96" s="771">
        <f t="shared" si="21"/>
        <v>172.52000000000015</v>
      </c>
      <c r="V96" s="1128">
        <f t="shared" si="17"/>
        <v>38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7"/>
      <c r="F97" s="68">
        <f t="shared" si="14"/>
        <v>0</v>
      </c>
      <c r="G97" s="69"/>
      <c r="H97" s="70"/>
      <c r="I97" s="771">
        <f t="shared" si="20"/>
        <v>2.1103119252074976E-12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7"/>
      <c r="R97" s="68">
        <f t="shared" si="15"/>
        <v>0</v>
      </c>
      <c r="S97" s="69"/>
      <c r="T97" s="70"/>
      <c r="U97" s="771">
        <f t="shared" si="21"/>
        <v>172.52000000000015</v>
      </c>
      <c r="V97" s="1128">
        <f t="shared" si="17"/>
        <v>38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7"/>
      <c r="F98" s="68">
        <f t="shared" si="14"/>
        <v>0</v>
      </c>
      <c r="G98" s="69"/>
      <c r="H98" s="70"/>
      <c r="I98" s="771">
        <f t="shared" si="20"/>
        <v>2.1103119252074976E-12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7"/>
      <c r="R98" s="68">
        <f t="shared" si="15"/>
        <v>0</v>
      </c>
      <c r="S98" s="69"/>
      <c r="T98" s="70"/>
      <c r="U98" s="771">
        <f t="shared" si="21"/>
        <v>172.52000000000015</v>
      </c>
      <c r="V98" s="1128">
        <f t="shared" si="17"/>
        <v>38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7"/>
      <c r="F99" s="68">
        <f t="shared" si="14"/>
        <v>0</v>
      </c>
      <c r="G99" s="69"/>
      <c r="H99" s="70"/>
      <c r="I99" s="771">
        <f t="shared" si="20"/>
        <v>2.1103119252074976E-12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7"/>
      <c r="R99" s="68">
        <f t="shared" si="15"/>
        <v>0</v>
      </c>
      <c r="S99" s="69"/>
      <c r="T99" s="70"/>
      <c r="U99" s="771">
        <f t="shared" si="21"/>
        <v>172.52000000000015</v>
      </c>
      <c r="V99" s="1128">
        <f t="shared" si="17"/>
        <v>38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7"/>
      <c r="F100" s="68">
        <f t="shared" si="14"/>
        <v>0</v>
      </c>
      <c r="G100" s="69"/>
      <c r="H100" s="70"/>
      <c r="I100" s="771">
        <f t="shared" si="20"/>
        <v>2.1103119252074976E-12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7"/>
      <c r="R100" s="68">
        <f t="shared" si="15"/>
        <v>0</v>
      </c>
      <c r="S100" s="69"/>
      <c r="T100" s="70"/>
      <c r="U100" s="771">
        <f t="shared" si="21"/>
        <v>172.52000000000015</v>
      </c>
      <c r="V100" s="1128">
        <f t="shared" si="17"/>
        <v>38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7"/>
      <c r="F101" s="68">
        <f t="shared" si="14"/>
        <v>0</v>
      </c>
      <c r="G101" s="69"/>
      <c r="H101" s="70"/>
      <c r="I101" s="771">
        <f t="shared" si="20"/>
        <v>2.1103119252074976E-12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7"/>
      <c r="R101" s="68">
        <f t="shared" si="15"/>
        <v>0</v>
      </c>
      <c r="S101" s="69"/>
      <c r="T101" s="70"/>
      <c r="U101" s="771">
        <f t="shared" si="21"/>
        <v>172.52000000000015</v>
      </c>
      <c r="V101" s="1128">
        <f t="shared" si="17"/>
        <v>38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7"/>
      <c r="F102" s="68">
        <f t="shared" si="14"/>
        <v>0</v>
      </c>
      <c r="G102" s="69"/>
      <c r="H102" s="70"/>
      <c r="I102" s="771">
        <f t="shared" si="20"/>
        <v>2.1103119252074976E-12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7"/>
      <c r="R102" s="68">
        <f t="shared" si="15"/>
        <v>0</v>
      </c>
      <c r="S102" s="69"/>
      <c r="T102" s="70"/>
      <c r="U102" s="771">
        <f t="shared" si="21"/>
        <v>172.52000000000015</v>
      </c>
      <c r="V102" s="1128">
        <f t="shared" si="17"/>
        <v>38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7"/>
      <c r="F103" s="68">
        <f t="shared" si="14"/>
        <v>0</v>
      </c>
      <c r="G103" s="69"/>
      <c r="H103" s="70"/>
      <c r="I103" s="771">
        <f t="shared" si="20"/>
        <v>2.1103119252074976E-12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7"/>
      <c r="R103" s="68">
        <f t="shared" si="15"/>
        <v>0</v>
      </c>
      <c r="S103" s="69"/>
      <c r="T103" s="70"/>
      <c r="U103" s="771">
        <f t="shared" si="21"/>
        <v>172.52000000000015</v>
      </c>
      <c r="V103" s="1128">
        <f t="shared" si="17"/>
        <v>38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7"/>
      <c r="F104" s="68">
        <f t="shared" si="14"/>
        <v>0</v>
      </c>
      <c r="G104" s="69"/>
      <c r="H104" s="70"/>
      <c r="I104" s="771">
        <f t="shared" si="20"/>
        <v>2.1103119252074976E-12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7"/>
      <c r="R104" s="68">
        <f t="shared" si="15"/>
        <v>0</v>
      </c>
      <c r="S104" s="69"/>
      <c r="T104" s="70"/>
      <c r="U104" s="771">
        <f t="shared" si="21"/>
        <v>172.52000000000015</v>
      </c>
      <c r="V104" s="1128">
        <f t="shared" si="17"/>
        <v>38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7"/>
      <c r="F105" s="68">
        <f t="shared" si="14"/>
        <v>0</v>
      </c>
      <c r="G105" s="69"/>
      <c r="H105" s="70"/>
      <c r="I105" s="771">
        <f t="shared" si="20"/>
        <v>2.1103119252074976E-12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7"/>
      <c r="R105" s="68">
        <f t="shared" si="15"/>
        <v>0</v>
      </c>
      <c r="S105" s="69"/>
      <c r="T105" s="70"/>
      <c r="U105" s="771">
        <f t="shared" si="21"/>
        <v>172.52000000000015</v>
      </c>
      <c r="V105" s="1128">
        <f t="shared" si="17"/>
        <v>38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7"/>
      <c r="F106" s="68">
        <f t="shared" si="14"/>
        <v>0</v>
      </c>
      <c r="G106" s="69"/>
      <c r="H106" s="70"/>
      <c r="I106" s="771">
        <f t="shared" si="20"/>
        <v>2.1103119252074976E-12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7"/>
      <c r="R106" s="68">
        <f t="shared" si="15"/>
        <v>0</v>
      </c>
      <c r="S106" s="69"/>
      <c r="T106" s="70"/>
      <c r="U106" s="771">
        <f t="shared" si="21"/>
        <v>172.52000000000015</v>
      </c>
      <c r="V106" s="1128">
        <f t="shared" si="17"/>
        <v>38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7"/>
      <c r="F107" s="68">
        <f t="shared" si="14"/>
        <v>0</v>
      </c>
      <c r="G107" s="69"/>
      <c r="H107" s="70"/>
      <c r="I107" s="771">
        <f t="shared" si="20"/>
        <v>2.1103119252074976E-12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7"/>
      <c r="R107" s="68">
        <f t="shared" si="15"/>
        <v>0</v>
      </c>
      <c r="S107" s="69"/>
      <c r="T107" s="70"/>
      <c r="U107" s="771">
        <f t="shared" si="21"/>
        <v>172.52000000000015</v>
      </c>
      <c r="V107" s="1128">
        <f t="shared" si="17"/>
        <v>38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7"/>
      <c r="F108" s="68">
        <f t="shared" si="14"/>
        <v>0</v>
      </c>
      <c r="G108" s="69"/>
      <c r="H108" s="70"/>
      <c r="I108" s="771">
        <f t="shared" si="20"/>
        <v>2.1103119252074976E-12</v>
      </c>
      <c r="J108" s="72">
        <f t="shared" ref="J108" si="24">J107-C108</f>
        <v>0</v>
      </c>
      <c r="K108" s="59">
        <f t="shared" ref="K108" si="25">H108*F108</f>
        <v>0</v>
      </c>
      <c r="N108" s="129">
        <v>4.54</v>
      </c>
      <c r="O108" s="15"/>
      <c r="P108" s="68">
        <f t="shared" si="19"/>
        <v>0</v>
      </c>
      <c r="Q108" s="187"/>
      <c r="R108" s="68">
        <f t="shared" si="15"/>
        <v>0</v>
      </c>
      <c r="S108" s="69"/>
      <c r="T108" s="70"/>
      <c r="U108" s="771">
        <f t="shared" si="21"/>
        <v>172.52000000000015</v>
      </c>
      <c r="V108" s="1128">
        <f t="shared" ref="V108" si="26">V107-O108</f>
        <v>38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96">
        <f t="shared" si="18"/>
        <v>0</v>
      </c>
      <c r="E109" s="189"/>
      <c r="F109" s="146">
        <f t="shared" si="14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9"/>
        <v>0</v>
      </c>
      <c r="Q109" s="189"/>
      <c r="R109" s="146">
        <f t="shared" si="15"/>
        <v>0</v>
      </c>
      <c r="S109" s="135"/>
      <c r="T109" s="190"/>
      <c r="U109" s="128"/>
      <c r="V109" s="1128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72"/>
      <c r="O110" s="15">
        <f>SUM(O10:O109)</f>
        <v>630</v>
      </c>
      <c r="P110" s="6">
        <f>SUM(P10:P109)</f>
        <v>2860.2</v>
      </c>
      <c r="Q110" s="13"/>
      <c r="R110" s="6">
        <f>SUM(R10:R109)</f>
        <v>2860.2</v>
      </c>
      <c r="S110" s="31"/>
      <c r="T110" s="17"/>
      <c r="U110" s="128"/>
      <c r="V110" s="1128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28"/>
    </row>
    <row r="112" spans="2:23" x14ac:dyDescent="0.25">
      <c r="C112" s="50" t="s">
        <v>4</v>
      </c>
      <c r="D112" s="199">
        <f>F4+F5-C110+F6+F8</f>
        <v>-221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33</v>
      </c>
      <c r="Q112" s="40"/>
      <c r="R112" s="6"/>
      <c r="S112" s="31"/>
      <c r="T112" s="17"/>
      <c r="U112" s="128"/>
      <c r="V112" s="1128"/>
    </row>
    <row r="113" spans="3:22" x14ac:dyDescent="0.25">
      <c r="C113" s="1610" t="s">
        <v>19</v>
      </c>
      <c r="D113" s="1611"/>
      <c r="E113" s="39">
        <f>E4+E5-F110+E6+E8</f>
        <v>-1003.3399999999986</v>
      </c>
      <c r="F113" s="6"/>
      <c r="G113" s="6"/>
      <c r="H113" s="17"/>
      <c r="I113" s="128"/>
      <c r="J113" s="72"/>
      <c r="O113" s="1610" t="s">
        <v>19</v>
      </c>
      <c r="P113" s="1611"/>
      <c r="Q113" s="39">
        <f>Q4+Q5-R110+Q6+Q8</f>
        <v>149.82000000000028</v>
      </c>
      <c r="R113" s="6"/>
      <c r="S113" s="6"/>
      <c r="T113" s="17"/>
      <c r="U113" s="128"/>
      <c r="V113" s="1128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28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28"/>
    </row>
    <row r="116" spans="3:22" x14ac:dyDescent="0.25">
      <c r="I116" s="128"/>
      <c r="J116" s="72"/>
      <c r="U116" s="128"/>
      <c r="V116" s="1128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J1" workbookViewId="0">
      <pane xSplit="1" ySplit="8" topLeftCell="K9" activePane="bottomRight" state="frozen"/>
      <selection activeCell="J1" sqref="J1"/>
      <selection pane="topRight" activeCell="K1" sqref="K1"/>
      <selection pane="bottomLeft" activeCell="J9" sqref="J9"/>
      <selection pane="bottomRight" activeCell="Q17" sqref="Q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550" t="s">
        <v>329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 DEL MES DE   M A Y O     2023</v>
      </c>
      <c r="L1" s="1550"/>
      <c r="M1" s="1550"/>
      <c r="N1" s="1550"/>
      <c r="O1" s="1550"/>
      <c r="P1" s="1550"/>
      <c r="Q1" s="1550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1">
        <v>115</v>
      </c>
      <c r="Q4" s="1061"/>
    </row>
    <row r="5" spans="1:20" ht="15.75" customHeight="1" x14ac:dyDescent="0.25">
      <c r="A5" s="1612" t="s">
        <v>123</v>
      </c>
      <c r="B5" s="1567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5014.6799999999994</v>
      </c>
      <c r="H5" s="134">
        <f>E4+E5-G5+E6+E7</f>
        <v>9.0949470177292824E-13</v>
      </c>
      <c r="K5" s="1612" t="s">
        <v>123</v>
      </c>
      <c r="L5" s="1567" t="s">
        <v>122</v>
      </c>
      <c r="M5" s="909"/>
      <c r="N5" s="910"/>
      <c r="O5" s="911">
        <v>169.39</v>
      </c>
      <c r="P5" s="133">
        <v>3</v>
      </c>
      <c r="Q5" s="568">
        <f>P46</f>
        <v>1046.75</v>
      </c>
      <c r="R5" s="134">
        <f>O4+O5-Q5+O6+O7</f>
        <v>2159.0099999999998</v>
      </c>
    </row>
    <row r="6" spans="1:20" ht="15.75" thickBot="1" x14ac:dyDescent="0.3">
      <c r="A6" s="1613"/>
      <c r="B6" s="1567"/>
      <c r="C6" s="191"/>
      <c r="D6" s="145"/>
      <c r="E6" s="102"/>
      <c r="F6" s="72"/>
      <c r="K6" s="1613"/>
      <c r="L6" s="1567"/>
      <c r="M6" s="191"/>
      <c r="N6" s="145"/>
      <c r="O6" s="102"/>
      <c r="P6" s="1061"/>
    </row>
    <row r="7" spans="1:20" ht="15.75" customHeight="1" thickBot="1" x14ac:dyDescent="0.3">
      <c r="B7" s="12"/>
      <c r="C7" s="191"/>
      <c r="D7" s="145"/>
      <c r="E7" s="102"/>
      <c r="F7" s="72"/>
      <c r="I7" s="1614" t="s">
        <v>47</v>
      </c>
      <c r="L7" s="12"/>
      <c r="M7" s="191"/>
      <c r="N7" s="145"/>
      <c r="O7" s="102"/>
      <c r="P7" s="1061"/>
      <c r="S7" s="1614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15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615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1"/>
      <c r="L9" s="633">
        <f>P4++P5+P6+P7-M9</f>
        <v>118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1366">
        <f>O4+O5+O6+O7-P9</f>
        <v>3205.7599999999998</v>
      </c>
      <c r="T9" s="602"/>
    </row>
    <row r="10" spans="1:20" x14ac:dyDescent="0.25">
      <c r="B10" s="659">
        <f>B9-C10</f>
        <v>189</v>
      </c>
      <c r="C10" s="632">
        <v>10</v>
      </c>
      <c r="D10" s="963">
        <v>241.41</v>
      </c>
      <c r="E10" s="961">
        <v>45019</v>
      </c>
      <c r="F10" s="960">
        <f t="shared" ref="F10:F44" si="0">D10</f>
        <v>241.41</v>
      </c>
      <c r="G10" s="962" t="s">
        <v>144</v>
      </c>
      <c r="H10" s="959">
        <v>46</v>
      </c>
      <c r="I10" s="604">
        <f>I9-F10</f>
        <v>4619.0200000000004</v>
      </c>
      <c r="J10" s="602"/>
      <c r="L10" s="659">
        <f>L9-M10</f>
        <v>113</v>
      </c>
      <c r="M10" s="632">
        <v>5</v>
      </c>
      <c r="N10" s="570">
        <v>134.02000000000001</v>
      </c>
      <c r="O10" s="656">
        <v>45089</v>
      </c>
      <c r="P10" s="573">
        <f t="shared" ref="P10:P44" si="1">N10</f>
        <v>134.02000000000001</v>
      </c>
      <c r="Q10" s="571" t="s">
        <v>538</v>
      </c>
      <c r="R10" s="572">
        <v>46</v>
      </c>
      <c r="S10" s="1367">
        <f>S9-P10</f>
        <v>3071.74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3">
        <v>232.39</v>
      </c>
      <c r="E11" s="961">
        <v>45023</v>
      </c>
      <c r="F11" s="960">
        <f t="shared" si="0"/>
        <v>232.39</v>
      </c>
      <c r="G11" s="962" t="s">
        <v>148</v>
      </c>
      <c r="H11" s="959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107</v>
      </c>
      <c r="M11" s="632">
        <v>6</v>
      </c>
      <c r="N11" s="570">
        <v>150.87</v>
      </c>
      <c r="O11" s="656">
        <v>45091</v>
      </c>
      <c r="P11" s="573">
        <f t="shared" si="1"/>
        <v>150.87</v>
      </c>
      <c r="Q11" s="571" t="s">
        <v>562</v>
      </c>
      <c r="R11" s="572">
        <v>46</v>
      </c>
      <c r="S11" s="1367">
        <f t="shared" ref="S11:S45" si="5">S10-P11</f>
        <v>2920.87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3">
        <v>234.68</v>
      </c>
      <c r="E12" s="961">
        <v>45024</v>
      </c>
      <c r="F12" s="960">
        <f t="shared" si="0"/>
        <v>234.68</v>
      </c>
      <c r="G12" s="962" t="s">
        <v>149</v>
      </c>
      <c r="H12" s="959">
        <v>46</v>
      </c>
      <c r="I12" s="604">
        <f t="shared" si="3"/>
        <v>4151.95</v>
      </c>
      <c r="J12" s="602"/>
      <c r="K12" s="84"/>
      <c r="L12" s="659">
        <f t="shared" si="4"/>
        <v>105</v>
      </c>
      <c r="M12" s="632">
        <v>2</v>
      </c>
      <c r="N12" s="570">
        <v>53.45</v>
      </c>
      <c r="O12" s="656">
        <v>45091</v>
      </c>
      <c r="P12" s="573">
        <f t="shared" si="1"/>
        <v>53.45</v>
      </c>
      <c r="Q12" s="571" t="s">
        <v>562</v>
      </c>
      <c r="R12" s="572">
        <v>46</v>
      </c>
      <c r="S12" s="1367">
        <f t="shared" si="5"/>
        <v>2867.42</v>
      </c>
      <c r="T12" s="602"/>
    </row>
    <row r="13" spans="1:20" x14ac:dyDescent="0.25">
      <c r="B13" s="659">
        <f t="shared" si="2"/>
        <v>163</v>
      </c>
      <c r="C13" s="632">
        <v>6</v>
      </c>
      <c r="D13" s="963">
        <v>141.16</v>
      </c>
      <c r="E13" s="961">
        <v>45027</v>
      </c>
      <c r="F13" s="960">
        <f t="shared" si="0"/>
        <v>141.16</v>
      </c>
      <c r="G13" s="962" t="s">
        <v>151</v>
      </c>
      <c r="H13" s="959">
        <v>46</v>
      </c>
      <c r="I13" s="604">
        <f t="shared" si="3"/>
        <v>4010.79</v>
      </c>
      <c r="J13" s="602"/>
      <c r="L13" s="659">
        <f t="shared" si="4"/>
        <v>97</v>
      </c>
      <c r="M13" s="632">
        <v>8</v>
      </c>
      <c r="N13" s="570">
        <v>228.83</v>
      </c>
      <c r="O13" s="656">
        <v>45093</v>
      </c>
      <c r="P13" s="573">
        <f t="shared" si="1"/>
        <v>228.83</v>
      </c>
      <c r="Q13" s="571" t="s">
        <v>580</v>
      </c>
      <c r="R13" s="572">
        <v>46</v>
      </c>
      <c r="S13" s="1367">
        <f t="shared" si="5"/>
        <v>2638.59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3">
        <v>115.53</v>
      </c>
      <c r="E14" s="961">
        <v>45029</v>
      </c>
      <c r="F14" s="960">
        <f t="shared" si="0"/>
        <v>115.53</v>
      </c>
      <c r="G14" s="962" t="s">
        <v>153</v>
      </c>
      <c r="H14" s="959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90</v>
      </c>
      <c r="M14" s="632">
        <v>7</v>
      </c>
      <c r="N14" s="570">
        <v>194.28</v>
      </c>
      <c r="O14" s="656">
        <v>45103</v>
      </c>
      <c r="P14" s="573">
        <f t="shared" si="1"/>
        <v>194.28</v>
      </c>
      <c r="Q14" s="571" t="s">
        <v>663</v>
      </c>
      <c r="R14" s="572">
        <v>46</v>
      </c>
      <c r="S14" s="1367">
        <f t="shared" si="5"/>
        <v>2444.31</v>
      </c>
      <c r="T14" s="602"/>
    </row>
    <row r="15" spans="1:20" x14ac:dyDescent="0.25">
      <c r="B15" s="659">
        <f t="shared" si="2"/>
        <v>152</v>
      </c>
      <c r="C15" s="632">
        <v>6</v>
      </c>
      <c r="D15" s="963">
        <v>137.13999999999999</v>
      </c>
      <c r="E15" s="961">
        <v>45033</v>
      </c>
      <c r="F15" s="960">
        <f t="shared" si="0"/>
        <v>137.13999999999999</v>
      </c>
      <c r="G15" s="962" t="s">
        <v>156</v>
      </c>
      <c r="H15" s="959">
        <v>46</v>
      </c>
      <c r="I15" s="604">
        <f t="shared" si="3"/>
        <v>3758.12</v>
      </c>
      <c r="J15" s="602"/>
      <c r="L15" s="659">
        <f t="shared" si="4"/>
        <v>85</v>
      </c>
      <c r="M15" s="632">
        <v>5</v>
      </c>
      <c r="N15" s="570">
        <v>126.91</v>
      </c>
      <c r="O15" s="656">
        <v>45105</v>
      </c>
      <c r="P15" s="573">
        <f t="shared" si="1"/>
        <v>126.91</v>
      </c>
      <c r="Q15" s="571" t="s">
        <v>684</v>
      </c>
      <c r="R15" s="572">
        <v>46</v>
      </c>
      <c r="S15" s="1367">
        <f t="shared" si="5"/>
        <v>2317.4</v>
      </c>
      <c r="T15" s="602"/>
    </row>
    <row r="16" spans="1:20" x14ac:dyDescent="0.25">
      <c r="B16" s="659">
        <f t="shared" si="2"/>
        <v>142</v>
      </c>
      <c r="C16" s="632">
        <v>10</v>
      </c>
      <c r="D16" s="963">
        <v>221.5</v>
      </c>
      <c r="E16" s="961">
        <v>45047</v>
      </c>
      <c r="F16" s="960">
        <f t="shared" si="0"/>
        <v>221.5</v>
      </c>
      <c r="G16" s="962" t="s">
        <v>169</v>
      </c>
      <c r="H16" s="959">
        <v>46</v>
      </c>
      <c r="I16" s="604">
        <f t="shared" si="3"/>
        <v>3536.62</v>
      </c>
      <c r="J16" s="602"/>
      <c r="L16" s="659">
        <f t="shared" si="4"/>
        <v>79</v>
      </c>
      <c r="M16" s="632">
        <v>6</v>
      </c>
      <c r="N16" s="570">
        <v>158.38999999999999</v>
      </c>
      <c r="O16" s="656">
        <v>45105</v>
      </c>
      <c r="P16" s="573">
        <f t="shared" si="1"/>
        <v>158.38999999999999</v>
      </c>
      <c r="Q16" s="571" t="s">
        <v>686</v>
      </c>
      <c r="R16" s="572">
        <v>46</v>
      </c>
      <c r="S16" s="1367">
        <f t="shared" si="5"/>
        <v>2159.0100000000002</v>
      </c>
      <c r="T16" s="602"/>
    </row>
    <row r="17" spans="2:20" x14ac:dyDescent="0.25">
      <c r="B17" s="659">
        <f t="shared" si="2"/>
        <v>130</v>
      </c>
      <c r="C17" s="632">
        <v>12</v>
      </c>
      <c r="D17" s="963">
        <v>285.61</v>
      </c>
      <c r="E17" s="961">
        <v>45049</v>
      </c>
      <c r="F17" s="960">
        <f t="shared" si="0"/>
        <v>285.61</v>
      </c>
      <c r="G17" s="962" t="s">
        <v>175</v>
      </c>
      <c r="H17" s="959">
        <v>46</v>
      </c>
      <c r="I17" s="604">
        <f t="shared" si="3"/>
        <v>3251.0099999999998</v>
      </c>
      <c r="J17" s="602"/>
      <c r="L17" s="659">
        <f t="shared" si="4"/>
        <v>79</v>
      </c>
      <c r="M17" s="632"/>
      <c r="N17" s="570"/>
      <c r="O17" s="656"/>
      <c r="P17" s="573">
        <f t="shared" si="1"/>
        <v>0</v>
      </c>
      <c r="Q17" s="571"/>
      <c r="R17" s="572"/>
      <c r="S17" s="1367">
        <f t="shared" si="5"/>
        <v>2159.0100000000002</v>
      </c>
      <c r="T17" s="602"/>
    </row>
    <row r="18" spans="2:20" x14ac:dyDescent="0.25">
      <c r="B18" s="659">
        <f t="shared" si="2"/>
        <v>120</v>
      </c>
      <c r="C18" s="632">
        <v>10</v>
      </c>
      <c r="D18" s="963">
        <v>220.85</v>
      </c>
      <c r="E18" s="961">
        <v>45052</v>
      </c>
      <c r="F18" s="960">
        <f t="shared" si="0"/>
        <v>220.85</v>
      </c>
      <c r="G18" s="962" t="s">
        <v>178</v>
      </c>
      <c r="H18" s="959">
        <v>46</v>
      </c>
      <c r="I18" s="604">
        <f t="shared" si="3"/>
        <v>3030.16</v>
      </c>
      <c r="J18" s="602"/>
      <c r="L18" s="659">
        <f t="shared" si="4"/>
        <v>79</v>
      </c>
      <c r="M18" s="632"/>
      <c r="N18" s="570"/>
      <c r="O18" s="656"/>
      <c r="P18" s="573">
        <f t="shared" si="1"/>
        <v>0</v>
      </c>
      <c r="Q18" s="571"/>
      <c r="R18" s="572"/>
      <c r="S18" s="1367">
        <f t="shared" si="5"/>
        <v>2159.0100000000002</v>
      </c>
      <c r="T18" s="602"/>
    </row>
    <row r="19" spans="2:20" x14ac:dyDescent="0.25">
      <c r="B19" s="659">
        <f t="shared" si="2"/>
        <v>112</v>
      </c>
      <c r="C19" s="632">
        <v>8</v>
      </c>
      <c r="D19" s="963">
        <v>196.27</v>
      </c>
      <c r="E19" s="961">
        <v>45055</v>
      </c>
      <c r="F19" s="960">
        <f t="shared" si="0"/>
        <v>196.27</v>
      </c>
      <c r="G19" s="962" t="s">
        <v>184</v>
      </c>
      <c r="H19" s="959">
        <v>46</v>
      </c>
      <c r="I19" s="604">
        <f t="shared" si="3"/>
        <v>2833.89</v>
      </c>
      <c r="J19" s="602"/>
      <c r="L19" s="659">
        <f t="shared" si="4"/>
        <v>79</v>
      </c>
      <c r="M19" s="632"/>
      <c r="N19" s="570"/>
      <c r="O19" s="656"/>
      <c r="P19" s="573">
        <f t="shared" si="1"/>
        <v>0</v>
      </c>
      <c r="Q19" s="571"/>
      <c r="R19" s="572"/>
      <c r="S19" s="1367">
        <f t="shared" si="5"/>
        <v>2159.0100000000002</v>
      </c>
      <c r="T19" s="602"/>
    </row>
    <row r="20" spans="2:20" x14ac:dyDescent="0.25">
      <c r="B20" s="633">
        <f t="shared" si="2"/>
        <v>104</v>
      </c>
      <c r="C20" s="1025">
        <v>8</v>
      </c>
      <c r="D20" s="1029">
        <v>201.2</v>
      </c>
      <c r="E20" s="1030">
        <v>45056</v>
      </c>
      <c r="F20" s="1031">
        <f t="shared" si="0"/>
        <v>201.2</v>
      </c>
      <c r="G20" s="1032" t="s">
        <v>185</v>
      </c>
      <c r="H20" s="1010">
        <v>46</v>
      </c>
      <c r="I20" s="634">
        <f t="shared" si="3"/>
        <v>2632.69</v>
      </c>
      <c r="J20" s="602"/>
      <c r="L20" s="659">
        <f t="shared" si="4"/>
        <v>79</v>
      </c>
      <c r="M20" s="632"/>
      <c r="N20" s="570"/>
      <c r="O20" s="656"/>
      <c r="P20" s="573">
        <f t="shared" si="1"/>
        <v>0</v>
      </c>
      <c r="Q20" s="571"/>
      <c r="R20" s="572"/>
      <c r="S20" s="1367">
        <f t="shared" si="5"/>
        <v>2159.0100000000002</v>
      </c>
      <c r="T20" s="602"/>
    </row>
    <row r="21" spans="2:20" x14ac:dyDescent="0.25">
      <c r="B21" s="659">
        <f t="shared" si="2"/>
        <v>104</v>
      </c>
      <c r="C21" s="632"/>
      <c r="D21" s="963"/>
      <c r="E21" s="961"/>
      <c r="F21" s="960">
        <f t="shared" si="0"/>
        <v>0</v>
      </c>
      <c r="G21" s="962"/>
      <c r="H21" s="959"/>
      <c r="I21" s="604">
        <f t="shared" si="3"/>
        <v>2632.69</v>
      </c>
      <c r="J21" s="602"/>
      <c r="L21" s="659">
        <f t="shared" si="4"/>
        <v>79</v>
      </c>
      <c r="M21" s="632"/>
      <c r="N21" s="570"/>
      <c r="O21" s="656"/>
      <c r="P21" s="573">
        <f t="shared" si="1"/>
        <v>0</v>
      </c>
      <c r="Q21" s="571"/>
      <c r="R21" s="572"/>
      <c r="S21" s="1367">
        <f t="shared" si="5"/>
        <v>2159.0100000000002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79</v>
      </c>
      <c r="M22" s="632"/>
      <c r="N22" s="570"/>
      <c r="O22" s="656"/>
      <c r="P22" s="573">
        <f t="shared" si="1"/>
        <v>0</v>
      </c>
      <c r="Q22" s="571"/>
      <c r="R22" s="572"/>
      <c r="S22" s="1367">
        <f t="shared" si="5"/>
        <v>2159.0100000000002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79</v>
      </c>
      <c r="M23" s="632"/>
      <c r="N23" s="570"/>
      <c r="O23" s="656"/>
      <c r="P23" s="573">
        <f t="shared" si="1"/>
        <v>0</v>
      </c>
      <c r="Q23" s="571"/>
      <c r="R23" s="572"/>
      <c r="S23" s="1367">
        <f t="shared" si="5"/>
        <v>2159.0100000000002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79</v>
      </c>
      <c r="M24" s="632"/>
      <c r="N24" s="570"/>
      <c r="O24" s="656"/>
      <c r="P24" s="573">
        <f t="shared" si="1"/>
        <v>0</v>
      </c>
      <c r="Q24" s="571"/>
      <c r="R24" s="572"/>
      <c r="S24" s="1367">
        <f t="shared" si="5"/>
        <v>2159.0100000000002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79</v>
      </c>
      <c r="M25" s="632"/>
      <c r="N25" s="570"/>
      <c r="O25" s="656"/>
      <c r="P25" s="573">
        <f t="shared" si="1"/>
        <v>0</v>
      </c>
      <c r="Q25" s="571"/>
      <c r="R25" s="572"/>
      <c r="S25" s="1367">
        <f t="shared" si="5"/>
        <v>2159.0100000000002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79</v>
      </c>
      <c r="M26" s="632"/>
      <c r="N26" s="570"/>
      <c r="O26" s="656"/>
      <c r="P26" s="573">
        <f t="shared" si="1"/>
        <v>0</v>
      </c>
      <c r="Q26" s="571"/>
      <c r="R26" s="572"/>
      <c r="S26" s="1367">
        <f t="shared" si="5"/>
        <v>2159.0100000000002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79</v>
      </c>
      <c r="M27" s="632"/>
      <c r="N27" s="570"/>
      <c r="O27" s="656"/>
      <c r="P27" s="573">
        <f t="shared" si="1"/>
        <v>0</v>
      </c>
      <c r="Q27" s="571"/>
      <c r="R27" s="572"/>
      <c r="S27" s="1367">
        <f t="shared" si="5"/>
        <v>2159.0100000000002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79</v>
      </c>
      <c r="M28" s="632"/>
      <c r="N28" s="573"/>
      <c r="O28" s="656"/>
      <c r="P28" s="573">
        <f t="shared" si="1"/>
        <v>0</v>
      </c>
      <c r="Q28" s="571"/>
      <c r="R28" s="572"/>
      <c r="S28" s="1367">
        <f t="shared" si="5"/>
        <v>2159.0100000000002</v>
      </c>
    </row>
    <row r="29" spans="2:20" x14ac:dyDescent="0.25">
      <c r="B29" s="659">
        <f t="shared" si="2"/>
        <v>22</v>
      </c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79</v>
      </c>
      <c r="M29" s="632"/>
      <c r="N29" s="573"/>
      <c r="O29" s="656"/>
      <c r="P29" s="573">
        <f t="shared" si="1"/>
        <v>0</v>
      </c>
      <c r="Q29" s="571"/>
      <c r="R29" s="572"/>
      <c r="S29" s="1367">
        <f t="shared" si="5"/>
        <v>2159.0100000000002</v>
      </c>
    </row>
    <row r="30" spans="2:20" x14ac:dyDescent="0.25">
      <c r="B30" s="659">
        <f t="shared" si="2"/>
        <v>13</v>
      </c>
      <c r="C30" s="632">
        <v>9</v>
      </c>
      <c r="D30" s="719">
        <v>218.44</v>
      </c>
      <c r="E30" s="942">
        <v>45086</v>
      </c>
      <c r="F30" s="719">
        <f t="shared" si="0"/>
        <v>218.44</v>
      </c>
      <c r="G30" s="720" t="s">
        <v>509</v>
      </c>
      <c r="H30" s="721">
        <v>46</v>
      </c>
      <c r="I30" s="604">
        <f t="shared" si="3"/>
        <v>410.48000000000008</v>
      </c>
      <c r="J30" s="602"/>
      <c r="L30" s="659">
        <f t="shared" si="4"/>
        <v>79</v>
      </c>
      <c r="M30" s="632"/>
      <c r="N30" s="573"/>
      <c r="O30" s="656"/>
      <c r="P30" s="573">
        <f t="shared" si="1"/>
        <v>0</v>
      </c>
      <c r="Q30" s="571"/>
      <c r="R30" s="572"/>
      <c r="S30" s="1367">
        <f t="shared" si="5"/>
        <v>2159.0100000000002</v>
      </c>
    </row>
    <row r="31" spans="2:20" x14ac:dyDescent="0.25">
      <c r="B31" s="659">
        <f t="shared" si="2"/>
        <v>3</v>
      </c>
      <c r="C31" s="632">
        <v>10</v>
      </c>
      <c r="D31" s="719">
        <v>241.09</v>
      </c>
      <c r="E31" s="942">
        <v>45087</v>
      </c>
      <c r="F31" s="719">
        <f t="shared" si="0"/>
        <v>241.09</v>
      </c>
      <c r="G31" s="720" t="s">
        <v>516</v>
      </c>
      <c r="H31" s="721">
        <v>46</v>
      </c>
      <c r="I31" s="604">
        <f t="shared" si="3"/>
        <v>169.39000000000007</v>
      </c>
      <c r="J31" s="602"/>
      <c r="L31" s="659">
        <f t="shared" si="4"/>
        <v>79</v>
      </c>
      <c r="M31" s="632"/>
      <c r="N31" s="573"/>
      <c r="O31" s="656"/>
      <c r="P31" s="573">
        <f t="shared" si="1"/>
        <v>0</v>
      </c>
      <c r="Q31" s="571"/>
      <c r="R31" s="572"/>
      <c r="S31" s="1367">
        <f t="shared" si="5"/>
        <v>2159.0100000000002</v>
      </c>
    </row>
    <row r="32" spans="2:20" x14ac:dyDescent="0.25">
      <c r="B32" s="659">
        <f t="shared" si="2"/>
        <v>3</v>
      </c>
      <c r="C32" s="632"/>
      <c r="D32" s="719">
        <v>0</v>
      </c>
      <c r="E32" s="942"/>
      <c r="F32" s="719">
        <f t="shared" si="0"/>
        <v>0</v>
      </c>
      <c r="G32" s="720"/>
      <c r="H32" s="721"/>
      <c r="I32" s="604">
        <f t="shared" si="3"/>
        <v>169.39000000000007</v>
      </c>
      <c r="J32" s="602"/>
      <c r="L32" s="659">
        <f t="shared" si="4"/>
        <v>79</v>
      </c>
      <c r="M32" s="632"/>
      <c r="N32" s="573"/>
      <c r="O32" s="656"/>
      <c r="P32" s="573">
        <f t="shared" si="1"/>
        <v>0</v>
      </c>
      <c r="Q32" s="571"/>
      <c r="R32" s="572"/>
      <c r="S32" s="1367">
        <f t="shared" si="5"/>
        <v>2159.0100000000002</v>
      </c>
    </row>
    <row r="33" spans="2:19" x14ac:dyDescent="0.25">
      <c r="B33" s="659">
        <f t="shared" si="2"/>
        <v>3</v>
      </c>
      <c r="C33" s="632"/>
      <c r="D33" s="719">
        <v>0</v>
      </c>
      <c r="E33" s="942"/>
      <c r="F33" s="719">
        <f t="shared" si="0"/>
        <v>0</v>
      </c>
      <c r="G33" s="720"/>
      <c r="H33" s="721"/>
      <c r="I33" s="604">
        <f t="shared" si="3"/>
        <v>169.39000000000007</v>
      </c>
      <c r="J33" s="602"/>
      <c r="L33" s="659">
        <f t="shared" si="4"/>
        <v>79</v>
      </c>
      <c r="M33" s="632"/>
      <c r="N33" s="573"/>
      <c r="O33" s="656"/>
      <c r="P33" s="573">
        <f t="shared" si="1"/>
        <v>0</v>
      </c>
      <c r="Q33" s="571"/>
      <c r="R33" s="572"/>
      <c r="S33" s="1367">
        <f t="shared" si="5"/>
        <v>2159.0100000000002</v>
      </c>
    </row>
    <row r="34" spans="2:19" x14ac:dyDescent="0.25">
      <c r="B34" s="659">
        <f t="shared" si="2"/>
        <v>0</v>
      </c>
      <c r="C34" s="632">
        <v>3</v>
      </c>
      <c r="D34" s="719">
        <v>0</v>
      </c>
      <c r="E34" s="942"/>
      <c r="F34" s="1363">
        <v>169.39</v>
      </c>
      <c r="G34" s="1364"/>
      <c r="H34" s="1365"/>
      <c r="I34" s="1351">
        <f t="shared" si="3"/>
        <v>0</v>
      </c>
      <c r="J34" s="602"/>
      <c r="L34" s="659">
        <f t="shared" si="4"/>
        <v>79</v>
      </c>
      <c r="M34" s="632"/>
      <c r="N34" s="573"/>
      <c r="O34" s="656"/>
      <c r="P34" s="573">
        <f t="shared" si="1"/>
        <v>0</v>
      </c>
      <c r="Q34" s="571"/>
      <c r="R34" s="572"/>
      <c r="S34" s="1367">
        <f t="shared" si="5"/>
        <v>2159.0100000000002</v>
      </c>
    </row>
    <row r="35" spans="2:19" x14ac:dyDescent="0.25">
      <c r="B35" s="659">
        <f t="shared" si="2"/>
        <v>0</v>
      </c>
      <c r="C35" s="632"/>
      <c r="D35" s="719">
        <v>0</v>
      </c>
      <c r="E35" s="942"/>
      <c r="F35" s="1363">
        <f t="shared" si="0"/>
        <v>0</v>
      </c>
      <c r="G35" s="1364"/>
      <c r="H35" s="1365"/>
      <c r="I35" s="1351">
        <f t="shared" si="3"/>
        <v>0</v>
      </c>
      <c r="J35" s="602"/>
      <c r="L35" s="659">
        <f t="shared" si="4"/>
        <v>79</v>
      </c>
      <c r="M35" s="632"/>
      <c r="N35" s="573"/>
      <c r="O35" s="656"/>
      <c r="P35" s="573">
        <f t="shared" si="1"/>
        <v>0</v>
      </c>
      <c r="Q35" s="571"/>
      <c r="R35" s="572"/>
      <c r="S35" s="1367">
        <f t="shared" si="5"/>
        <v>2159.0100000000002</v>
      </c>
    </row>
    <row r="36" spans="2:19" x14ac:dyDescent="0.25">
      <c r="B36" s="659">
        <f t="shared" si="2"/>
        <v>0</v>
      </c>
      <c r="C36" s="632"/>
      <c r="D36" s="719">
        <v>0</v>
      </c>
      <c r="E36" s="942"/>
      <c r="F36" s="1363">
        <f t="shared" si="0"/>
        <v>0</v>
      </c>
      <c r="G36" s="1364"/>
      <c r="H36" s="1365"/>
      <c r="I36" s="1351">
        <f t="shared" si="3"/>
        <v>0</v>
      </c>
      <c r="J36" s="602"/>
      <c r="L36" s="659">
        <f t="shared" si="4"/>
        <v>79</v>
      </c>
      <c r="M36" s="632"/>
      <c r="N36" s="573"/>
      <c r="O36" s="656"/>
      <c r="P36" s="573">
        <f t="shared" si="1"/>
        <v>0</v>
      </c>
      <c r="Q36" s="571"/>
      <c r="R36" s="572"/>
      <c r="S36" s="1367">
        <f t="shared" si="5"/>
        <v>2159.0100000000002</v>
      </c>
    </row>
    <row r="37" spans="2:19" x14ac:dyDescent="0.25">
      <c r="B37" s="659">
        <f t="shared" si="2"/>
        <v>0</v>
      </c>
      <c r="C37" s="632"/>
      <c r="D37" s="719">
        <v>0</v>
      </c>
      <c r="E37" s="942"/>
      <c r="F37" s="1363">
        <f t="shared" si="0"/>
        <v>0</v>
      </c>
      <c r="G37" s="1364"/>
      <c r="H37" s="1365"/>
      <c r="I37" s="1351">
        <f t="shared" si="3"/>
        <v>0</v>
      </c>
      <c r="J37" s="602"/>
      <c r="L37" s="659">
        <f t="shared" si="4"/>
        <v>79</v>
      </c>
      <c r="M37" s="632"/>
      <c r="N37" s="573"/>
      <c r="O37" s="656"/>
      <c r="P37" s="573">
        <f t="shared" si="1"/>
        <v>0</v>
      </c>
      <c r="Q37" s="571"/>
      <c r="R37" s="572"/>
      <c r="S37" s="1367">
        <f t="shared" si="5"/>
        <v>2159.0100000000002</v>
      </c>
    </row>
    <row r="38" spans="2:19" x14ac:dyDescent="0.25">
      <c r="B38" s="659">
        <f t="shared" si="2"/>
        <v>0</v>
      </c>
      <c r="C38" s="632"/>
      <c r="D38" s="719">
        <v>0</v>
      </c>
      <c r="E38" s="942"/>
      <c r="F38" s="719">
        <f t="shared" si="0"/>
        <v>0</v>
      </c>
      <c r="G38" s="720"/>
      <c r="H38" s="721"/>
      <c r="I38" s="604">
        <f t="shared" si="3"/>
        <v>0</v>
      </c>
      <c r="J38" s="602"/>
      <c r="L38" s="659">
        <f t="shared" si="4"/>
        <v>79</v>
      </c>
      <c r="M38" s="632"/>
      <c r="N38" s="648"/>
      <c r="O38" s="656"/>
      <c r="P38" s="573">
        <f t="shared" si="1"/>
        <v>0</v>
      </c>
      <c r="Q38" s="571"/>
      <c r="R38" s="572"/>
      <c r="S38" s="1367">
        <f t="shared" si="5"/>
        <v>2159.0100000000002</v>
      </c>
    </row>
    <row r="39" spans="2:19" x14ac:dyDescent="0.25">
      <c r="B39" s="659">
        <f t="shared" si="2"/>
        <v>0</v>
      </c>
      <c r="C39" s="632"/>
      <c r="D39" s="719">
        <v>0</v>
      </c>
      <c r="E39" s="942"/>
      <c r="F39" s="719">
        <f t="shared" si="0"/>
        <v>0</v>
      </c>
      <c r="G39" s="720"/>
      <c r="H39" s="721"/>
      <c r="I39" s="604">
        <f t="shared" si="3"/>
        <v>0</v>
      </c>
      <c r="J39" s="602"/>
      <c r="L39" s="659">
        <f t="shared" si="4"/>
        <v>79</v>
      </c>
      <c r="M39" s="632"/>
      <c r="N39" s="648"/>
      <c r="O39" s="656"/>
      <c r="P39" s="573">
        <f t="shared" si="1"/>
        <v>0</v>
      </c>
      <c r="Q39" s="571"/>
      <c r="R39" s="572"/>
      <c r="S39" s="1367">
        <f t="shared" si="5"/>
        <v>2159.0100000000002</v>
      </c>
    </row>
    <row r="40" spans="2:19" x14ac:dyDescent="0.25">
      <c r="B40" s="659">
        <f t="shared" si="2"/>
        <v>0</v>
      </c>
      <c r="C40" s="632"/>
      <c r="D40" s="719">
        <v>0</v>
      </c>
      <c r="E40" s="942"/>
      <c r="F40" s="719">
        <f t="shared" si="0"/>
        <v>0</v>
      </c>
      <c r="G40" s="720"/>
      <c r="H40" s="721"/>
      <c r="I40" s="604">
        <f t="shared" si="3"/>
        <v>0</v>
      </c>
      <c r="J40" s="602"/>
      <c r="L40" s="659">
        <f t="shared" si="4"/>
        <v>79</v>
      </c>
      <c r="M40" s="632"/>
      <c r="N40" s="648"/>
      <c r="O40" s="656"/>
      <c r="P40" s="573">
        <f t="shared" si="1"/>
        <v>0</v>
      </c>
      <c r="Q40" s="571"/>
      <c r="R40" s="572"/>
      <c r="S40" s="1367">
        <f t="shared" si="5"/>
        <v>2159.0100000000002</v>
      </c>
    </row>
    <row r="41" spans="2:19" x14ac:dyDescent="0.25">
      <c r="B41" s="659">
        <f t="shared" si="2"/>
        <v>0</v>
      </c>
      <c r="C41" s="632"/>
      <c r="D41" s="719">
        <v>0</v>
      </c>
      <c r="E41" s="942"/>
      <c r="F41" s="719">
        <f t="shared" si="0"/>
        <v>0</v>
      </c>
      <c r="G41" s="720"/>
      <c r="H41" s="721"/>
      <c r="I41" s="604">
        <f t="shared" si="3"/>
        <v>0</v>
      </c>
      <c r="J41" s="602"/>
      <c r="L41" s="659">
        <f t="shared" si="4"/>
        <v>79</v>
      </c>
      <c r="M41" s="632"/>
      <c r="N41" s="648"/>
      <c r="O41" s="656"/>
      <c r="P41" s="573">
        <f t="shared" si="1"/>
        <v>0</v>
      </c>
      <c r="Q41" s="571"/>
      <c r="R41" s="572"/>
      <c r="S41" s="1367">
        <f t="shared" si="5"/>
        <v>2159.0100000000002</v>
      </c>
    </row>
    <row r="42" spans="2:19" x14ac:dyDescent="0.25">
      <c r="B42" s="659">
        <f t="shared" si="2"/>
        <v>0</v>
      </c>
      <c r="C42" s="632"/>
      <c r="D42" s="719">
        <v>0</v>
      </c>
      <c r="E42" s="942"/>
      <c r="F42" s="719">
        <f t="shared" si="0"/>
        <v>0</v>
      </c>
      <c r="G42" s="720"/>
      <c r="H42" s="721"/>
      <c r="I42" s="604">
        <f t="shared" si="3"/>
        <v>0</v>
      </c>
      <c r="J42" s="602"/>
      <c r="L42" s="659">
        <f t="shared" si="4"/>
        <v>79</v>
      </c>
      <c r="M42" s="632"/>
      <c r="N42" s="648"/>
      <c r="O42" s="656"/>
      <c r="P42" s="573">
        <f t="shared" si="1"/>
        <v>0</v>
      </c>
      <c r="Q42" s="571"/>
      <c r="R42" s="572"/>
      <c r="S42" s="1367">
        <f t="shared" si="5"/>
        <v>2159.0100000000002</v>
      </c>
    </row>
    <row r="43" spans="2:19" x14ac:dyDescent="0.25">
      <c r="B43" s="659">
        <f t="shared" si="2"/>
        <v>0</v>
      </c>
      <c r="C43" s="632"/>
      <c r="D43" s="719">
        <v>0</v>
      </c>
      <c r="E43" s="942"/>
      <c r="F43" s="719">
        <f t="shared" si="0"/>
        <v>0</v>
      </c>
      <c r="G43" s="720"/>
      <c r="H43" s="721"/>
      <c r="I43" s="604">
        <f t="shared" si="3"/>
        <v>0</v>
      </c>
      <c r="J43" s="602"/>
      <c r="L43" s="659">
        <f t="shared" si="4"/>
        <v>79</v>
      </c>
      <c r="M43" s="632"/>
      <c r="N43" s="648"/>
      <c r="O43" s="656"/>
      <c r="P43" s="573">
        <f t="shared" si="1"/>
        <v>0</v>
      </c>
      <c r="Q43" s="571"/>
      <c r="R43" s="572"/>
      <c r="S43" s="1367">
        <f t="shared" si="5"/>
        <v>2159.0100000000002</v>
      </c>
    </row>
    <row r="44" spans="2:19" x14ac:dyDescent="0.25">
      <c r="B44" s="659">
        <f t="shared" si="2"/>
        <v>0</v>
      </c>
      <c r="C44" s="632"/>
      <c r="D44" s="719">
        <v>0</v>
      </c>
      <c r="E44" s="942"/>
      <c r="F44" s="719">
        <f t="shared" si="0"/>
        <v>0</v>
      </c>
      <c r="G44" s="720"/>
      <c r="H44" s="721"/>
      <c r="I44" s="604">
        <f t="shared" si="3"/>
        <v>0</v>
      </c>
      <c r="J44" s="602"/>
      <c r="L44" s="659">
        <f t="shared" si="4"/>
        <v>79</v>
      </c>
      <c r="M44" s="632"/>
      <c r="N44" s="648"/>
      <c r="O44" s="656"/>
      <c r="P44" s="573">
        <f t="shared" si="1"/>
        <v>0</v>
      </c>
      <c r="Q44" s="571"/>
      <c r="R44" s="572"/>
      <c r="S44" s="1367">
        <f t="shared" si="5"/>
        <v>2159.0100000000002</v>
      </c>
    </row>
    <row r="45" spans="2:19" ht="15.75" thickBot="1" x14ac:dyDescent="0.3">
      <c r="B45" s="929">
        <f t="shared" si="2"/>
        <v>0</v>
      </c>
      <c r="C45" s="37"/>
      <c r="D45" s="1165">
        <v>0</v>
      </c>
      <c r="E45" s="189"/>
      <c r="F45" s="146">
        <v>0</v>
      </c>
      <c r="G45" s="135"/>
      <c r="H45" s="190"/>
      <c r="I45" s="196">
        <f t="shared" si="3"/>
        <v>0</v>
      </c>
      <c r="L45" s="929">
        <f t="shared" si="4"/>
        <v>79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368">
        <f t="shared" si="5"/>
        <v>2159.0100000000002</v>
      </c>
    </row>
    <row r="46" spans="2:19" ht="15.75" thickTop="1" x14ac:dyDescent="0.25">
      <c r="C46" s="15">
        <f>SUM(C9:C45)</f>
        <v>205</v>
      </c>
      <c r="D46" s="6">
        <f>SUM(D9:D45)</f>
        <v>4845.2899999999991</v>
      </c>
      <c r="E46" s="13"/>
      <c r="F46" s="6">
        <f>SUM(F9:F45)</f>
        <v>5014.6799999999994</v>
      </c>
      <c r="G46" s="31"/>
      <c r="H46" s="17"/>
      <c r="M46" s="15">
        <f>SUM(M9:M45)</f>
        <v>39</v>
      </c>
      <c r="N46" s="6">
        <f>SUM(N9:N45)</f>
        <v>1046.75</v>
      </c>
      <c r="O46" s="13"/>
      <c r="P46" s="6">
        <f>SUM(P9:P45)</f>
        <v>1046.75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610" t="s">
        <v>19</v>
      </c>
      <c r="D49" s="1611"/>
      <c r="E49" s="39">
        <f>D46-F46</f>
        <v>-169.39000000000033</v>
      </c>
      <c r="F49" s="6"/>
      <c r="G49" s="6"/>
      <c r="H49" s="17"/>
      <c r="M49" s="1610" t="s">
        <v>19</v>
      </c>
      <c r="N49" s="1611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K1:Q1"/>
    <mergeCell ref="K5:K6"/>
    <mergeCell ref="L5:L6"/>
    <mergeCell ref="S7:S8"/>
    <mergeCell ref="M49:N49"/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547"/>
      <c r="B5" s="1547"/>
      <c r="C5" s="367"/>
      <c r="D5" s="586"/>
      <c r="E5" s="724"/>
      <c r="F5" s="675"/>
      <c r="G5" s="5"/>
    </row>
    <row r="6" spans="1:9" x14ac:dyDescent="0.25">
      <c r="A6" s="1547"/>
      <c r="B6" s="1547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L1" workbookViewId="0">
      <pane ySplit="8" topLeftCell="A9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50" t="s">
        <v>330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DEL MES DE MAYO</v>
      </c>
      <c r="L1" s="1550"/>
      <c r="M1" s="1550"/>
      <c r="N1" s="1550"/>
      <c r="O1" s="1550"/>
      <c r="P1" s="1550"/>
      <c r="Q1" s="1550"/>
      <c r="R1" s="11">
        <v>2</v>
      </c>
      <c r="U1" s="1555" t="s">
        <v>407</v>
      </c>
      <c r="V1" s="1555"/>
      <c r="W1" s="1555"/>
      <c r="X1" s="1555"/>
      <c r="Y1" s="1555"/>
      <c r="Z1" s="1555"/>
      <c r="AA1" s="1555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597" t="s">
        <v>98</v>
      </c>
      <c r="B5" s="1616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597" t="s">
        <v>98</v>
      </c>
      <c r="L5" s="1618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597" t="s">
        <v>98</v>
      </c>
      <c r="V5" s="1616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597"/>
      <c r="B6" s="1617"/>
      <c r="C6" s="367">
        <v>98</v>
      </c>
      <c r="D6" s="130">
        <v>45078</v>
      </c>
      <c r="E6" s="200">
        <v>250</v>
      </c>
      <c r="F6" s="61">
        <v>25</v>
      </c>
      <c r="G6" s="47">
        <f>F78</f>
        <v>310</v>
      </c>
      <c r="H6" s="7">
        <f>E6-G6+E7+E5-G5+E4</f>
        <v>10</v>
      </c>
      <c r="K6" s="1597"/>
      <c r="L6" s="1618"/>
      <c r="M6" s="367"/>
      <c r="N6" s="130"/>
      <c r="O6" s="200"/>
      <c r="P6" s="61"/>
      <c r="Q6" s="47">
        <f>P78</f>
        <v>90</v>
      </c>
      <c r="R6" s="7">
        <f>O6-Q6+O7+O5-Q5+O4</f>
        <v>110</v>
      </c>
      <c r="U6" s="1597"/>
      <c r="V6" s="1617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15</v>
      </c>
      <c r="M13" s="632">
        <v>2</v>
      </c>
      <c r="N13" s="719">
        <v>20</v>
      </c>
      <c r="O13" s="1166">
        <v>45086</v>
      </c>
      <c r="P13" s="719">
        <f t="shared" si="1"/>
        <v>20</v>
      </c>
      <c r="Q13" s="720" t="s">
        <v>509</v>
      </c>
      <c r="R13" s="721">
        <v>100</v>
      </c>
      <c r="S13" s="604">
        <f t="shared" si="7"/>
        <v>150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4"/>
      <c r="L14" s="687">
        <f t="shared" si="4"/>
        <v>14</v>
      </c>
      <c r="M14" s="632">
        <v>1</v>
      </c>
      <c r="N14" s="719">
        <v>10</v>
      </c>
      <c r="O14" s="1166">
        <v>45093</v>
      </c>
      <c r="P14" s="719">
        <f t="shared" si="1"/>
        <v>10</v>
      </c>
      <c r="Q14" s="720" t="s">
        <v>580</v>
      </c>
      <c r="R14" s="721">
        <v>100</v>
      </c>
      <c r="S14" s="604">
        <f t="shared" si="7"/>
        <v>140</v>
      </c>
      <c r="U14" s="1255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4" t="s">
        <v>22</v>
      </c>
      <c r="L15" s="687">
        <f t="shared" si="4"/>
        <v>12</v>
      </c>
      <c r="M15" s="632">
        <v>2</v>
      </c>
      <c r="N15" s="719">
        <v>20</v>
      </c>
      <c r="O15" s="1166">
        <v>45099</v>
      </c>
      <c r="P15" s="719">
        <f t="shared" si="1"/>
        <v>20</v>
      </c>
      <c r="Q15" s="720" t="s">
        <v>550</v>
      </c>
      <c r="R15" s="721">
        <v>100</v>
      </c>
      <c r="S15" s="604">
        <f t="shared" si="7"/>
        <v>120</v>
      </c>
      <c r="U15" s="1255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18</v>
      </c>
      <c r="C16" s="632">
        <v>1</v>
      </c>
      <c r="D16" s="1334">
        <v>10</v>
      </c>
      <c r="E16" s="1353">
        <v>45085</v>
      </c>
      <c r="F16" s="1334">
        <f t="shared" si="0"/>
        <v>10</v>
      </c>
      <c r="G16" s="1335" t="s">
        <v>498</v>
      </c>
      <c r="H16" s="1336">
        <v>115</v>
      </c>
      <c r="I16" s="604">
        <f t="shared" si="6"/>
        <v>180</v>
      </c>
      <c r="L16" s="687">
        <f t="shared" si="4"/>
        <v>11</v>
      </c>
      <c r="M16" s="632">
        <v>1</v>
      </c>
      <c r="N16" s="719">
        <v>10</v>
      </c>
      <c r="O16" s="1166">
        <v>45099</v>
      </c>
      <c r="P16" s="719">
        <f t="shared" si="1"/>
        <v>10</v>
      </c>
      <c r="Q16" s="720" t="s">
        <v>625</v>
      </c>
      <c r="R16" s="721">
        <v>100</v>
      </c>
      <c r="S16" s="604">
        <f t="shared" si="7"/>
        <v>110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16</v>
      </c>
      <c r="C17" s="632">
        <v>2</v>
      </c>
      <c r="D17" s="1334">
        <v>20</v>
      </c>
      <c r="E17" s="1353">
        <v>45087</v>
      </c>
      <c r="F17" s="1334">
        <f t="shared" si="0"/>
        <v>20</v>
      </c>
      <c r="G17" s="1335" t="s">
        <v>518</v>
      </c>
      <c r="H17" s="1336">
        <v>115</v>
      </c>
      <c r="I17" s="604">
        <f t="shared" si="6"/>
        <v>160</v>
      </c>
      <c r="L17" s="687">
        <f t="shared" si="4"/>
        <v>11</v>
      </c>
      <c r="M17" s="632"/>
      <c r="N17" s="719"/>
      <c r="O17" s="1166"/>
      <c r="P17" s="719">
        <f t="shared" si="1"/>
        <v>0</v>
      </c>
      <c r="Q17" s="720"/>
      <c r="R17" s="721"/>
      <c r="S17" s="604">
        <f t="shared" si="7"/>
        <v>110</v>
      </c>
      <c r="V17" s="687">
        <f t="shared" si="5"/>
        <v>15</v>
      </c>
      <c r="W17" s="632"/>
      <c r="X17" s="719"/>
      <c r="Y17" s="1166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13</v>
      </c>
      <c r="C18" s="632">
        <v>3</v>
      </c>
      <c r="D18" s="1334">
        <v>30</v>
      </c>
      <c r="E18" s="1353">
        <v>45087</v>
      </c>
      <c r="F18" s="1334">
        <f t="shared" si="0"/>
        <v>30</v>
      </c>
      <c r="G18" s="1335" t="s">
        <v>520</v>
      </c>
      <c r="H18" s="1336">
        <v>115</v>
      </c>
      <c r="I18" s="604">
        <f t="shared" si="6"/>
        <v>130</v>
      </c>
      <c r="K18" s="118"/>
      <c r="L18" s="687">
        <f t="shared" si="4"/>
        <v>11</v>
      </c>
      <c r="M18" s="632"/>
      <c r="N18" s="719"/>
      <c r="O18" s="1166"/>
      <c r="P18" s="719">
        <f t="shared" si="1"/>
        <v>0</v>
      </c>
      <c r="Q18" s="720"/>
      <c r="R18" s="721"/>
      <c r="S18" s="604">
        <f t="shared" si="7"/>
        <v>110</v>
      </c>
      <c r="U18" s="118"/>
      <c r="V18" s="687">
        <f t="shared" si="5"/>
        <v>15</v>
      </c>
      <c r="W18" s="632"/>
      <c r="X18" s="719"/>
      <c r="Y18" s="1166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12</v>
      </c>
      <c r="C19" s="632">
        <v>1</v>
      </c>
      <c r="D19" s="1334">
        <v>10</v>
      </c>
      <c r="E19" s="1353">
        <v>45093</v>
      </c>
      <c r="F19" s="1334">
        <f t="shared" si="0"/>
        <v>10</v>
      </c>
      <c r="G19" s="1335" t="s">
        <v>580</v>
      </c>
      <c r="H19" s="1336">
        <v>115</v>
      </c>
      <c r="I19" s="604">
        <f t="shared" si="6"/>
        <v>120</v>
      </c>
      <c r="K19" s="118"/>
      <c r="L19" s="687">
        <f t="shared" si="4"/>
        <v>11</v>
      </c>
      <c r="M19" s="632"/>
      <c r="N19" s="719"/>
      <c r="O19" s="1166"/>
      <c r="P19" s="719">
        <f t="shared" si="1"/>
        <v>0</v>
      </c>
      <c r="Q19" s="720"/>
      <c r="R19" s="721"/>
      <c r="S19" s="604">
        <f t="shared" si="7"/>
        <v>110</v>
      </c>
      <c r="U19" s="118"/>
      <c r="V19" s="687">
        <f t="shared" si="5"/>
        <v>15</v>
      </c>
      <c r="W19" s="632"/>
      <c r="X19" s="719"/>
      <c r="Y19" s="1166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11</v>
      </c>
      <c r="C20" s="632">
        <v>1</v>
      </c>
      <c r="D20" s="1334">
        <v>10</v>
      </c>
      <c r="E20" s="1353">
        <v>45094</v>
      </c>
      <c r="F20" s="1334">
        <f t="shared" si="0"/>
        <v>10</v>
      </c>
      <c r="G20" s="1335" t="s">
        <v>599</v>
      </c>
      <c r="H20" s="1336">
        <v>110</v>
      </c>
      <c r="I20" s="604">
        <f t="shared" si="6"/>
        <v>110</v>
      </c>
      <c r="K20" s="118"/>
      <c r="L20" s="687">
        <f t="shared" si="4"/>
        <v>11</v>
      </c>
      <c r="M20" s="632"/>
      <c r="N20" s="719"/>
      <c r="O20" s="1166"/>
      <c r="P20" s="719">
        <f t="shared" si="1"/>
        <v>0</v>
      </c>
      <c r="Q20" s="720"/>
      <c r="R20" s="721"/>
      <c r="S20" s="604">
        <f t="shared" si="7"/>
        <v>110</v>
      </c>
      <c r="U20" s="118"/>
      <c r="V20" s="687">
        <f t="shared" si="5"/>
        <v>15</v>
      </c>
      <c r="W20" s="632"/>
      <c r="X20" s="719"/>
      <c r="Y20" s="1166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10</v>
      </c>
      <c r="C21" s="632">
        <v>1</v>
      </c>
      <c r="D21" s="1334">
        <v>10</v>
      </c>
      <c r="E21" s="1353">
        <v>45096</v>
      </c>
      <c r="F21" s="1334">
        <f t="shared" si="0"/>
        <v>10</v>
      </c>
      <c r="G21" s="1335" t="s">
        <v>607</v>
      </c>
      <c r="H21" s="1336">
        <v>115</v>
      </c>
      <c r="I21" s="604">
        <f t="shared" si="6"/>
        <v>100</v>
      </c>
      <c r="K21" s="118"/>
      <c r="L21" s="687">
        <f t="shared" si="4"/>
        <v>11</v>
      </c>
      <c r="M21" s="632"/>
      <c r="N21" s="719"/>
      <c r="O21" s="1166"/>
      <c r="P21" s="719">
        <f t="shared" si="1"/>
        <v>0</v>
      </c>
      <c r="Q21" s="720"/>
      <c r="R21" s="721"/>
      <c r="S21" s="604">
        <f t="shared" si="7"/>
        <v>110</v>
      </c>
      <c r="U21" s="118"/>
      <c r="V21" s="687">
        <f t="shared" si="5"/>
        <v>15</v>
      </c>
      <c r="W21" s="632"/>
      <c r="X21" s="719"/>
      <c r="Y21" s="1166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9</v>
      </c>
      <c r="C22" s="632">
        <v>1</v>
      </c>
      <c r="D22" s="1334">
        <v>10</v>
      </c>
      <c r="E22" s="1353">
        <v>45098</v>
      </c>
      <c r="F22" s="1334">
        <f t="shared" si="0"/>
        <v>10</v>
      </c>
      <c r="G22" s="1335" t="s">
        <v>611</v>
      </c>
      <c r="H22" s="1336">
        <v>115</v>
      </c>
      <c r="I22" s="604">
        <f t="shared" si="6"/>
        <v>90</v>
      </c>
      <c r="K22" s="118"/>
      <c r="L22" s="730">
        <f t="shared" si="4"/>
        <v>11</v>
      </c>
      <c r="M22" s="632"/>
      <c r="N22" s="719"/>
      <c r="O22" s="1166"/>
      <c r="P22" s="719">
        <f t="shared" si="1"/>
        <v>0</v>
      </c>
      <c r="Q22" s="720"/>
      <c r="R22" s="721"/>
      <c r="S22" s="604">
        <f t="shared" si="7"/>
        <v>110</v>
      </c>
      <c r="U22" s="118"/>
      <c r="V22" s="730">
        <f t="shared" si="5"/>
        <v>15</v>
      </c>
      <c r="W22" s="632"/>
      <c r="X22" s="719"/>
      <c r="Y22" s="1166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7</v>
      </c>
      <c r="C23" s="584">
        <v>2</v>
      </c>
      <c r="D23" s="1334">
        <v>20</v>
      </c>
      <c r="E23" s="1353">
        <v>45099</v>
      </c>
      <c r="F23" s="1334">
        <f t="shared" si="0"/>
        <v>20</v>
      </c>
      <c r="G23" s="1335" t="s">
        <v>550</v>
      </c>
      <c r="H23" s="1336">
        <v>115</v>
      </c>
      <c r="I23" s="604">
        <f t="shared" si="6"/>
        <v>70</v>
      </c>
      <c r="K23" s="119"/>
      <c r="L23" s="730">
        <f t="shared" si="4"/>
        <v>11</v>
      </c>
      <c r="M23" s="584"/>
      <c r="N23" s="719"/>
      <c r="O23" s="1166"/>
      <c r="P23" s="719">
        <f t="shared" si="1"/>
        <v>0</v>
      </c>
      <c r="Q23" s="720"/>
      <c r="R23" s="721"/>
      <c r="S23" s="604">
        <f t="shared" si="7"/>
        <v>110</v>
      </c>
      <c r="U23" s="119"/>
      <c r="V23" s="730">
        <f t="shared" si="5"/>
        <v>15</v>
      </c>
      <c r="W23" s="584"/>
      <c r="X23" s="719"/>
      <c r="Y23" s="1166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6</v>
      </c>
      <c r="C24" s="632">
        <v>1</v>
      </c>
      <c r="D24" s="1334">
        <v>10</v>
      </c>
      <c r="E24" s="1353">
        <v>45099</v>
      </c>
      <c r="F24" s="1334">
        <f t="shared" si="0"/>
        <v>10</v>
      </c>
      <c r="G24" s="1335" t="s">
        <v>625</v>
      </c>
      <c r="H24" s="1336">
        <v>115</v>
      </c>
      <c r="I24" s="604">
        <f t="shared" si="6"/>
        <v>60</v>
      </c>
      <c r="K24" s="118"/>
      <c r="L24" s="730">
        <f t="shared" si="4"/>
        <v>11</v>
      </c>
      <c r="M24" s="632"/>
      <c r="N24" s="719"/>
      <c r="O24" s="1166"/>
      <c r="P24" s="719">
        <f t="shared" si="1"/>
        <v>0</v>
      </c>
      <c r="Q24" s="720"/>
      <c r="R24" s="721"/>
      <c r="S24" s="604">
        <f t="shared" si="7"/>
        <v>110</v>
      </c>
      <c r="U24" s="118"/>
      <c r="V24" s="730">
        <f t="shared" si="5"/>
        <v>15</v>
      </c>
      <c r="W24" s="632"/>
      <c r="X24" s="719"/>
      <c r="Y24" s="1166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4</v>
      </c>
      <c r="C25" s="632">
        <v>2</v>
      </c>
      <c r="D25" s="1334">
        <v>20</v>
      </c>
      <c r="E25" s="1353">
        <v>45104</v>
      </c>
      <c r="F25" s="1334">
        <f t="shared" si="0"/>
        <v>20</v>
      </c>
      <c r="G25" s="1335" t="s">
        <v>669</v>
      </c>
      <c r="H25" s="1336">
        <v>115</v>
      </c>
      <c r="I25" s="604">
        <f t="shared" si="6"/>
        <v>40</v>
      </c>
      <c r="K25" s="118"/>
      <c r="L25" s="730">
        <f t="shared" si="4"/>
        <v>11</v>
      </c>
      <c r="M25" s="632"/>
      <c r="N25" s="719"/>
      <c r="O25" s="1166"/>
      <c r="P25" s="719">
        <f t="shared" si="1"/>
        <v>0</v>
      </c>
      <c r="Q25" s="720"/>
      <c r="R25" s="721"/>
      <c r="S25" s="604">
        <f t="shared" si="7"/>
        <v>110</v>
      </c>
      <c r="U25" s="118"/>
      <c r="V25" s="730">
        <f t="shared" si="5"/>
        <v>15</v>
      </c>
      <c r="W25" s="632"/>
      <c r="X25" s="719"/>
      <c r="Y25" s="1166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3</v>
      </c>
      <c r="C26" s="632">
        <v>1</v>
      </c>
      <c r="D26" s="1334">
        <v>10</v>
      </c>
      <c r="E26" s="1353">
        <v>45106</v>
      </c>
      <c r="F26" s="1334">
        <f t="shared" si="0"/>
        <v>10</v>
      </c>
      <c r="G26" s="1335" t="s">
        <v>699</v>
      </c>
      <c r="H26" s="1336">
        <v>115</v>
      </c>
      <c r="I26" s="604">
        <f t="shared" si="6"/>
        <v>30</v>
      </c>
      <c r="K26" s="118"/>
      <c r="L26" s="681">
        <f t="shared" si="4"/>
        <v>11</v>
      </c>
      <c r="M26" s="632"/>
      <c r="N26" s="719"/>
      <c r="O26" s="1166"/>
      <c r="P26" s="719">
        <f t="shared" si="1"/>
        <v>0</v>
      </c>
      <c r="Q26" s="720"/>
      <c r="R26" s="721"/>
      <c r="S26" s="604">
        <f t="shared" si="7"/>
        <v>110</v>
      </c>
      <c r="U26" s="118"/>
      <c r="V26" s="681">
        <f t="shared" si="5"/>
        <v>15</v>
      </c>
      <c r="W26" s="632"/>
      <c r="X26" s="719"/>
      <c r="Y26" s="1166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</v>
      </c>
      <c r="C27" s="632">
        <v>2</v>
      </c>
      <c r="D27" s="1334">
        <v>20</v>
      </c>
      <c r="E27" s="1353">
        <v>45108</v>
      </c>
      <c r="F27" s="1334">
        <f t="shared" si="0"/>
        <v>20</v>
      </c>
      <c r="G27" s="1335" t="s">
        <v>717</v>
      </c>
      <c r="H27" s="1336">
        <v>115</v>
      </c>
      <c r="I27" s="604">
        <f t="shared" si="6"/>
        <v>10</v>
      </c>
      <c r="K27" s="118"/>
      <c r="L27" s="730">
        <f t="shared" si="4"/>
        <v>11</v>
      </c>
      <c r="M27" s="632"/>
      <c r="N27" s="719"/>
      <c r="O27" s="1166"/>
      <c r="P27" s="719">
        <f t="shared" si="1"/>
        <v>0</v>
      </c>
      <c r="Q27" s="720"/>
      <c r="R27" s="721"/>
      <c r="S27" s="604">
        <f t="shared" si="7"/>
        <v>110</v>
      </c>
      <c r="U27" s="118"/>
      <c r="V27" s="730">
        <f t="shared" si="5"/>
        <v>15</v>
      </c>
      <c r="W27" s="632"/>
      <c r="X27" s="719"/>
      <c r="Y27" s="1166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</v>
      </c>
      <c r="C28" s="632"/>
      <c r="D28" s="1334"/>
      <c r="E28" s="1353"/>
      <c r="F28" s="1334">
        <f t="shared" si="0"/>
        <v>0</v>
      </c>
      <c r="G28" s="1335"/>
      <c r="H28" s="1336"/>
      <c r="I28" s="604">
        <f t="shared" si="6"/>
        <v>10</v>
      </c>
      <c r="K28" s="118"/>
      <c r="L28" s="681">
        <f t="shared" si="4"/>
        <v>11</v>
      </c>
      <c r="M28" s="632"/>
      <c r="N28" s="719"/>
      <c r="O28" s="1166"/>
      <c r="P28" s="719">
        <f t="shared" si="1"/>
        <v>0</v>
      </c>
      <c r="Q28" s="720"/>
      <c r="R28" s="721"/>
      <c r="S28" s="604">
        <f t="shared" si="7"/>
        <v>110</v>
      </c>
      <c r="U28" s="118"/>
      <c r="V28" s="681">
        <f t="shared" si="5"/>
        <v>15</v>
      </c>
      <c r="W28" s="632"/>
      <c r="X28" s="719"/>
      <c r="Y28" s="1166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</v>
      </c>
      <c r="C29" s="15"/>
      <c r="D29" s="1354"/>
      <c r="E29" s="1353"/>
      <c r="F29" s="1334">
        <f t="shared" si="0"/>
        <v>0</v>
      </c>
      <c r="G29" s="1335"/>
      <c r="H29" s="1336"/>
      <c r="I29" s="604">
        <f t="shared" si="6"/>
        <v>10</v>
      </c>
      <c r="K29" s="118"/>
      <c r="L29" s="222">
        <f t="shared" si="4"/>
        <v>11</v>
      </c>
      <c r="M29" s="15"/>
      <c r="N29" s="489"/>
      <c r="O29" s="1166"/>
      <c r="P29" s="719">
        <f t="shared" si="1"/>
        <v>0</v>
      </c>
      <c r="Q29" s="720"/>
      <c r="R29" s="721"/>
      <c r="S29" s="604">
        <f t="shared" si="7"/>
        <v>110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</v>
      </c>
      <c r="C30" s="15"/>
      <c r="D30" s="1354"/>
      <c r="E30" s="1353"/>
      <c r="F30" s="1334">
        <f t="shared" si="0"/>
        <v>0</v>
      </c>
      <c r="G30" s="1335"/>
      <c r="H30" s="1336"/>
      <c r="I30" s="604">
        <f t="shared" si="6"/>
        <v>10</v>
      </c>
      <c r="K30" s="118"/>
      <c r="L30" s="222">
        <f t="shared" si="4"/>
        <v>11</v>
      </c>
      <c r="M30" s="15"/>
      <c r="N30" s="489"/>
      <c r="O30" s="1166"/>
      <c r="P30" s="719">
        <f t="shared" si="1"/>
        <v>0</v>
      </c>
      <c r="Q30" s="720"/>
      <c r="R30" s="721"/>
      <c r="S30" s="604">
        <f t="shared" si="7"/>
        <v>110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</v>
      </c>
      <c r="C31" s="15"/>
      <c r="D31" s="1354"/>
      <c r="E31" s="1355"/>
      <c r="F31" s="1354">
        <f t="shared" si="0"/>
        <v>0</v>
      </c>
      <c r="G31" s="1356"/>
      <c r="H31" s="1357"/>
      <c r="I31" s="102">
        <f t="shared" si="6"/>
        <v>10</v>
      </c>
      <c r="K31" s="118"/>
      <c r="L31" s="222">
        <f t="shared" si="4"/>
        <v>11</v>
      </c>
      <c r="M31" s="15"/>
      <c r="N31" s="489"/>
      <c r="O31" s="1167"/>
      <c r="P31" s="489">
        <f t="shared" si="1"/>
        <v>0</v>
      </c>
      <c r="Q31" s="318"/>
      <c r="R31" s="319"/>
      <c r="S31" s="102">
        <f t="shared" si="7"/>
        <v>110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</v>
      </c>
      <c r="C32" s="15"/>
      <c r="D32" s="1354"/>
      <c r="E32" s="1355"/>
      <c r="F32" s="1354">
        <f t="shared" si="0"/>
        <v>0</v>
      </c>
      <c r="G32" s="1356"/>
      <c r="H32" s="1357"/>
      <c r="I32" s="102">
        <f t="shared" si="6"/>
        <v>10</v>
      </c>
      <c r="K32" s="118"/>
      <c r="L32" s="222">
        <f t="shared" si="4"/>
        <v>11</v>
      </c>
      <c r="M32" s="15"/>
      <c r="N32" s="489"/>
      <c r="O32" s="1167"/>
      <c r="P32" s="489">
        <f t="shared" si="1"/>
        <v>0</v>
      </c>
      <c r="Q32" s="318"/>
      <c r="R32" s="319"/>
      <c r="S32" s="102">
        <f t="shared" si="7"/>
        <v>110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10</v>
      </c>
      <c r="K33" s="118"/>
      <c r="L33" s="222">
        <f t="shared" si="4"/>
        <v>11</v>
      </c>
      <c r="M33" s="15"/>
      <c r="N33" s="489"/>
      <c r="O33" s="1167"/>
      <c r="P33" s="489">
        <f t="shared" si="1"/>
        <v>0</v>
      </c>
      <c r="Q33" s="318"/>
      <c r="R33" s="319"/>
      <c r="S33" s="102">
        <f t="shared" si="7"/>
        <v>110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10</v>
      </c>
      <c r="K34" s="118"/>
      <c r="L34" s="222">
        <f t="shared" si="4"/>
        <v>11</v>
      </c>
      <c r="M34" s="15"/>
      <c r="N34" s="489"/>
      <c r="O34" s="1167"/>
      <c r="P34" s="489">
        <f t="shared" si="1"/>
        <v>0</v>
      </c>
      <c r="Q34" s="318"/>
      <c r="R34" s="319"/>
      <c r="S34" s="102">
        <f t="shared" si="7"/>
        <v>110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10</v>
      </c>
      <c r="K35" s="118"/>
      <c r="L35" s="222">
        <f t="shared" si="4"/>
        <v>11</v>
      </c>
      <c r="M35" s="15"/>
      <c r="N35" s="489"/>
      <c r="O35" s="1167"/>
      <c r="P35" s="489">
        <f t="shared" si="1"/>
        <v>0</v>
      </c>
      <c r="Q35" s="318"/>
      <c r="R35" s="319"/>
      <c r="S35" s="102">
        <f t="shared" si="7"/>
        <v>110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10</v>
      </c>
      <c r="K36" s="118" t="s">
        <v>22</v>
      </c>
      <c r="L36" s="222">
        <f t="shared" si="4"/>
        <v>11</v>
      </c>
      <c r="M36" s="15"/>
      <c r="N36" s="489"/>
      <c r="O36" s="1167"/>
      <c r="P36" s="489">
        <f t="shared" si="1"/>
        <v>0</v>
      </c>
      <c r="Q36" s="318"/>
      <c r="R36" s="319"/>
      <c r="S36" s="102">
        <f t="shared" si="7"/>
        <v>110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10</v>
      </c>
      <c r="K37" s="119"/>
      <c r="L37" s="222">
        <f t="shared" si="4"/>
        <v>11</v>
      </c>
      <c r="M37" s="15"/>
      <c r="N37" s="489"/>
      <c r="O37" s="1167"/>
      <c r="P37" s="489">
        <f t="shared" si="1"/>
        <v>0</v>
      </c>
      <c r="Q37" s="318"/>
      <c r="R37" s="319"/>
      <c r="S37" s="102">
        <f t="shared" si="7"/>
        <v>110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10</v>
      </c>
      <c r="K38" s="118"/>
      <c r="L38" s="222">
        <f t="shared" si="4"/>
        <v>11</v>
      </c>
      <c r="M38" s="15"/>
      <c r="N38" s="489"/>
      <c r="O38" s="1167"/>
      <c r="P38" s="489">
        <f t="shared" si="1"/>
        <v>0</v>
      </c>
      <c r="Q38" s="318"/>
      <c r="R38" s="319"/>
      <c r="S38" s="102">
        <f t="shared" si="7"/>
        <v>110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10</v>
      </c>
      <c r="K39" s="118"/>
      <c r="L39" s="82">
        <f t="shared" si="4"/>
        <v>11</v>
      </c>
      <c r="M39" s="15"/>
      <c r="N39" s="489"/>
      <c r="O39" s="1167"/>
      <c r="P39" s="489">
        <f t="shared" si="1"/>
        <v>0</v>
      </c>
      <c r="Q39" s="318"/>
      <c r="R39" s="319"/>
      <c r="S39" s="102">
        <f t="shared" si="7"/>
        <v>110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10</v>
      </c>
      <c r="K40" s="118"/>
      <c r="L40" s="82">
        <f t="shared" si="4"/>
        <v>11</v>
      </c>
      <c r="M40" s="15"/>
      <c r="N40" s="489"/>
      <c r="O40" s="1167"/>
      <c r="P40" s="489">
        <f t="shared" si="1"/>
        <v>0</v>
      </c>
      <c r="Q40" s="318"/>
      <c r="R40" s="319"/>
      <c r="S40" s="102">
        <f t="shared" si="7"/>
        <v>110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10</v>
      </c>
      <c r="K41" s="118"/>
      <c r="L41" s="82">
        <f t="shared" si="4"/>
        <v>11</v>
      </c>
      <c r="M41" s="15"/>
      <c r="N41" s="489"/>
      <c r="O41" s="1167"/>
      <c r="P41" s="489">
        <f t="shared" si="1"/>
        <v>0</v>
      </c>
      <c r="Q41" s="318"/>
      <c r="R41" s="319"/>
      <c r="S41" s="102">
        <f t="shared" si="7"/>
        <v>110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10</v>
      </c>
      <c r="K42" s="118"/>
      <c r="L42" s="82">
        <f t="shared" si="4"/>
        <v>11</v>
      </c>
      <c r="M42" s="15"/>
      <c r="N42" s="489"/>
      <c r="O42" s="1167"/>
      <c r="P42" s="489">
        <f t="shared" si="1"/>
        <v>0</v>
      </c>
      <c r="Q42" s="318"/>
      <c r="R42" s="319"/>
      <c r="S42" s="102">
        <f t="shared" si="7"/>
        <v>110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10</v>
      </c>
      <c r="K43" s="118"/>
      <c r="L43" s="82">
        <f t="shared" si="4"/>
        <v>11</v>
      </c>
      <c r="M43" s="15"/>
      <c r="N43" s="489"/>
      <c r="O43" s="1167"/>
      <c r="P43" s="489">
        <f t="shared" si="1"/>
        <v>0</v>
      </c>
      <c r="Q43" s="318"/>
      <c r="R43" s="319"/>
      <c r="S43" s="102">
        <f t="shared" si="7"/>
        <v>110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10</v>
      </c>
      <c r="K44" s="118"/>
      <c r="L44" s="82">
        <f t="shared" si="4"/>
        <v>11</v>
      </c>
      <c r="M44" s="15"/>
      <c r="N44" s="489"/>
      <c r="O44" s="1167"/>
      <c r="P44" s="489">
        <f t="shared" si="1"/>
        <v>0</v>
      </c>
      <c r="Q44" s="318"/>
      <c r="R44" s="319"/>
      <c r="S44" s="102">
        <f t="shared" si="7"/>
        <v>110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10</v>
      </c>
      <c r="K45" s="118"/>
      <c r="L45" s="82">
        <f t="shared" si="4"/>
        <v>11</v>
      </c>
      <c r="M45" s="15"/>
      <c r="N45" s="489"/>
      <c r="O45" s="1167"/>
      <c r="P45" s="489">
        <f t="shared" si="1"/>
        <v>0</v>
      </c>
      <c r="Q45" s="318"/>
      <c r="R45" s="319"/>
      <c r="S45" s="102">
        <f t="shared" si="7"/>
        <v>110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10</v>
      </c>
      <c r="K46" s="118"/>
      <c r="L46" s="82">
        <f t="shared" si="4"/>
        <v>11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110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10</v>
      </c>
      <c r="K47" s="118"/>
      <c r="L47" s="82">
        <f t="shared" si="4"/>
        <v>11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110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10</v>
      </c>
      <c r="K48" s="118"/>
      <c r="L48" s="82">
        <f t="shared" si="4"/>
        <v>11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110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10</v>
      </c>
      <c r="K49" s="118"/>
      <c r="L49" s="82">
        <f t="shared" si="4"/>
        <v>11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110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10</v>
      </c>
      <c r="K50" s="118"/>
      <c r="L50" s="82">
        <f t="shared" si="4"/>
        <v>11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110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10</v>
      </c>
      <c r="K51" s="118"/>
      <c r="L51" s="82">
        <f t="shared" si="4"/>
        <v>11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110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10</v>
      </c>
      <c r="K52" s="118"/>
      <c r="L52" s="82">
        <f t="shared" si="4"/>
        <v>11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110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10</v>
      </c>
      <c r="K53" s="118"/>
      <c r="L53" s="82">
        <f t="shared" si="4"/>
        <v>11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110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10</v>
      </c>
      <c r="K54" s="118"/>
      <c r="L54" s="82">
        <f t="shared" si="4"/>
        <v>11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110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10</v>
      </c>
      <c r="K55" s="118"/>
      <c r="L55" s="12">
        <f t="shared" si="4"/>
        <v>11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110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10</v>
      </c>
      <c r="K56" s="118"/>
      <c r="L56" s="12">
        <f t="shared" si="4"/>
        <v>11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110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10</v>
      </c>
      <c r="K57" s="118"/>
      <c r="L57" s="12">
        <f t="shared" si="4"/>
        <v>11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110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10</v>
      </c>
      <c r="K58" s="118"/>
      <c r="L58" s="12">
        <f t="shared" si="4"/>
        <v>11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110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10</v>
      </c>
      <c r="K59" s="118"/>
      <c r="L59" s="12">
        <f t="shared" si="4"/>
        <v>11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110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10</v>
      </c>
      <c r="K60" s="118"/>
      <c r="L60" s="12">
        <f t="shared" si="4"/>
        <v>11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110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10</v>
      </c>
      <c r="K61" s="118"/>
      <c r="L61" s="12">
        <f t="shared" si="4"/>
        <v>11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110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10</v>
      </c>
      <c r="K62" s="118"/>
      <c r="L62" s="12">
        <f t="shared" si="4"/>
        <v>11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110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10</v>
      </c>
      <c r="K63" s="118"/>
      <c r="L63" s="12">
        <f t="shared" si="4"/>
        <v>11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110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10</v>
      </c>
      <c r="K64" s="118"/>
      <c r="L64" s="12">
        <f t="shared" si="4"/>
        <v>11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110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10</v>
      </c>
      <c r="K65" s="118"/>
      <c r="L65" s="12">
        <f t="shared" si="4"/>
        <v>11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110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10</v>
      </c>
      <c r="K66" s="118"/>
      <c r="L66" s="12">
        <f t="shared" si="4"/>
        <v>11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110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10</v>
      </c>
      <c r="K67" s="118"/>
      <c r="L67" s="12">
        <f t="shared" si="4"/>
        <v>11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110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10</v>
      </c>
      <c r="K68" s="118"/>
      <c r="L68" s="12">
        <f t="shared" si="4"/>
        <v>11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110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10</v>
      </c>
      <c r="K69" s="118"/>
      <c r="L69" s="12">
        <f t="shared" si="4"/>
        <v>11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110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10</v>
      </c>
      <c r="K70" s="118"/>
      <c r="L70" s="12">
        <f t="shared" si="4"/>
        <v>11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110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10</v>
      </c>
      <c r="K71" s="118"/>
      <c r="L71" s="12">
        <f t="shared" si="4"/>
        <v>11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110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10</v>
      </c>
      <c r="K72" s="118"/>
      <c r="L72" s="12">
        <f t="shared" si="4"/>
        <v>11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110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10</v>
      </c>
      <c r="K73" s="118"/>
      <c r="L73" s="12">
        <f t="shared" si="4"/>
        <v>11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10</v>
      </c>
      <c r="K74" s="118"/>
      <c r="L74" s="12">
        <f t="shared" ref="L74:L75" si="13">L73-M74</f>
        <v>11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110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10</v>
      </c>
      <c r="K75" s="118"/>
      <c r="L75" s="12">
        <f t="shared" si="13"/>
        <v>11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552" t="s">
        <v>11</v>
      </c>
      <c r="D83" s="1553"/>
      <c r="E83" s="56">
        <f>E5+E6-F78+E7</f>
        <v>10</v>
      </c>
      <c r="F83" s="72"/>
      <c r="M83" s="1552" t="s">
        <v>11</v>
      </c>
      <c r="N83" s="1553"/>
      <c r="O83" s="56">
        <f>O5+O6-P78+O7</f>
        <v>110</v>
      </c>
      <c r="P83" s="1074"/>
      <c r="W83" s="1552" t="s">
        <v>11</v>
      </c>
      <c r="X83" s="1553"/>
      <c r="Y83" s="56">
        <f>Y5+Y6-Z78+Y7</f>
        <v>150</v>
      </c>
      <c r="Z83" s="1255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57"/>
      <c r="B5" s="1567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57"/>
      <c r="B6" s="1567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2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2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2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3"/>
      <c r="E26" s="961"/>
      <c r="F26" s="960">
        <f t="shared" si="0"/>
        <v>0</v>
      </c>
      <c r="G26" s="962"/>
      <c r="H26" s="959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3"/>
      <c r="E27" s="961"/>
      <c r="F27" s="960">
        <f t="shared" si="0"/>
        <v>0</v>
      </c>
      <c r="G27" s="962"/>
      <c r="H27" s="959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0"/>
      <c r="E28" s="961"/>
      <c r="F28" s="960">
        <f t="shared" si="0"/>
        <v>0</v>
      </c>
      <c r="G28" s="962"/>
      <c r="H28" s="959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0"/>
      <c r="E29" s="961"/>
      <c r="F29" s="960">
        <f t="shared" si="0"/>
        <v>0</v>
      </c>
      <c r="G29" s="962"/>
      <c r="H29" s="959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0"/>
      <c r="E30" s="961"/>
      <c r="F30" s="960">
        <f t="shared" si="0"/>
        <v>0</v>
      </c>
      <c r="G30" s="962"/>
      <c r="H30" s="959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0"/>
      <c r="E31" s="961"/>
      <c r="F31" s="960">
        <f t="shared" si="0"/>
        <v>0</v>
      </c>
      <c r="G31" s="962"/>
      <c r="H31" s="959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0"/>
      <c r="E32" s="961"/>
      <c r="F32" s="960">
        <f t="shared" si="0"/>
        <v>0</v>
      </c>
      <c r="G32" s="962"/>
      <c r="H32" s="959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0"/>
      <c r="E33" s="961"/>
      <c r="F33" s="960">
        <f t="shared" si="0"/>
        <v>0</v>
      </c>
      <c r="G33" s="962"/>
      <c r="H33" s="959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0"/>
      <c r="E34" s="961"/>
      <c r="F34" s="960">
        <f t="shared" si="0"/>
        <v>0</v>
      </c>
      <c r="G34" s="962"/>
      <c r="H34" s="959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0"/>
      <c r="E35" s="961"/>
      <c r="F35" s="960">
        <f t="shared" si="0"/>
        <v>0</v>
      </c>
      <c r="G35" s="962"/>
      <c r="H35" s="959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0"/>
      <c r="E36" s="961"/>
      <c r="F36" s="960">
        <f t="shared" si="0"/>
        <v>0</v>
      </c>
      <c r="G36" s="962"/>
      <c r="H36" s="959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0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619" t="s">
        <v>19</v>
      </c>
      <c r="D41" s="1620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topLeftCell="L1" workbookViewId="0">
      <selection activeCell="M16" sqref="M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315</v>
      </c>
      <c r="B1" s="1550"/>
      <c r="C1" s="1550"/>
      <c r="D1" s="1550"/>
      <c r="E1" s="1550"/>
      <c r="F1" s="1550"/>
      <c r="G1" s="1550"/>
      <c r="H1" s="96">
        <v>1</v>
      </c>
      <c r="L1" s="1555" t="s">
        <v>381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590" t="s">
        <v>188</v>
      </c>
      <c r="B4" s="140"/>
      <c r="C4" s="946">
        <v>55</v>
      </c>
      <c r="D4" s="608">
        <v>45057</v>
      </c>
      <c r="E4" s="1131">
        <v>5250.71</v>
      </c>
      <c r="F4" s="863">
        <v>181</v>
      </c>
      <c r="L4" s="1590" t="s">
        <v>188</v>
      </c>
      <c r="M4" s="140"/>
      <c r="N4" s="515">
        <v>57</v>
      </c>
      <c r="O4" s="130">
        <v>45094</v>
      </c>
      <c r="P4" s="1289">
        <v>5021.68</v>
      </c>
      <c r="Q4" s="675">
        <v>176</v>
      </c>
    </row>
    <row r="5" spans="1:21" ht="24.75" customHeight="1" x14ac:dyDescent="0.25">
      <c r="A5" s="1628"/>
      <c r="B5" s="1623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14057.33</v>
      </c>
      <c r="H5" s="57">
        <f>E4+E5+E8-G5</f>
        <v>0</v>
      </c>
      <c r="L5" s="1628"/>
      <c r="M5" s="1623" t="s">
        <v>109</v>
      </c>
      <c r="N5" s="946">
        <v>56.5</v>
      </c>
      <c r="O5" s="608">
        <v>45103</v>
      </c>
      <c r="P5" s="1288">
        <v>3540.14</v>
      </c>
      <c r="Q5" s="863">
        <v>120</v>
      </c>
      <c r="R5" s="143">
        <f>Q99</f>
        <v>12447.859999999999</v>
      </c>
      <c r="S5" s="57">
        <f>P4+P5+P8-R5+P6</f>
        <v>-1168.139999999999</v>
      </c>
    </row>
    <row r="6" spans="1:21" ht="24.75" customHeight="1" x14ac:dyDescent="0.25">
      <c r="A6" s="1628"/>
      <c r="B6" s="1624"/>
      <c r="C6" s="215"/>
      <c r="D6" s="130"/>
      <c r="E6" s="454"/>
      <c r="F6" s="229"/>
      <c r="G6" s="143"/>
      <c r="H6" s="57"/>
      <c r="L6" s="1628"/>
      <c r="M6" s="1624"/>
      <c r="N6" s="215">
        <v>56.5</v>
      </c>
      <c r="O6" s="130">
        <v>45103</v>
      </c>
      <c r="P6" s="1289">
        <v>695.98</v>
      </c>
      <c r="Q6" s="229">
        <v>24</v>
      </c>
      <c r="R6" s="143"/>
      <c r="S6" s="57"/>
    </row>
    <row r="7" spans="1:21" ht="24.75" customHeight="1" thickBot="1" x14ac:dyDescent="0.3">
      <c r="A7" s="1628"/>
      <c r="B7" s="1624"/>
      <c r="C7" s="215"/>
      <c r="D7" s="130"/>
      <c r="E7" s="454"/>
      <c r="F7" s="229"/>
      <c r="G7" s="143"/>
      <c r="H7" s="57"/>
      <c r="L7" s="1628"/>
      <c r="M7" s="1624"/>
      <c r="N7" s="495">
        <v>56.5</v>
      </c>
      <c r="O7" s="330">
        <v>45103</v>
      </c>
      <c r="P7" s="1290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629"/>
      <c r="B8" s="1625"/>
      <c r="C8" s="495">
        <v>55</v>
      </c>
      <c r="D8" s="330">
        <v>45070</v>
      </c>
      <c r="E8" s="1132">
        <v>4332.95</v>
      </c>
      <c r="F8" s="230">
        <v>160</v>
      </c>
      <c r="I8" s="1626" t="s">
        <v>3</v>
      </c>
      <c r="J8" s="1621" t="s">
        <v>4</v>
      </c>
      <c r="L8" s="1629"/>
      <c r="M8" s="1625"/>
      <c r="N8" s="495">
        <v>56.5</v>
      </c>
      <c r="O8" s="130">
        <v>45134</v>
      </c>
      <c r="P8" s="1289">
        <v>2021.92</v>
      </c>
      <c r="Q8" s="229">
        <v>70</v>
      </c>
      <c r="T8" s="1626" t="s">
        <v>3</v>
      </c>
      <c r="U8" s="1621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27"/>
      <c r="J9" s="1622"/>
      <c r="L9" s="63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27"/>
      <c r="U9" s="1622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>
        <v>176</v>
      </c>
      <c r="O10" s="168">
        <v>5021.68</v>
      </c>
      <c r="P10" s="235">
        <v>45094</v>
      </c>
      <c r="Q10" s="68">
        <f t="shared" ref="Q10:Q15" si="1">O10</f>
        <v>5021.68</v>
      </c>
      <c r="R10" s="1419" t="s">
        <v>598</v>
      </c>
      <c r="S10" s="124">
        <v>59</v>
      </c>
      <c r="T10" s="200">
        <f>P5+P4-Q10+P8+P6+P7</f>
        <v>7426.1799999999994</v>
      </c>
      <c r="U10" s="123">
        <f>Q4+Q5+Q8-N10+Q6+Q7</f>
        <v>254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>
        <v>120</v>
      </c>
      <c r="O11" s="168">
        <v>3540.14</v>
      </c>
      <c r="P11" s="235">
        <v>45103</v>
      </c>
      <c r="Q11" s="68">
        <f t="shared" si="1"/>
        <v>3540.14</v>
      </c>
      <c r="R11" s="1419" t="s">
        <v>664</v>
      </c>
      <c r="S11" s="124">
        <v>59.5</v>
      </c>
      <c r="T11" s="200">
        <f>T10-Q11</f>
        <v>3886.0399999999995</v>
      </c>
      <c r="U11" s="123">
        <f>U10-N11</f>
        <v>134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>
        <v>24</v>
      </c>
      <c r="O12" s="168">
        <v>695.98</v>
      </c>
      <c r="P12" s="235">
        <v>45103</v>
      </c>
      <c r="Q12" s="68">
        <f t="shared" si="1"/>
        <v>695.98</v>
      </c>
      <c r="R12" s="1419" t="s">
        <v>665</v>
      </c>
      <c r="S12" s="124">
        <v>58.5</v>
      </c>
      <c r="T12" s="200">
        <f t="shared" ref="T12:T42" si="4">T11-Q12</f>
        <v>3190.0599999999995</v>
      </c>
      <c r="U12" s="123">
        <f t="shared" ref="U12:U60" si="5">U11-N12</f>
        <v>110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>
        <v>40</v>
      </c>
      <c r="O13" s="168">
        <v>1168.1400000000001</v>
      </c>
      <c r="P13" s="235">
        <v>45103</v>
      </c>
      <c r="Q13" s="68">
        <f t="shared" si="1"/>
        <v>1168.1400000000001</v>
      </c>
      <c r="R13" s="1419" t="s">
        <v>665</v>
      </c>
      <c r="S13" s="124">
        <v>58.5</v>
      </c>
      <c r="T13" s="200">
        <f t="shared" si="4"/>
        <v>2021.9199999999994</v>
      </c>
      <c r="U13" s="123">
        <f t="shared" si="5"/>
        <v>70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76"/>
      <c r="M14" s="82"/>
      <c r="N14" s="15">
        <v>70</v>
      </c>
      <c r="O14" s="168">
        <v>2021.92</v>
      </c>
      <c r="P14" s="654">
        <v>45104</v>
      </c>
      <c r="Q14" s="573">
        <f t="shared" si="1"/>
        <v>2021.92</v>
      </c>
      <c r="R14" s="571" t="s">
        <v>677</v>
      </c>
      <c r="S14" s="585">
        <v>58.5</v>
      </c>
      <c r="T14" s="724">
        <f t="shared" si="4"/>
        <v>0</v>
      </c>
      <c r="U14" s="734">
        <f t="shared" si="5"/>
        <v>0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76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1407">
        <f>O18</f>
        <v>0</v>
      </c>
      <c r="R18" s="1398"/>
      <c r="S18" s="1421"/>
      <c r="T18" s="1413">
        <f t="shared" si="4"/>
        <v>0</v>
      </c>
      <c r="U18" s="1372">
        <f t="shared" si="5"/>
        <v>0</v>
      </c>
    </row>
    <row r="19" spans="1:21" x14ac:dyDescent="0.25">
      <c r="A19" s="82"/>
      <c r="B19" s="82"/>
      <c r="C19" s="15">
        <v>155</v>
      </c>
      <c r="D19" s="955">
        <v>4473.67</v>
      </c>
      <c r="E19" s="1379">
        <v>45097</v>
      </c>
      <c r="F19" s="960">
        <f t="shared" ref="F19:F43" si="6">D19</f>
        <v>4473.67</v>
      </c>
      <c r="G19" s="1420" t="s">
        <v>558</v>
      </c>
      <c r="H19" s="1380">
        <v>57</v>
      </c>
      <c r="I19" s="724">
        <f t="shared" si="2"/>
        <v>0</v>
      </c>
      <c r="J19" s="734">
        <f t="shared" si="3"/>
        <v>0</v>
      </c>
      <c r="K19" s="602"/>
      <c r="L19" s="82"/>
      <c r="M19" s="82"/>
      <c r="N19" s="15"/>
      <c r="O19" s="168"/>
      <c r="P19" s="657"/>
      <c r="Q19" s="1407">
        <f t="shared" ref="Q19:Q43" si="7">O19</f>
        <v>0</v>
      </c>
      <c r="R19" s="1422"/>
      <c r="S19" s="1421"/>
      <c r="T19" s="1413">
        <f t="shared" si="4"/>
        <v>0</v>
      </c>
      <c r="U19" s="1372">
        <f t="shared" si="5"/>
        <v>0</v>
      </c>
    </row>
    <row r="20" spans="1:21" x14ac:dyDescent="0.25">
      <c r="A20" s="2"/>
      <c r="B20" s="82"/>
      <c r="C20" s="15"/>
      <c r="D20" s="955"/>
      <c r="E20" s="1379"/>
      <c r="F20" s="960">
        <f t="shared" si="6"/>
        <v>0</v>
      </c>
      <c r="G20" s="962"/>
      <c r="H20" s="1380"/>
      <c r="I20" s="724">
        <f t="shared" si="2"/>
        <v>0</v>
      </c>
      <c r="J20" s="734">
        <f t="shared" si="3"/>
        <v>0</v>
      </c>
      <c r="K20" s="602"/>
      <c r="L20" s="2"/>
      <c r="M20" s="82"/>
      <c r="N20" s="15"/>
      <c r="O20" s="168"/>
      <c r="P20" s="657"/>
      <c r="Q20" s="1407">
        <f t="shared" si="7"/>
        <v>0</v>
      </c>
      <c r="R20" s="1398"/>
      <c r="S20" s="1421"/>
      <c r="T20" s="1413">
        <f t="shared" si="4"/>
        <v>0</v>
      </c>
      <c r="U20" s="1372">
        <f t="shared" si="5"/>
        <v>0</v>
      </c>
    </row>
    <row r="21" spans="1:21" x14ac:dyDescent="0.25">
      <c r="A21" s="2"/>
      <c r="B21" s="82"/>
      <c r="C21" s="15"/>
      <c r="D21" s="955"/>
      <c r="E21" s="1379"/>
      <c r="F21" s="960">
        <f t="shared" si="6"/>
        <v>0</v>
      </c>
      <c r="G21" s="1414"/>
      <c r="H21" s="1415"/>
      <c r="I21" s="1413">
        <f t="shared" si="2"/>
        <v>0</v>
      </c>
      <c r="J21" s="1372">
        <f t="shared" si="3"/>
        <v>0</v>
      </c>
      <c r="K21" s="602"/>
      <c r="L21" s="2"/>
      <c r="M21" s="82"/>
      <c r="N21" s="15"/>
      <c r="O21" s="168"/>
      <c r="P21" s="657"/>
      <c r="Q21" s="1407">
        <f t="shared" si="7"/>
        <v>0</v>
      </c>
      <c r="R21" s="1398"/>
      <c r="S21" s="1421"/>
      <c r="T21" s="1413">
        <f t="shared" si="4"/>
        <v>0</v>
      </c>
      <c r="U21" s="1372">
        <f t="shared" si="5"/>
        <v>0</v>
      </c>
    </row>
    <row r="22" spans="1:21" x14ac:dyDescent="0.25">
      <c r="A22" s="2"/>
      <c r="B22" s="82"/>
      <c r="C22" s="15"/>
      <c r="D22" s="955"/>
      <c r="E22" s="1381"/>
      <c r="F22" s="960">
        <f t="shared" si="6"/>
        <v>0</v>
      </c>
      <c r="G22" s="1414"/>
      <c r="H22" s="1415"/>
      <c r="I22" s="1413">
        <f t="shared" si="2"/>
        <v>0</v>
      </c>
      <c r="J22" s="1372">
        <f t="shared" si="3"/>
        <v>0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0</v>
      </c>
      <c r="U22" s="734">
        <f t="shared" si="5"/>
        <v>0</v>
      </c>
    </row>
    <row r="23" spans="1:21" x14ac:dyDescent="0.25">
      <c r="A23" s="2"/>
      <c r="B23" s="82"/>
      <c r="C23" s="15"/>
      <c r="D23" s="955"/>
      <c r="E23" s="1381"/>
      <c r="F23" s="960">
        <f t="shared" si="6"/>
        <v>0</v>
      </c>
      <c r="G23" s="1414"/>
      <c r="H23" s="1415"/>
      <c r="I23" s="1413">
        <f t="shared" si="2"/>
        <v>0</v>
      </c>
      <c r="J23" s="1372">
        <f t="shared" si="3"/>
        <v>0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0</v>
      </c>
      <c r="U23" s="734">
        <f t="shared" si="5"/>
        <v>0</v>
      </c>
    </row>
    <row r="24" spans="1:21" x14ac:dyDescent="0.25">
      <c r="A24" s="2"/>
      <c r="B24" s="82"/>
      <c r="C24" s="15"/>
      <c r="D24" s="955"/>
      <c r="E24" s="1381"/>
      <c r="F24" s="960">
        <f t="shared" si="6"/>
        <v>0</v>
      </c>
      <c r="G24" s="1414"/>
      <c r="H24" s="1415"/>
      <c r="I24" s="1413">
        <f t="shared" si="2"/>
        <v>0</v>
      </c>
      <c r="J24" s="1372">
        <f t="shared" si="3"/>
        <v>0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0</v>
      </c>
      <c r="U24" s="734">
        <f t="shared" si="5"/>
        <v>0</v>
      </c>
    </row>
    <row r="25" spans="1:21" x14ac:dyDescent="0.25">
      <c r="A25" s="2"/>
      <c r="B25" s="82"/>
      <c r="C25" s="15"/>
      <c r="D25" s="955"/>
      <c r="E25" s="1382"/>
      <c r="F25" s="957">
        <f t="shared" si="6"/>
        <v>0</v>
      </c>
      <c r="G25" s="501"/>
      <c r="H25" s="1383"/>
      <c r="I25" s="200">
        <f t="shared" si="2"/>
        <v>0</v>
      </c>
      <c r="J25" s="123">
        <f t="shared" si="3"/>
        <v>0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55"/>
      <c r="E26" s="1384"/>
      <c r="F26" s="957">
        <f t="shared" si="6"/>
        <v>0</v>
      </c>
      <c r="G26" s="501"/>
      <c r="H26" s="1383"/>
      <c r="I26" s="200">
        <f t="shared" si="2"/>
        <v>0</v>
      </c>
      <c r="J26" s="123">
        <f t="shared" si="3"/>
        <v>0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55"/>
      <c r="E27" s="1384"/>
      <c r="F27" s="957">
        <f t="shared" si="6"/>
        <v>0</v>
      </c>
      <c r="G27" s="501"/>
      <c r="H27" s="1383"/>
      <c r="I27" s="200">
        <f t="shared" si="2"/>
        <v>0</v>
      </c>
      <c r="J27" s="123">
        <f t="shared" si="3"/>
        <v>0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/>
      <c r="D28" s="955"/>
      <c r="E28" s="1384"/>
      <c r="F28" s="957">
        <f t="shared" si="6"/>
        <v>0</v>
      </c>
      <c r="G28" s="501"/>
      <c r="H28" s="1383"/>
      <c r="I28" s="200">
        <f t="shared" si="2"/>
        <v>0</v>
      </c>
      <c r="J28" s="123">
        <f t="shared" si="3"/>
        <v>0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0</v>
      </c>
      <c r="U28" s="123">
        <f t="shared" si="5"/>
        <v>0</v>
      </c>
    </row>
    <row r="29" spans="1:21" x14ac:dyDescent="0.25">
      <c r="A29" s="169"/>
      <c r="B29" s="82"/>
      <c r="C29" s="15"/>
      <c r="D29" s="955"/>
      <c r="E29" s="1384"/>
      <c r="F29" s="957">
        <f t="shared" si="6"/>
        <v>0</v>
      </c>
      <c r="G29" s="501"/>
      <c r="H29" s="1383"/>
      <c r="I29" s="200">
        <f t="shared" si="2"/>
        <v>0</v>
      </c>
      <c r="J29" s="123">
        <f t="shared" si="3"/>
        <v>0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0</v>
      </c>
      <c r="U29" s="123">
        <f t="shared" si="5"/>
        <v>0</v>
      </c>
    </row>
    <row r="30" spans="1:21" x14ac:dyDescent="0.25">
      <c r="A30" s="169"/>
      <c r="B30" s="82"/>
      <c r="C30" s="15"/>
      <c r="D30" s="955"/>
      <c r="E30" s="1382"/>
      <c r="F30" s="957">
        <f t="shared" si="6"/>
        <v>0</v>
      </c>
      <c r="G30" s="501"/>
      <c r="H30" s="1383"/>
      <c r="I30" s="200">
        <f t="shared" si="2"/>
        <v>0</v>
      </c>
      <c r="J30" s="123">
        <f t="shared" si="3"/>
        <v>0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0</v>
      </c>
      <c r="U30" s="123">
        <f t="shared" si="5"/>
        <v>0</v>
      </c>
    </row>
    <row r="31" spans="1:21" x14ac:dyDescent="0.25">
      <c r="A31" s="169"/>
      <c r="B31" s="82"/>
      <c r="C31" s="15"/>
      <c r="D31" s="955"/>
      <c r="E31" s="1382"/>
      <c r="F31" s="957">
        <f t="shared" si="6"/>
        <v>0</v>
      </c>
      <c r="G31" s="501"/>
      <c r="H31" s="1383"/>
      <c r="I31" s="200">
        <f t="shared" si="2"/>
        <v>0</v>
      </c>
      <c r="J31" s="123">
        <f t="shared" si="3"/>
        <v>0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0</v>
      </c>
      <c r="U31" s="123">
        <f t="shared" si="5"/>
        <v>0</v>
      </c>
    </row>
    <row r="32" spans="1:21" x14ac:dyDescent="0.25">
      <c r="A32" s="169"/>
      <c r="B32" s="82"/>
      <c r="C32" s="15"/>
      <c r="D32" s="955"/>
      <c r="E32" s="1382"/>
      <c r="F32" s="957">
        <f t="shared" si="6"/>
        <v>0</v>
      </c>
      <c r="G32" s="501"/>
      <c r="H32" s="1383"/>
      <c r="I32" s="200">
        <f t="shared" si="2"/>
        <v>0</v>
      </c>
      <c r="J32" s="123">
        <f t="shared" si="3"/>
        <v>0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0</v>
      </c>
      <c r="U32" s="123">
        <f t="shared" si="5"/>
        <v>0</v>
      </c>
    </row>
    <row r="33" spans="1:21" x14ac:dyDescent="0.25">
      <c r="A33" s="169"/>
      <c r="B33" s="82"/>
      <c r="C33" s="15"/>
      <c r="D33" s="955"/>
      <c r="E33" s="1382"/>
      <c r="F33" s="957">
        <f t="shared" si="6"/>
        <v>0</v>
      </c>
      <c r="G33" s="501"/>
      <c r="H33" s="1383"/>
      <c r="I33" s="200">
        <f t="shared" si="2"/>
        <v>0</v>
      </c>
      <c r="J33" s="123">
        <f t="shared" si="3"/>
        <v>0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55"/>
      <c r="E34" s="1382"/>
      <c r="F34" s="957">
        <f t="shared" si="6"/>
        <v>0</v>
      </c>
      <c r="G34" s="501"/>
      <c r="H34" s="1383"/>
      <c r="I34" s="200">
        <f t="shared" si="2"/>
        <v>0</v>
      </c>
      <c r="J34" s="123">
        <f t="shared" si="3"/>
        <v>0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55"/>
      <c r="E35" s="1382"/>
      <c r="F35" s="957">
        <f t="shared" si="6"/>
        <v>0</v>
      </c>
      <c r="G35" s="501"/>
      <c r="H35" s="1383"/>
      <c r="I35" s="200">
        <f t="shared" si="2"/>
        <v>0</v>
      </c>
      <c r="J35" s="123">
        <f t="shared" si="3"/>
        <v>0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55"/>
      <c r="E36" s="1382"/>
      <c r="F36" s="957">
        <f t="shared" si="6"/>
        <v>0</v>
      </c>
      <c r="G36" s="501"/>
      <c r="H36" s="1383"/>
      <c r="I36" s="200">
        <f t="shared" si="2"/>
        <v>0</v>
      </c>
      <c r="J36" s="123">
        <f t="shared" si="3"/>
        <v>0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55"/>
      <c r="E37" s="1385"/>
      <c r="F37" s="957">
        <f t="shared" si="6"/>
        <v>0</v>
      </c>
      <c r="G37" s="501"/>
      <c r="H37" s="1383"/>
      <c r="I37" s="200">
        <f t="shared" si="2"/>
        <v>0</v>
      </c>
      <c r="J37" s="123">
        <f t="shared" si="3"/>
        <v>0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0</v>
      </c>
      <c r="J38" s="123">
        <f t="shared" si="3"/>
        <v>0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0</v>
      </c>
      <c r="J39" s="123">
        <f t="shared" si="3"/>
        <v>0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0</v>
      </c>
      <c r="J40" s="123">
        <f t="shared" si="3"/>
        <v>0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0</v>
      </c>
      <c r="J43" s="123">
        <f t="shared" si="3"/>
        <v>0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0</v>
      </c>
      <c r="J44" s="123">
        <f t="shared" si="3"/>
        <v>0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0</v>
      </c>
      <c r="U44" s="123">
        <f t="shared" si="5"/>
        <v>0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0</v>
      </c>
      <c r="J45" s="123">
        <f t="shared" si="3"/>
        <v>0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0</v>
      </c>
      <c r="U45" s="123">
        <f t="shared" si="5"/>
        <v>0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0</v>
      </c>
      <c r="J46" s="123">
        <f t="shared" si="3"/>
        <v>0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0</v>
      </c>
      <c r="U46" s="123">
        <f t="shared" si="5"/>
        <v>0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0</v>
      </c>
      <c r="J47" s="123">
        <f t="shared" si="3"/>
        <v>0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0</v>
      </c>
      <c r="U47" s="123">
        <f t="shared" si="5"/>
        <v>0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0</v>
      </c>
      <c r="J48" s="123">
        <f t="shared" si="3"/>
        <v>0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0</v>
      </c>
      <c r="U48" s="123">
        <f t="shared" si="5"/>
        <v>0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0</v>
      </c>
      <c r="J49" s="123">
        <f t="shared" si="3"/>
        <v>0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0</v>
      </c>
      <c r="U49" s="123">
        <f t="shared" si="5"/>
        <v>0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0</v>
      </c>
      <c r="J50" s="123">
        <f t="shared" si="3"/>
        <v>0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0</v>
      </c>
      <c r="U50" s="123">
        <f t="shared" si="5"/>
        <v>0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0</v>
      </c>
      <c r="J51" s="123">
        <f t="shared" si="3"/>
        <v>0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0</v>
      </c>
      <c r="U51" s="123">
        <f t="shared" si="5"/>
        <v>0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0</v>
      </c>
      <c r="J52" s="123">
        <f t="shared" si="3"/>
        <v>0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0</v>
      </c>
      <c r="U52" s="123">
        <f t="shared" si="5"/>
        <v>0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0</v>
      </c>
      <c r="J53" s="123">
        <f t="shared" si="3"/>
        <v>0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0</v>
      </c>
      <c r="U53" s="123">
        <f t="shared" si="5"/>
        <v>0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0</v>
      </c>
      <c r="J54" s="123">
        <f t="shared" si="3"/>
        <v>0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0</v>
      </c>
      <c r="U54" s="123">
        <f t="shared" si="5"/>
        <v>0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0</v>
      </c>
      <c r="J55" s="123">
        <f t="shared" si="3"/>
        <v>0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0</v>
      </c>
      <c r="U55" s="123">
        <f t="shared" si="5"/>
        <v>0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0</v>
      </c>
      <c r="J56" s="123">
        <f t="shared" si="3"/>
        <v>0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0</v>
      </c>
      <c r="U56" s="123">
        <f t="shared" si="5"/>
        <v>0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0</v>
      </c>
      <c r="J57" s="123">
        <f t="shared" si="3"/>
        <v>0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0</v>
      </c>
      <c r="U57" s="123">
        <f t="shared" si="5"/>
        <v>0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0</v>
      </c>
      <c r="J58" s="123">
        <f t="shared" si="3"/>
        <v>0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0</v>
      </c>
      <c r="U58" s="123">
        <f t="shared" si="5"/>
        <v>0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0</v>
      </c>
      <c r="J59" s="123">
        <f t="shared" si="3"/>
        <v>0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0</v>
      </c>
      <c r="U59" s="123">
        <f t="shared" si="5"/>
        <v>0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0</v>
      </c>
      <c r="J60" s="123">
        <f t="shared" si="3"/>
        <v>0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0</v>
      </c>
      <c r="U60" s="123">
        <f t="shared" si="5"/>
        <v>0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0</v>
      </c>
      <c r="J95" s="123">
        <f>J60-C95</f>
        <v>0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0</v>
      </c>
      <c r="U95" s="123">
        <f>U60-N95</f>
        <v>0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0</v>
      </c>
      <c r="J96" s="123">
        <f t="shared" ref="J96" si="13">J95-C96</f>
        <v>0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0</v>
      </c>
      <c r="U96" s="123">
        <f t="shared" ref="U96" si="15">U95-N96</f>
        <v>0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0</v>
      </c>
      <c r="J97" s="123">
        <f>J43-C97</f>
        <v>0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0</v>
      </c>
      <c r="U97" s="123">
        <f>U43-N97</f>
        <v>0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76"/>
    </row>
    <row r="99" spans="1:21" ht="16.5" thickTop="1" thickBot="1" x14ac:dyDescent="0.3">
      <c r="C99" s="89">
        <f>SUM(C10:C98)</f>
        <v>496</v>
      </c>
      <c r="D99" s="48">
        <f>SUM(D10:D98)</f>
        <v>14057.33</v>
      </c>
      <c r="E99" s="38"/>
      <c r="F99" s="5">
        <f>SUM(F10:F98)</f>
        <v>14057.33</v>
      </c>
      <c r="J99" s="72"/>
      <c r="N99" s="89">
        <f>SUM(N10:N98)</f>
        <v>430</v>
      </c>
      <c r="O99" s="48">
        <f>SUM(O10:O98)</f>
        <v>12447.859999999999</v>
      </c>
      <c r="P99" s="38"/>
      <c r="Q99" s="5">
        <f>SUM(Q10:Q98)</f>
        <v>12447.859999999999</v>
      </c>
      <c r="U99" s="1276"/>
    </row>
    <row r="100" spans="1:21" ht="15.75" thickBot="1" x14ac:dyDescent="0.3">
      <c r="A100" s="51"/>
      <c r="D100" s="110" t="s">
        <v>4</v>
      </c>
      <c r="E100" s="67">
        <f>F4+F5+F8-+C99</f>
        <v>0</v>
      </c>
      <c r="J100" s="72"/>
      <c r="L100" s="51"/>
      <c r="O100" s="110" t="s">
        <v>4</v>
      </c>
      <c r="P100" s="67">
        <f>Q4+Q5+Q8-+N99</f>
        <v>-64</v>
      </c>
      <c r="U100" s="1276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601" t="s">
        <v>11</v>
      </c>
      <c r="D102" s="1602"/>
      <c r="E102" s="141">
        <f>E5+E4+E8+-F99</f>
        <v>0</v>
      </c>
      <c r="L102" s="47"/>
      <c r="N102" s="1601" t="s">
        <v>11</v>
      </c>
      <c r="O102" s="1602"/>
      <c r="P102" s="141">
        <f>P5+P4+P8+-Q99</f>
        <v>-1864.119999999999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7" activePane="bottomLeft" state="frozen"/>
      <selection pane="bottomLeft" activeCell="G33" sqref="G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32" t="s">
        <v>320</v>
      </c>
      <c r="B1" s="1632"/>
      <c r="C1" s="1632"/>
      <c r="D1" s="1632"/>
      <c r="E1" s="1632"/>
      <c r="F1" s="1632"/>
      <c r="G1" s="1632"/>
      <c r="H1" s="1632"/>
      <c r="I1" s="163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0">
        <v>3332.04</v>
      </c>
      <c r="F4" s="1071">
        <v>125</v>
      </c>
      <c r="G4" s="1061"/>
    </row>
    <row r="5" spans="1:10" ht="15" customHeight="1" x14ac:dyDescent="0.25">
      <c r="A5" s="1633" t="s">
        <v>124</v>
      </c>
      <c r="B5" s="1634" t="s">
        <v>80</v>
      </c>
      <c r="C5" s="676">
        <v>65</v>
      </c>
      <c r="D5" s="586">
        <v>45070</v>
      </c>
      <c r="E5" s="1070">
        <v>1317.86</v>
      </c>
      <c r="F5" s="1071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633"/>
      <c r="B6" s="1635"/>
      <c r="C6" s="676"/>
      <c r="D6" s="586"/>
      <c r="E6" s="1070"/>
      <c r="F6" s="1071"/>
      <c r="G6" s="1061"/>
    </row>
    <row r="7" spans="1:10" ht="15.75" customHeight="1" thickBot="1" x14ac:dyDescent="0.35">
      <c r="A7" s="1633"/>
      <c r="B7" s="1636"/>
      <c r="C7" s="676"/>
      <c r="D7" s="586"/>
      <c r="E7" s="1070"/>
      <c r="F7" s="1071"/>
      <c r="G7" s="1061"/>
      <c r="I7" s="355"/>
      <c r="J7" s="355"/>
    </row>
    <row r="8" spans="1:10" ht="16.5" customHeight="1" thickTop="1" thickBot="1" x14ac:dyDescent="0.3">
      <c r="A8" s="930"/>
      <c r="B8" s="931"/>
      <c r="C8" s="676"/>
      <c r="D8" s="586"/>
      <c r="E8" s="1072"/>
      <c r="F8" s="734"/>
      <c r="G8" s="584"/>
      <c r="H8" s="602"/>
      <c r="I8" s="1637" t="s">
        <v>47</v>
      </c>
      <c r="J8" s="1630" t="s">
        <v>4</v>
      </c>
    </row>
    <row r="9" spans="1:10" ht="16.5" customHeight="1" thickTop="1" thickBot="1" x14ac:dyDescent="0.3">
      <c r="A9" s="932"/>
      <c r="B9" s="804" t="s">
        <v>7</v>
      </c>
      <c r="C9" s="933" t="s">
        <v>8</v>
      </c>
      <c r="D9" s="934" t="s">
        <v>3</v>
      </c>
      <c r="E9" s="935" t="s">
        <v>2</v>
      </c>
      <c r="F9" s="936" t="s">
        <v>9</v>
      </c>
      <c r="G9" s="937" t="s">
        <v>15</v>
      </c>
      <c r="H9" s="938"/>
      <c r="I9" s="1638"/>
      <c r="J9" s="1631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39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0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1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0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>
        <v>2</v>
      </c>
      <c r="D21" s="1337">
        <v>48.2</v>
      </c>
      <c r="E21" s="1338">
        <v>45083</v>
      </c>
      <c r="F21" s="1339">
        <f t="shared" si="3"/>
        <v>48.2</v>
      </c>
      <c r="G21" s="1340" t="s">
        <v>484</v>
      </c>
      <c r="H21" s="1341">
        <v>67</v>
      </c>
      <c r="I21" s="724">
        <f t="shared" si="1"/>
        <v>2179.2299999999996</v>
      </c>
      <c r="J21" s="734">
        <f t="shared" si="2"/>
        <v>83</v>
      </c>
    </row>
    <row r="22" spans="1:10" x14ac:dyDescent="0.25">
      <c r="A22" s="854"/>
      <c r="B22" s="687"/>
      <c r="C22" s="632">
        <v>4</v>
      </c>
      <c r="D22" s="1337">
        <v>106.57</v>
      </c>
      <c r="E22" s="1342">
        <v>45084</v>
      </c>
      <c r="F22" s="1339">
        <f t="shared" si="3"/>
        <v>106.57</v>
      </c>
      <c r="G22" s="1340" t="s">
        <v>493</v>
      </c>
      <c r="H22" s="1341">
        <v>67</v>
      </c>
      <c r="I22" s="724">
        <f t="shared" si="1"/>
        <v>2072.6599999999994</v>
      </c>
      <c r="J22" s="734">
        <f t="shared" si="2"/>
        <v>79</v>
      </c>
    </row>
    <row r="23" spans="1:10" x14ac:dyDescent="0.25">
      <c r="A23" s="854"/>
      <c r="B23" s="687"/>
      <c r="C23" s="632">
        <v>5</v>
      </c>
      <c r="D23" s="1337">
        <v>116.08</v>
      </c>
      <c r="E23" s="1342">
        <v>45087</v>
      </c>
      <c r="F23" s="1339">
        <f t="shared" si="3"/>
        <v>116.08</v>
      </c>
      <c r="G23" s="1340" t="s">
        <v>518</v>
      </c>
      <c r="H23" s="1341">
        <v>67</v>
      </c>
      <c r="I23" s="724">
        <f t="shared" si="1"/>
        <v>1956.5799999999995</v>
      </c>
      <c r="J23" s="734">
        <f t="shared" si="2"/>
        <v>74</v>
      </c>
    </row>
    <row r="24" spans="1:10" x14ac:dyDescent="0.25">
      <c r="A24" s="854"/>
      <c r="B24" s="687"/>
      <c r="C24" s="632">
        <v>7</v>
      </c>
      <c r="D24" s="1337">
        <v>155.38</v>
      </c>
      <c r="E24" s="1342">
        <v>45091</v>
      </c>
      <c r="F24" s="1339">
        <f t="shared" si="3"/>
        <v>155.38</v>
      </c>
      <c r="G24" s="1340" t="s">
        <v>562</v>
      </c>
      <c r="H24" s="1341">
        <v>75</v>
      </c>
      <c r="I24" s="724">
        <f t="shared" si="1"/>
        <v>1801.1999999999994</v>
      </c>
      <c r="J24" s="734">
        <f t="shared" si="2"/>
        <v>67</v>
      </c>
    </row>
    <row r="25" spans="1:10" x14ac:dyDescent="0.25">
      <c r="A25" s="854"/>
      <c r="B25" s="687"/>
      <c r="C25" s="632">
        <v>1</v>
      </c>
      <c r="D25" s="1337">
        <v>25.11</v>
      </c>
      <c r="E25" s="1342">
        <v>45092</v>
      </c>
      <c r="F25" s="1339">
        <f t="shared" si="3"/>
        <v>25.11</v>
      </c>
      <c r="G25" s="1340" t="s">
        <v>571</v>
      </c>
      <c r="H25" s="1341">
        <v>67</v>
      </c>
      <c r="I25" s="724">
        <f t="shared" si="1"/>
        <v>1776.0899999999995</v>
      </c>
      <c r="J25" s="734">
        <f t="shared" si="2"/>
        <v>66</v>
      </c>
    </row>
    <row r="26" spans="1:10" x14ac:dyDescent="0.25">
      <c r="A26" s="854"/>
      <c r="B26" s="687"/>
      <c r="C26" s="632">
        <v>6</v>
      </c>
      <c r="D26" s="1337">
        <v>143.91</v>
      </c>
      <c r="E26" s="1342">
        <v>45093</v>
      </c>
      <c r="F26" s="1339">
        <f t="shared" si="3"/>
        <v>143.91</v>
      </c>
      <c r="G26" s="1340" t="s">
        <v>580</v>
      </c>
      <c r="H26" s="1341">
        <v>67</v>
      </c>
      <c r="I26" s="724">
        <f t="shared" si="1"/>
        <v>1632.1799999999994</v>
      </c>
      <c r="J26" s="734">
        <f t="shared" si="2"/>
        <v>60</v>
      </c>
    </row>
    <row r="27" spans="1:10" x14ac:dyDescent="0.25">
      <c r="A27" s="854"/>
      <c r="B27" s="687"/>
      <c r="C27" s="632">
        <v>5</v>
      </c>
      <c r="D27" s="1337">
        <v>112.96</v>
      </c>
      <c r="E27" s="1342">
        <v>45094</v>
      </c>
      <c r="F27" s="1339">
        <f t="shared" si="3"/>
        <v>112.96</v>
      </c>
      <c r="G27" s="1340" t="s">
        <v>595</v>
      </c>
      <c r="H27" s="1341">
        <v>67</v>
      </c>
      <c r="I27" s="724">
        <f t="shared" si="1"/>
        <v>1519.2199999999993</v>
      </c>
      <c r="J27" s="734">
        <f t="shared" si="2"/>
        <v>55</v>
      </c>
    </row>
    <row r="28" spans="1:10" x14ac:dyDescent="0.25">
      <c r="A28" s="854"/>
      <c r="B28" s="687"/>
      <c r="C28" s="632">
        <v>2</v>
      </c>
      <c r="D28" s="1337">
        <v>52.23</v>
      </c>
      <c r="E28" s="1342">
        <v>45094</v>
      </c>
      <c r="F28" s="1339">
        <f t="shared" si="3"/>
        <v>52.23</v>
      </c>
      <c r="G28" s="1340" t="s">
        <v>601</v>
      </c>
      <c r="H28" s="1341">
        <v>67</v>
      </c>
      <c r="I28" s="724">
        <f t="shared" si="1"/>
        <v>1466.9899999999993</v>
      </c>
      <c r="J28" s="734">
        <f t="shared" si="2"/>
        <v>53</v>
      </c>
    </row>
    <row r="29" spans="1:10" x14ac:dyDescent="0.25">
      <c r="A29" s="854"/>
      <c r="B29" s="687"/>
      <c r="C29" s="632">
        <v>1</v>
      </c>
      <c r="D29" s="1337">
        <v>27.18</v>
      </c>
      <c r="E29" s="1342">
        <v>45096</v>
      </c>
      <c r="F29" s="1339">
        <f t="shared" si="3"/>
        <v>27.18</v>
      </c>
      <c r="G29" s="1340" t="s">
        <v>527</v>
      </c>
      <c r="H29" s="1341">
        <v>67</v>
      </c>
      <c r="I29" s="724">
        <f t="shared" si="1"/>
        <v>1439.8099999999993</v>
      </c>
      <c r="J29" s="734">
        <f t="shared" si="2"/>
        <v>52</v>
      </c>
    </row>
    <row r="30" spans="1:10" x14ac:dyDescent="0.25">
      <c r="A30" s="854"/>
      <c r="B30" s="687"/>
      <c r="C30" s="632">
        <v>3</v>
      </c>
      <c r="D30" s="1337">
        <v>62.02</v>
      </c>
      <c r="E30" s="1342">
        <v>45096</v>
      </c>
      <c r="F30" s="1339">
        <f t="shared" si="3"/>
        <v>62.02</v>
      </c>
      <c r="G30" s="1340" t="s">
        <v>606</v>
      </c>
      <c r="H30" s="1341">
        <v>67</v>
      </c>
      <c r="I30" s="724">
        <f t="shared" si="1"/>
        <v>1377.7899999999993</v>
      </c>
      <c r="J30" s="734">
        <f t="shared" si="2"/>
        <v>49</v>
      </c>
    </row>
    <row r="31" spans="1:10" x14ac:dyDescent="0.25">
      <c r="A31" s="854"/>
      <c r="B31" s="687"/>
      <c r="C31" s="632">
        <v>10</v>
      </c>
      <c r="D31" s="1337">
        <f>79.92+188.23</f>
        <v>268.14999999999998</v>
      </c>
      <c r="E31" s="1342">
        <v>45105</v>
      </c>
      <c r="F31" s="1339">
        <f t="shared" si="3"/>
        <v>268.14999999999998</v>
      </c>
      <c r="G31" s="1340" t="s">
        <v>679</v>
      </c>
      <c r="H31" s="1341">
        <v>67</v>
      </c>
      <c r="I31" s="724">
        <f t="shared" si="1"/>
        <v>1109.6399999999994</v>
      </c>
      <c r="J31" s="734">
        <f t="shared" si="2"/>
        <v>39</v>
      </c>
    </row>
    <row r="32" spans="1:10" x14ac:dyDescent="0.25">
      <c r="A32" s="2"/>
      <c r="B32" s="82"/>
      <c r="C32" s="15">
        <v>1</v>
      </c>
      <c r="D32" s="1343">
        <v>44.77</v>
      </c>
      <c r="E32" s="1344">
        <v>45108</v>
      </c>
      <c r="F32" s="1345">
        <f t="shared" si="3"/>
        <v>44.77</v>
      </c>
      <c r="G32" s="1346" t="s">
        <v>711</v>
      </c>
      <c r="H32" s="1347">
        <v>67</v>
      </c>
      <c r="I32" s="200">
        <f t="shared" si="1"/>
        <v>1064.8699999999994</v>
      </c>
      <c r="J32" s="734">
        <f t="shared" si="2"/>
        <v>38</v>
      </c>
    </row>
    <row r="33" spans="1:10" x14ac:dyDescent="0.25">
      <c r="A33" s="2"/>
      <c r="B33" s="82"/>
      <c r="C33" s="15"/>
      <c r="D33" s="1343"/>
      <c r="E33" s="1344"/>
      <c r="F33" s="1345">
        <f t="shared" si="3"/>
        <v>0</v>
      </c>
      <c r="G33" s="1346"/>
      <c r="H33" s="1341"/>
      <c r="I33" s="724">
        <f t="shared" si="1"/>
        <v>1064.8699999999994</v>
      </c>
      <c r="J33" s="734">
        <f t="shared" si="2"/>
        <v>38</v>
      </c>
    </row>
    <row r="34" spans="1:10" x14ac:dyDescent="0.25">
      <c r="A34" s="2"/>
      <c r="B34" s="82"/>
      <c r="C34" s="15"/>
      <c r="D34" s="1343"/>
      <c r="E34" s="1344"/>
      <c r="F34" s="1345">
        <f t="shared" si="3"/>
        <v>0</v>
      </c>
      <c r="G34" s="1346"/>
      <c r="H34" s="1341"/>
      <c r="I34" s="724">
        <f t="shared" si="1"/>
        <v>1064.8699999999994</v>
      </c>
      <c r="J34" s="734">
        <f t="shared" si="2"/>
        <v>38</v>
      </c>
    </row>
    <row r="35" spans="1:10" x14ac:dyDescent="0.25">
      <c r="A35" s="2"/>
      <c r="B35" s="82"/>
      <c r="C35" s="15"/>
      <c r="D35" s="1343"/>
      <c r="E35" s="1344"/>
      <c r="F35" s="1345">
        <f t="shared" si="3"/>
        <v>0</v>
      </c>
      <c r="G35" s="1346"/>
      <c r="H35" s="1341"/>
      <c r="I35" s="724">
        <f t="shared" si="1"/>
        <v>1064.8699999999994</v>
      </c>
      <c r="J35" s="734">
        <f t="shared" si="2"/>
        <v>38</v>
      </c>
    </row>
    <row r="36" spans="1:10" x14ac:dyDescent="0.25">
      <c r="A36" s="2"/>
      <c r="B36" s="82"/>
      <c r="C36" s="15"/>
      <c r="D36" s="1343"/>
      <c r="E36" s="1344"/>
      <c r="F36" s="1345">
        <f t="shared" si="3"/>
        <v>0</v>
      </c>
      <c r="G36" s="1346"/>
      <c r="H36" s="1341"/>
      <c r="I36" s="724">
        <f t="shared" si="1"/>
        <v>1064.8699999999994</v>
      </c>
      <c r="J36" s="734">
        <f t="shared" si="2"/>
        <v>38</v>
      </c>
    </row>
    <row r="37" spans="1:10" x14ac:dyDescent="0.25">
      <c r="A37" s="2"/>
      <c r="B37" s="82"/>
      <c r="C37" s="15"/>
      <c r="D37" s="1343"/>
      <c r="E37" s="1344"/>
      <c r="F37" s="1345">
        <f t="shared" si="3"/>
        <v>0</v>
      </c>
      <c r="G37" s="1346"/>
      <c r="H37" s="1341"/>
      <c r="I37" s="724">
        <f t="shared" si="1"/>
        <v>1064.8699999999994</v>
      </c>
      <c r="J37" s="734">
        <f t="shared" si="2"/>
        <v>38</v>
      </c>
    </row>
    <row r="38" spans="1:10" x14ac:dyDescent="0.25">
      <c r="A38" s="2"/>
      <c r="B38" s="82"/>
      <c r="C38" s="584"/>
      <c r="D38" s="1337"/>
      <c r="E38" s="1342"/>
      <c r="F38" s="1339">
        <f t="shared" si="3"/>
        <v>0</v>
      </c>
      <c r="G38" s="1340"/>
      <c r="H38" s="1341"/>
      <c r="I38" s="724">
        <f t="shared" si="1"/>
        <v>1064.8699999999994</v>
      </c>
      <c r="J38" s="734">
        <f t="shared" si="2"/>
        <v>38</v>
      </c>
    </row>
    <row r="39" spans="1:10" x14ac:dyDescent="0.25">
      <c r="A39" s="2"/>
      <c r="B39" s="82"/>
      <c r="C39" s="584"/>
      <c r="D39" s="1337"/>
      <c r="E39" s="1342"/>
      <c r="F39" s="1339">
        <f t="shared" si="3"/>
        <v>0</v>
      </c>
      <c r="G39" s="1340"/>
      <c r="H39" s="1341"/>
      <c r="I39" s="724">
        <f t="shared" si="1"/>
        <v>1064.8699999999994</v>
      </c>
      <c r="J39" s="734">
        <f t="shared" si="2"/>
        <v>38</v>
      </c>
    </row>
    <row r="40" spans="1:10" x14ac:dyDescent="0.25">
      <c r="A40" s="2"/>
      <c r="B40" s="82"/>
      <c r="C40" s="584"/>
      <c r="D40" s="1337"/>
      <c r="E40" s="1342"/>
      <c r="F40" s="1339">
        <f t="shared" si="3"/>
        <v>0</v>
      </c>
      <c r="G40" s="1340"/>
      <c r="H40" s="1341"/>
      <c r="I40" s="724">
        <f t="shared" si="1"/>
        <v>1064.8699999999994</v>
      </c>
      <c r="J40" s="734">
        <f t="shared" si="2"/>
        <v>38</v>
      </c>
    </row>
    <row r="41" spans="1:10" x14ac:dyDescent="0.25">
      <c r="A41" s="2"/>
      <c r="B41" s="82"/>
      <c r="C41" s="584"/>
      <c r="D41" s="1337"/>
      <c r="E41" s="1342"/>
      <c r="F41" s="1339">
        <f t="shared" si="3"/>
        <v>0</v>
      </c>
      <c r="G41" s="1340"/>
      <c r="H41" s="1341"/>
      <c r="I41" s="724">
        <f t="shared" si="1"/>
        <v>1064.8699999999994</v>
      </c>
      <c r="J41" s="734">
        <f t="shared" si="2"/>
        <v>38</v>
      </c>
    </row>
    <row r="42" spans="1:10" x14ac:dyDescent="0.25">
      <c r="A42" s="2"/>
      <c r="B42" s="82"/>
      <c r="C42" s="584"/>
      <c r="D42" s="1337"/>
      <c r="E42" s="1342"/>
      <c r="F42" s="1339">
        <f t="shared" si="3"/>
        <v>0</v>
      </c>
      <c r="G42" s="1340"/>
      <c r="H42" s="1341"/>
      <c r="I42" s="724">
        <f t="shared" si="1"/>
        <v>1064.8699999999994</v>
      </c>
      <c r="J42" s="734">
        <f t="shared" si="2"/>
        <v>38</v>
      </c>
    </row>
    <row r="43" spans="1:10" x14ac:dyDescent="0.25">
      <c r="A43" s="2"/>
      <c r="B43" s="82"/>
      <c r="C43" s="584"/>
      <c r="D43" s="1337"/>
      <c r="E43" s="1342"/>
      <c r="F43" s="1339">
        <f t="shared" si="3"/>
        <v>0</v>
      </c>
      <c r="G43" s="1340"/>
      <c r="H43" s="1341"/>
      <c r="I43" s="724">
        <f t="shared" si="1"/>
        <v>1064.8699999999994</v>
      </c>
      <c r="J43" s="734">
        <f t="shared" si="2"/>
        <v>38</v>
      </c>
    </row>
    <row r="44" spans="1:10" x14ac:dyDescent="0.25">
      <c r="A44" s="2"/>
      <c r="B44" s="82"/>
      <c r="C44" s="584"/>
      <c r="D44" s="1337"/>
      <c r="E44" s="1342"/>
      <c r="F44" s="1339">
        <f t="shared" si="3"/>
        <v>0</v>
      </c>
      <c r="G44" s="1340"/>
      <c r="H44" s="1341"/>
      <c r="I44" s="724">
        <f t="shared" si="1"/>
        <v>1064.8699999999994</v>
      </c>
      <c r="J44" s="734">
        <f t="shared" si="2"/>
        <v>38</v>
      </c>
    </row>
    <row r="45" spans="1:10" x14ac:dyDescent="0.25">
      <c r="A45" s="2"/>
      <c r="B45" s="82"/>
      <c r="C45" s="584"/>
      <c r="D45" s="1337"/>
      <c r="E45" s="1342"/>
      <c r="F45" s="1339">
        <f t="shared" si="3"/>
        <v>0</v>
      </c>
      <c r="G45" s="1340"/>
      <c r="H45" s="1341"/>
      <c r="I45" s="724">
        <f t="shared" si="1"/>
        <v>1064.8699999999994</v>
      </c>
      <c r="J45" s="734">
        <f t="shared" si="2"/>
        <v>38</v>
      </c>
    </row>
    <row r="46" spans="1:10" x14ac:dyDescent="0.25">
      <c r="A46" s="2"/>
      <c r="B46" s="82"/>
      <c r="C46" s="584"/>
      <c r="D46" s="1337"/>
      <c r="E46" s="1342"/>
      <c r="F46" s="1339">
        <f t="shared" si="3"/>
        <v>0</v>
      </c>
      <c r="G46" s="1340"/>
      <c r="H46" s="1341"/>
      <c r="I46" s="724">
        <f t="shared" si="1"/>
        <v>1064.8699999999994</v>
      </c>
      <c r="J46" s="734">
        <f t="shared" si="2"/>
        <v>38</v>
      </c>
    </row>
    <row r="47" spans="1:10" x14ac:dyDescent="0.25">
      <c r="A47" s="2"/>
      <c r="B47" s="82"/>
      <c r="C47" s="584"/>
      <c r="D47" s="1337"/>
      <c r="E47" s="1342"/>
      <c r="F47" s="1339">
        <f t="shared" si="3"/>
        <v>0</v>
      </c>
      <c r="G47" s="1340"/>
      <c r="H47" s="1341"/>
      <c r="I47" s="724">
        <f t="shared" si="1"/>
        <v>1064.8699999999994</v>
      </c>
      <c r="J47" s="734">
        <f t="shared" si="2"/>
        <v>38</v>
      </c>
    </row>
    <row r="48" spans="1:10" x14ac:dyDescent="0.25">
      <c r="A48" s="2"/>
      <c r="B48" s="82"/>
      <c r="C48" s="584"/>
      <c r="D48" s="1337"/>
      <c r="E48" s="1342"/>
      <c r="F48" s="1339">
        <f t="shared" si="3"/>
        <v>0</v>
      </c>
      <c r="G48" s="1340"/>
      <c r="H48" s="1341"/>
      <c r="I48" s="724">
        <f t="shared" si="1"/>
        <v>1064.8699999999994</v>
      </c>
      <c r="J48" s="734">
        <f t="shared" si="2"/>
        <v>38</v>
      </c>
    </row>
    <row r="49" spans="1:10" x14ac:dyDescent="0.25">
      <c r="A49" s="2"/>
      <c r="B49" s="82"/>
      <c r="C49" s="584"/>
      <c r="D49" s="1337"/>
      <c r="E49" s="1342"/>
      <c r="F49" s="1339">
        <f t="shared" si="3"/>
        <v>0</v>
      </c>
      <c r="G49" s="1340"/>
      <c r="H49" s="1341"/>
      <c r="I49" s="724">
        <f t="shared" si="1"/>
        <v>1064.8699999999994</v>
      </c>
      <c r="J49" s="734">
        <f t="shared" si="2"/>
        <v>38</v>
      </c>
    </row>
    <row r="50" spans="1:10" x14ac:dyDescent="0.25">
      <c r="A50" s="2"/>
      <c r="B50" s="82"/>
      <c r="C50" s="584"/>
      <c r="D50" s="1337"/>
      <c r="E50" s="1342"/>
      <c r="F50" s="1339">
        <f t="shared" si="3"/>
        <v>0</v>
      </c>
      <c r="G50" s="1340"/>
      <c r="H50" s="1341"/>
      <c r="I50" s="724">
        <f t="shared" si="1"/>
        <v>1064.8699999999994</v>
      </c>
      <c r="J50" s="734">
        <f t="shared" si="2"/>
        <v>38</v>
      </c>
    </row>
    <row r="51" spans="1:10" x14ac:dyDescent="0.25">
      <c r="A51" s="2"/>
      <c r="B51" s="82"/>
      <c r="C51" s="584"/>
      <c r="D51" s="1337"/>
      <c r="E51" s="1342"/>
      <c r="F51" s="1339">
        <f t="shared" si="3"/>
        <v>0</v>
      </c>
      <c r="G51" s="1340"/>
      <c r="H51" s="1341"/>
      <c r="I51" s="724">
        <f t="shared" si="1"/>
        <v>1064.8699999999994</v>
      </c>
      <c r="J51" s="734">
        <f t="shared" si="2"/>
        <v>38</v>
      </c>
    </row>
    <row r="52" spans="1:10" x14ac:dyDescent="0.25">
      <c r="A52" s="2"/>
      <c r="B52" s="82"/>
      <c r="C52" s="584"/>
      <c r="D52" s="1337"/>
      <c r="E52" s="1342"/>
      <c r="F52" s="1339">
        <f t="shared" si="3"/>
        <v>0</v>
      </c>
      <c r="G52" s="1340"/>
      <c r="H52" s="1341"/>
      <c r="I52" s="724">
        <f t="shared" si="1"/>
        <v>1064.8699999999994</v>
      </c>
      <c r="J52" s="734">
        <f t="shared" si="2"/>
        <v>38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1064.8699999999994</v>
      </c>
      <c r="J53" s="734">
        <f t="shared" si="2"/>
        <v>38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1064.8699999999994</v>
      </c>
      <c r="J54" s="734">
        <f t="shared" si="2"/>
        <v>38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1064.8699999999994</v>
      </c>
      <c r="J55" s="734">
        <f t="shared" si="2"/>
        <v>38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1064.8699999999994</v>
      </c>
      <c r="J56" s="734">
        <f t="shared" si="2"/>
        <v>38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1064.8699999999994</v>
      </c>
      <c r="J57" s="734">
        <f t="shared" si="2"/>
        <v>38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1064.8699999999994</v>
      </c>
      <c r="J58" s="734">
        <f t="shared" si="2"/>
        <v>38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1064.8699999999994</v>
      </c>
      <c r="J59" s="734">
        <f t="shared" si="2"/>
        <v>38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1064.8699999999994</v>
      </c>
      <c r="J60" s="734">
        <f t="shared" si="2"/>
        <v>38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1064.8699999999994</v>
      </c>
      <c r="J61" s="734">
        <f t="shared" si="2"/>
        <v>38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1064.8699999999994</v>
      </c>
      <c r="J62" s="734">
        <f t="shared" si="2"/>
        <v>38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1064.8699999999994</v>
      </c>
      <c r="J63" s="734">
        <f t="shared" si="2"/>
        <v>38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1064.8699999999994</v>
      </c>
      <c r="J64" s="734">
        <f t="shared" si="2"/>
        <v>38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1064.8699999999994</v>
      </c>
      <c r="J65" s="734">
        <f t="shared" si="2"/>
        <v>38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1064.8699999999994</v>
      </c>
      <c r="J66" s="734">
        <f t="shared" si="2"/>
        <v>38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1064.8699999999994</v>
      </c>
      <c r="J67" s="734">
        <f t="shared" si="2"/>
        <v>38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1064.8699999999994</v>
      </c>
      <c r="J68" s="734">
        <f t="shared" si="2"/>
        <v>38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1064.8699999999994</v>
      </c>
      <c r="J69" s="734">
        <f t="shared" si="2"/>
        <v>38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1064.8699999999994</v>
      </c>
      <c r="J70" s="734">
        <f t="shared" si="2"/>
        <v>38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1064.8699999999994</v>
      </c>
      <c r="J71" s="734">
        <f t="shared" si="2"/>
        <v>38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1064.8699999999994</v>
      </c>
      <c r="J72" s="734">
        <f t="shared" si="2"/>
        <v>38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1064.8699999999994</v>
      </c>
      <c r="J73" s="734">
        <f t="shared" si="2"/>
        <v>38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1064.8699999999994</v>
      </c>
      <c r="J74" s="734">
        <f t="shared" si="2"/>
        <v>38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1064.8699999999994</v>
      </c>
      <c r="J75" s="734">
        <f t="shared" si="2"/>
        <v>38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1064.8699999999994</v>
      </c>
      <c r="J76" s="734">
        <f t="shared" ref="J76:J91" si="5">J75-C76</f>
        <v>38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1064.8699999999994</v>
      </c>
      <c r="J77" s="734">
        <f t="shared" si="5"/>
        <v>38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1064.8699999999994</v>
      </c>
      <c r="J78" s="734">
        <f t="shared" si="5"/>
        <v>38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1064.8699999999994</v>
      </c>
      <c r="J79" s="734">
        <f t="shared" si="5"/>
        <v>38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1064.8699999999994</v>
      </c>
      <c r="J80" s="734">
        <f t="shared" si="5"/>
        <v>38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1064.8699999999994</v>
      </c>
      <c r="J81" s="734">
        <f t="shared" si="5"/>
        <v>38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1064.8699999999994</v>
      </c>
      <c r="J82" s="734">
        <f t="shared" si="5"/>
        <v>38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1064.8699999999994</v>
      </c>
      <c r="J83" s="734">
        <f t="shared" si="5"/>
        <v>38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1064.8699999999994</v>
      </c>
      <c r="J84" s="734">
        <f t="shared" si="5"/>
        <v>38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1064.8699999999994</v>
      </c>
      <c r="J85" s="734">
        <f t="shared" si="5"/>
        <v>38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1064.8699999999994</v>
      </c>
      <c r="J86" s="734">
        <f t="shared" si="5"/>
        <v>38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1064.8699999999994</v>
      </c>
      <c r="J87" s="734">
        <f t="shared" si="5"/>
        <v>38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1064.8699999999994</v>
      </c>
      <c r="J88" s="734">
        <f t="shared" si="5"/>
        <v>38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1064.8699999999994</v>
      </c>
      <c r="J89" s="734">
        <f t="shared" si="5"/>
        <v>38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1064.8699999999994</v>
      </c>
      <c r="J90" s="734">
        <f t="shared" si="5"/>
        <v>38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1064.8699999999994</v>
      </c>
      <c r="J91" s="734">
        <f t="shared" si="5"/>
        <v>38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01" t="s">
        <v>11</v>
      </c>
      <c r="D105" s="1602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K1" workbookViewId="0">
      <selection activeCell="O15" sqref="O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632" t="s">
        <v>331</v>
      </c>
      <c r="B1" s="1632"/>
      <c r="C1" s="1632"/>
      <c r="D1" s="1632"/>
      <c r="E1" s="1632"/>
      <c r="F1" s="1632"/>
      <c r="G1" s="1632"/>
      <c r="H1" s="1632"/>
      <c r="I1" s="1632"/>
      <c r="J1" s="96">
        <v>1</v>
      </c>
      <c r="L1" s="1642" t="s">
        <v>346</v>
      </c>
      <c r="M1" s="1642"/>
      <c r="N1" s="1642"/>
      <c r="O1" s="1642"/>
      <c r="P1" s="1642"/>
      <c r="Q1" s="1642"/>
      <c r="R1" s="1642"/>
      <c r="S1" s="1642"/>
      <c r="T1" s="1642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36"/>
    </row>
    <row r="5" spans="1:21" ht="15" customHeight="1" x14ac:dyDescent="0.3">
      <c r="A5" s="1633" t="s">
        <v>103</v>
      </c>
      <c r="B5" s="1639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293.83999999999997</v>
      </c>
      <c r="H5" s="57">
        <f>E4+E5+E6-G5+E7+E8</f>
        <v>-9.9999999999909051E-3</v>
      </c>
      <c r="L5" s="1633" t="s">
        <v>103</v>
      </c>
      <c r="M5" s="1639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438.14</v>
      </c>
      <c r="S5" s="57">
        <f>P4+P5+P6-R5+P7+P8</f>
        <v>186.37</v>
      </c>
    </row>
    <row r="6" spans="1:21" ht="16.5" customHeight="1" x14ac:dyDescent="0.25">
      <c r="A6" s="1633"/>
      <c r="B6" s="1640"/>
      <c r="C6" s="676"/>
      <c r="D6" s="677"/>
      <c r="E6" s="678"/>
      <c r="F6" s="679"/>
      <c r="G6" s="72"/>
      <c r="L6" s="1633"/>
      <c r="M6" s="1640"/>
      <c r="N6" s="676"/>
      <c r="O6" s="677"/>
      <c r="P6" s="678"/>
      <c r="Q6" s="679"/>
      <c r="R6" s="1236"/>
    </row>
    <row r="7" spans="1:21" ht="15.75" customHeight="1" thickBot="1" x14ac:dyDescent="0.35">
      <c r="A7" s="1633"/>
      <c r="B7" s="1641"/>
      <c r="C7" s="676"/>
      <c r="D7" s="677"/>
      <c r="E7" s="678"/>
      <c r="F7" s="679"/>
      <c r="G7" s="72"/>
      <c r="I7" s="355"/>
      <c r="J7" s="355"/>
      <c r="L7" s="1633"/>
      <c r="M7" s="1641"/>
      <c r="N7" s="676"/>
      <c r="O7" s="677"/>
      <c r="P7" s="678"/>
      <c r="Q7" s="679"/>
      <c r="R7" s="1236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637" t="s">
        <v>47</v>
      </c>
      <c r="J8" s="1630" t="s">
        <v>4</v>
      </c>
      <c r="L8" s="3"/>
      <c r="M8" s="384"/>
      <c r="N8" s="225"/>
      <c r="O8" s="324"/>
      <c r="P8" s="228"/>
      <c r="Q8" s="229"/>
      <c r="R8" s="1236"/>
      <c r="T8" s="1637" t="s">
        <v>47</v>
      </c>
      <c r="U8" s="163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8"/>
      <c r="J9" s="1631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38"/>
      <c r="U9" s="1631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>
        <v>9</v>
      </c>
      <c r="O10" s="147">
        <v>130.25</v>
      </c>
      <c r="P10" s="234">
        <v>45091</v>
      </c>
      <c r="Q10" s="68">
        <f>O10</f>
        <v>130.25</v>
      </c>
      <c r="R10" s="69" t="s">
        <v>560</v>
      </c>
      <c r="S10" s="70">
        <v>77</v>
      </c>
      <c r="T10" s="724">
        <f>P4+P5+P6-Q10+P7+P8</f>
        <v>494.26</v>
      </c>
      <c r="U10" s="734">
        <f>Q4+Q5+Q6+Q7-N10+Q8</f>
        <v>36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>
        <v>4</v>
      </c>
      <c r="O11" s="147">
        <v>56.05</v>
      </c>
      <c r="P11" s="235">
        <v>45092</v>
      </c>
      <c r="Q11" s="68">
        <f>O11</f>
        <v>56.05</v>
      </c>
      <c r="R11" s="69" t="s">
        <v>574</v>
      </c>
      <c r="S11" s="70">
        <v>75</v>
      </c>
      <c r="T11" s="568">
        <f>T10-Q11</f>
        <v>438.21</v>
      </c>
      <c r="U11" s="734">
        <f>U10-N11</f>
        <v>32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>
        <v>10</v>
      </c>
      <c r="O12" s="147">
        <v>138.30000000000001</v>
      </c>
      <c r="P12" s="234">
        <v>45094</v>
      </c>
      <c r="Q12" s="68">
        <f>O12</f>
        <v>138.30000000000001</v>
      </c>
      <c r="R12" s="69" t="s">
        <v>567</v>
      </c>
      <c r="S12" s="572">
        <v>75</v>
      </c>
      <c r="T12" s="568">
        <f t="shared" ref="T12:T40" si="2">T11-Q12</f>
        <v>299.90999999999997</v>
      </c>
      <c r="U12" s="734">
        <f t="shared" ref="U12:U40" si="3">U11-N12</f>
        <v>22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>
        <v>7</v>
      </c>
      <c r="O13" s="147">
        <v>98.21</v>
      </c>
      <c r="P13" s="242">
        <v>45096</v>
      </c>
      <c r="Q13" s="68">
        <f t="shared" ref="Q13:Q40" si="5">O13</f>
        <v>98.21</v>
      </c>
      <c r="R13" s="69" t="s">
        <v>557</v>
      </c>
      <c r="S13" s="572">
        <v>77</v>
      </c>
      <c r="T13" s="568">
        <f t="shared" si="2"/>
        <v>201.7</v>
      </c>
      <c r="U13" s="734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>
        <v>1</v>
      </c>
      <c r="O14" s="147">
        <v>15.33</v>
      </c>
      <c r="P14" s="242">
        <v>45096</v>
      </c>
      <c r="Q14" s="68">
        <f t="shared" si="5"/>
        <v>15.33</v>
      </c>
      <c r="R14" s="69" t="s">
        <v>607</v>
      </c>
      <c r="S14" s="70">
        <v>77</v>
      </c>
      <c r="T14" s="568">
        <f t="shared" si="2"/>
        <v>186.36999999999998</v>
      </c>
      <c r="U14" s="734">
        <f t="shared" si="3"/>
        <v>14</v>
      </c>
    </row>
    <row r="15" spans="1:21" x14ac:dyDescent="0.25">
      <c r="A15" s="81" t="s">
        <v>33</v>
      </c>
      <c r="B15" s="82"/>
      <c r="C15" s="15">
        <v>1</v>
      </c>
      <c r="D15" s="1168">
        <v>15.27</v>
      </c>
      <c r="E15" s="1117">
        <v>45087</v>
      </c>
      <c r="F15" s="489">
        <f t="shared" si="4"/>
        <v>15.27</v>
      </c>
      <c r="G15" s="318" t="s">
        <v>519</v>
      </c>
      <c r="H15" s="319">
        <v>77</v>
      </c>
      <c r="I15" s="568">
        <f t="shared" si="0"/>
        <v>-1.0000000000022879E-2</v>
      </c>
      <c r="J15" s="734">
        <f t="shared" si="1"/>
        <v>0</v>
      </c>
      <c r="L15" s="81" t="s">
        <v>33</v>
      </c>
      <c r="M15" s="82"/>
      <c r="N15" s="15"/>
      <c r="O15" s="1168"/>
      <c r="P15" s="1117"/>
      <c r="Q15" s="68">
        <f t="shared" si="5"/>
        <v>0</v>
      </c>
      <c r="R15" s="318"/>
      <c r="S15" s="319"/>
      <c r="T15" s="568">
        <f t="shared" si="2"/>
        <v>186.36999999999998</v>
      </c>
      <c r="U15" s="734">
        <f t="shared" si="3"/>
        <v>14</v>
      </c>
    </row>
    <row r="16" spans="1:21" x14ac:dyDescent="0.25">
      <c r="A16" s="80"/>
      <c r="B16" s="82"/>
      <c r="C16" s="15"/>
      <c r="D16" s="1168"/>
      <c r="E16" s="841"/>
      <c r="F16" s="489">
        <f t="shared" si="4"/>
        <v>0</v>
      </c>
      <c r="G16" s="318"/>
      <c r="H16" s="319"/>
      <c r="I16" s="568">
        <f t="shared" si="0"/>
        <v>-1.0000000000022879E-2</v>
      </c>
      <c r="J16" s="734">
        <f t="shared" si="1"/>
        <v>0</v>
      </c>
      <c r="L16" s="80"/>
      <c r="M16" s="82"/>
      <c r="N16" s="15"/>
      <c r="O16" s="1168"/>
      <c r="P16" s="841"/>
      <c r="Q16" s="68">
        <f t="shared" si="5"/>
        <v>0</v>
      </c>
      <c r="R16" s="318"/>
      <c r="S16" s="319"/>
      <c r="T16" s="568">
        <f t="shared" si="2"/>
        <v>186.36999999999998</v>
      </c>
      <c r="U16" s="734">
        <f t="shared" si="3"/>
        <v>14</v>
      </c>
    </row>
    <row r="17" spans="1:21" x14ac:dyDescent="0.25">
      <c r="A17" s="82"/>
      <c r="B17" s="82"/>
      <c r="C17" s="15"/>
      <c r="D17" s="1168"/>
      <c r="E17" s="1117"/>
      <c r="F17" s="489">
        <f t="shared" si="4"/>
        <v>0</v>
      </c>
      <c r="G17" s="1364"/>
      <c r="H17" s="1365"/>
      <c r="I17" s="1333">
        <f t="shared" si="0"/>
        <v>-1.0000000000022879E-2</v>
      </c>
      <c r="J17" s="1372">
        <f t="shared" si="1"/>
        <v>0</v>
      </c>
      <c r="L17" s="82"/>
      <c r="M17" s="82"/>
      <c r="N17" s="15"/>
      <c r="O17" s="1168"/>
      <c r="P17" s="1117"/>
      <c r="Q17" s="68">
        <f t="shared" si="5"/>
        <v>0</v>
      </c>
      <c r="R17" s="318"/>
      <c r="S17" s="319"/>
      <c r="T17" s="568">
        <f t="shared" si="2"/>
        <v>186.36999999999998</v>
      </c>
      <c r="U17" s="734">
        <f t="shared" si="3"/>
        <v>14</v>
      </c>
    </row>
    <row r="18" spans="1:21" x14ac:dyDescent="0.25">
      <c r="A18" s="2"/>
      <c r="B18" s="82"/>
      <c r="C18" s="15"/>
      <c r="D18" s="1168"/>
      <c r="E18" s="1117"/>
      <c r="F18" s="489">
        <f t="shared" si="4"/>
        <v>0</v>
      </c>
      <c r="G18" s="1373"/>
      <c r="H18" s="1365"/>
      <c r="I18" s="1333">
        <f t="shared" si="0"/>
        <v>-1.0000000000022879E-2</v>
      </c>
      <c r="J18" s="1372">
        <f t="shared" si="1"/>
        <v>0</v>
      </c>
      <c r="L18" s="2"/>
      <c r="M18" s="82"/>
      <c r="N18" s="15"/>
      <c r="O18" s="1168"/>
      <c r="P18" s="1117"/>
      <c r="Q18" s="68">
        <f t="shared" si="5"/>
        <v>0</v>
      </c>
      <c r="R18" s="1119"/>
      <c r="S18" s="319"/>
      <c r="T18" s="568">
        <f t="shared" si="2"/>
        <v>186.36999999999998</v>
      </c>
      <c r="U18" s="734">
        <f t="shared" si="3"/>
        <v>14</v>
      </c>
    </row>
    <row r="19" spans="1:21" x14ac:dyDescent="0.25">
      <c r="A19" s="2"/>
      <c r="B19" s="82"/>
      <c r="C19" s="53"/>
      <c r="D19" s="1168"/>
      <c r="E19" s="1117"/>
      <c r="F19" s="489">
        <f t="shared" si="4"/>
        <v>0</v>
      </c>
      <c r="G19" s="1364"/>
      <c r="H19" s="1365"/>
      <c r="I19" s="1333">
        <f t="shared" si="0"/>
        <v>-1.0000000000022879E-2</v>
      </c>
      <c r="J19" s="1372">
        <f t="shared" si="1"/>
        <v>0</v>
      </c>
      <c r="L19" s="2"/>
      <c r="M19" s="82"/>
      <c r="N19" s="53"/>
      <c r="O19" s="1168"/>
      <c r="P19" s="1117"/>
      <c r="Q19" s="68">
        <f t="shared" si="5"/>
        <v>0</v>
      </c>
      <c r="R19" s="318"/>
      <c r="S19" s="319"/>
      <c r="T19" s="568">
        <f t="shared" si="2"/>
        <v>186.36999999999998</v>
      </c>
      <c r="U19" s="734">
        <f t="shared" si="3"/>
        <v>14</v>
      </c>
    </row>
    <row r="20" spans="1:21" x14ac:dyDescent="0.25">
      <c r="A20" s="2"/>
      <c r="B20" s="82"/>
      <c r="C20" s="15"/>
      <c r="D20" s="1168"/>
      <c r="E20" s="841"/>
      <c r="F20" s="489">
        <f t="shared" si="4"/>
        <v>0</v>
      </c>
      <c r="G20" s="1364"/>
      <c r="H20" s="1365"/>
      <c r="I20" s="1333">
        <f t="shared" si="0"/>
        <v>-1.0000000000022879E-2</v>
      </c>
      <c r="J20" s="1372">
        <f t="shared" si="1"/>
        <v>0</v>
      </c>
      <c r="L20" s="2"/>
      <c r="M20" s="82"/>
      <c r="N20" s="15"/>
      <c r="O20" s="1168"/>
      <c r="P20" s="841"/>
      <c r="Q20" s="68">
        <f t="shared" si="5"/>
        <v>0</v>
      </c>
      <c r="R20" s="318"/>
      <c r="S20" s="319"/>
      <c r="T20" s="568">
        <f t="shared" si="2"/>
        <v>186.36999999999998</v>
      </c>
      <c r="U20" s="734">
        <f t="shared" si="3"/>
        <v>14</v>
      </c>
    </row>
    <row r="21" spans="1:21" x14ac:dyDescent="0.25">
      <c r="A21" s="2"/>
      <c r="B21" s="82"/>
      <c r="C21" s="15"/>
      <c r="D21" s="1168"/>
      <c r="E21" s="841"/>
      <c r="F21" s="489">
        <f t="shared" si="4"/>
        <v>0</v>
      </c>
      <c r="G21" s="318"/>
      <c r="H21" s="319"/>
      <c r="I21" s="128">
        <f t="shared" si="0"/>
        <v>-1.0000000000022879E-2</v>
      </c>
      <c r="J21" s="123">
        <f t="shared" si="1"/>
        <v>0</v>
      </c>
      <c r="L21" s="2"/>
      <c r="M21" s="82"/>
      <c r="N21" s="15"/>
      <c r="O21" s="1168"/>
      <c r="P21" s="841"/>
      <c r="Q21" s="68">
        <f t="shared" si="5"/>
        <v>0</v>
      </c>
      <c r="R21" s="318"/>
      <c r="S21" s="319"/>
      <c r="T21" s="128">
        <f t="shared" si="2"/>
        <v>186.36999999999998</v>
      </c>
      <c r="U21" s="123">
        <f t="shared" si="3"/>
        <v>14</v>
      </c>
    </row>
    <row r="22" spans="1:21" x14ac:dyDescent="0.25">
      <c r="A22" s="2"/>
      <c r="B22" s="82"/>
      <c r="C22" s="15"/>
      <c r="D22" s="1168"/>
      <c r="E22" s="1115"/>
      <c r="F22" s="489">
        <f t="shared" si="4"/>
        <v>0</v>
      </c>
      <c r="G22" s="318"/>
      <c r="H22" s="319"/>
      <c r="I22" s="128">
        <f t="shared" si="0"/>
        <v>-1.0000000000022879E-2</v>
      </c>
      <c r="J22" s="123">
        <f t="shared" si="1"/>
        <v>0</v>
      </c>
      <c r="L22" s="2"/>
      <c r="M22" s="82"/>
      <c r="N22" s="15"/>
      <c r="O22" s="1168"/>
      <c r="P22" s="1115"/>
      <c r="Q22" s="68">
        <f t="shared" si="5"/>
        <v>0</v>
      </c>
      <c r="R22" s="318"/>
      <c r="S22" s="319"/>
      <c r="T22" s="128">
        <f t="shared" si="2"/>
        <v>186.36999999999998</v>
      </c>
      <c r="U22" s="123">
        <f t="shared" si="3"/>
        <v>14</v>
      </c>
    </row>
    <row r="23" spans="1:21" x14ac:dyDescent="0.25">
      <c r="A23" s="2"/>
      <c r="B23" s="82"/>
      <c r="C23" s="15"/>
      <c r="D23" s="1168"/>
      <c r="E23" s="1115"/>
      <c r="F23" s="489">
        <f t="shared" si="4"/>
        <v>0</v>
      </c>
      <c r="G23" s="318"/>
      <c r="H23" s="319"/>
      <c r="I23" s="128">
        <f t="shared" si="0"/>
        <v>-1.0000000000022879E-2</v>
      </c>
      <c r="J23" s="123">
        <f t="shared" si="1"/>
        <v>0</v>
      </c>
      <c r="L23" s="2"/>
      <c r="M23" s="82"/>
      <c r="N23" s="15"/>
      <c r="O23" s="1168"/>
      <c r="P23" s="1115"/>
      <c r="Q23" s="68">
        <f t="shared" si="5"/>
        <v>0</v>
      </c>
      <c r="R23" s="318"/>
      <c r="S23" s="319"/>
      <c r="T23" s="128">
        <f t="shared" si="2"/>
        <v>186.36999999999998</v>
      </c>
      <c r="U23" s="123">
        <f t="shared" si="3"/>
        <v>14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-1.0000000000022879E-2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186.36999999999998</v>
      </c>
      <c r="U24" s="123">
        <f t="shared" si="3"/>
        <v>14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-1.0000000000022879E-2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186.36999999999998</v>
      </c>
      <c r="U25" s="123">
        <f t="shared" si="3"/>
        <v>14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-1.0000000000022879E-2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186.36999999999998</v>
      </c>
      <c r="U26" s="123">
        <f t="shared" si="3"/>
        <v>14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-1.0000000000022879E-2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186.36999999999998</v>
      </c>
      <c r="U27" s="123">
        <f t="shared" si="3"/>
        <v>14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-1.0000000000022879E-2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186.36999999999998</v>
      </c>
      <c r="U28" s="123">
        <f t="shared" si="3"/>
        <v>14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-1.0000000000022879E-2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186.36999999999998</v>
      </c>
      <c r="U29" s="123">
        <f t="shared" si="3"/>
        <v>14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-1.0000000000022879E-2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186.36999999999998</v>
      </c>
      <c r="U30" s="123">
        <f t="shared" si="3"/>
        <v>14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-1.0000000000022879E-2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186.36999999999998</v>
      </c>
      <c r="U31" s="123">
        <f t="shared" si="3"/>
        <v>14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-1.0000000000022879E-2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186.36999999999998</v>
      </c>
      <c r="U32" s="123">
        <f t="shared" si="3"/>
        <v>14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-1.0000000000022879E-2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186.36999999999998</v>
      </c>
      <c r="U33" s="123">
        <f t="shared" si="3"/>
        <v>14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-1.0000000000022879E-2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186.36999999999998</v>
      </c>
      <c r="U34" s="123">
        <f t="shared" si="3"/>
        <v>14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-1.0000000000022879E-2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186.36999999999998</v>
      </c>
      <c r="U35" s="123">
        <f t="shared" si="3"/>
        <v>14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-1.0000000000022879E-2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186.36999999999998</v>
      </c>
      <c r="U36" s="123">
        <f t="shared" si="3"/>
        <v>14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-1.0000000000022879E-2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186.36999999999998</v>
      </c>
      <c r="U37" s="123">
        <f t="shared" si="3"/>
        <v>14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-1.0000000000022879E-2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186.36999999999998</v>
      </c>
      <c r="U38" s="123">
        <f t="shared" si="3"/>
        <v>14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-1.0000000000022879E-2</v>
      </c>
      <c r="J39" s="73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186.36999999999998</v>
      </c>
      <c r="U39" s="734">
        <f t="shared" si="3"/>
        <v>14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-1.0000000000022879E-2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186.36999999999998</v>
      </c>
      <c r="U40" s="123">
        <f t="shared" si="3"/>
        <v>14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19</v>
      </c>
      <c r="D43" s="147">
        <v>0</v>
      </c>
      <c r="E43" s="38"/>
      <c r="F43" s="5">
        <f>SUM(F10:F42)</f>
        <v>293.83999999999997</v>
      </c>
      <c r="N43" s="89">
        <f>SUM(N10:N42)</f>
        <v>31</v>
      </c>
      <c r="O43" s="147">
        <v>0</v>
      </c>
      <c r="P43" s="38"/>
      <c r="Q43" s="5">
        <f>SUM(Q10:Q42)</f>
        <v>438.14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14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601" t="s">
        <v>11</v>
      </c>
      <c r="D46" s="1602"/>
      <c r="E46" s="141">
        <f>E5+E4+E6+-F43+E7</f>
        <v>-9.9999999999909051E-3</v>
      </c>
      <c r="F46" s="5"/>
      <c r="L46" s="47"/>
      <c r="N46" s="1601" t="s">
        <v>11</v>
      </c>
      <c r="O46" s="1602"/>
      <c r="P46" s="141">
        <f>P5+P4+P6+-Q43+P7</f>
        <v>186.37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L1" workbookViewId="0">
      <selection activeCell="N13" sqref="N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317</v>
      </c>
      <c r="B1" s="1550"/>
      <c r="C1" s="1550"/>
      <c r="D1" s="1550"/>
      <c r="E1" s="1550"/>
      <c r="F1" s="1550"/>
      <c r="G1" s="1550"/>
      <c r="H1" s="96">
        <v>1</v>
      </c>
      <c r="L1" s="1555" t="s">
        <v>379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>
        <v>178.47</v>
      </c>
      <c r="Q4" s="229">
        <v>6</v>
      </c>
    </row>
    <row r="5" spans="1:21" ht="15" customHeight="1" thickBot="1" x14ac:dyDescent="0.3">
      <c r="A5" s="1643" t="s">
        <v>103</v>
      </c>
      <c r="B5" s="1639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3665.4799999999991</v>
      </c>
      <c r="H5" s="57">
        <f>E4+E5+E6-G5</f>
        <v>0</v>
      </c>
      <c r="L5" s="1643" t="s">
        <v>103</v>
      </c>
      <c r="M5" s="1639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725.84</v>
      </c>
      <c r="S5" s="57">
        <f>P4+P5+P6-R5</f>
        <v>0</v>
      </c>
    </row>
    <row r="6" spans="1:21" ht="17.25" thickTop="1" thickBot="1" x14ac:dyDescent="0.3">
      <c r="A6" s="1644"/>
      <c r="B6" s="1641"/>
      <c r="C6" s="215"/>
      <c r="D6" s="130"/>
      <c r="E6" s="140"/>
      <c r="F6" s="230"/>
      <c r="I6" s="1626" t="s">
        <v>3</v>
      </c>
      <c r="J6" s="1621" t="s">
        <v>4</v>
      </c>
      <c r="L6" s="1644"/>
      <c r="M6" s="1641"/>
      <c r="N6" s="215"/>
      <c r="O6" s="130"/>
      <c r="P6" s="140"/>
      <c r="Q6" s="230"/>
      <c r="T6" s="1626" t="s">
        <v>3</v>
      </c>
      <c r="U6" s="162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7"/>
      <c r="U7" s="1622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>
        <v>7</v>
      </c>
      <c r="O8" s="168">
        <v>204.83</v>
      </c>
      <c r="P8" s="235">
        <v>45103</v>
      </c>
      <c r="Q8" s="68">
        <f t="shared" ref="Q8:Q13" si="1">O8</f>
        <v>204.83</v>
      </c>
      <c r="R8" s="571" t="s">
        <v>661</v>
      </c>
      <c r="S8" s="585">
        <v>65</v>
      </c>
      <c r="T8" s="200">
        <f>P5+P4-Q8+P6</f>
        <v>521.01</v>
      </c>
      <c r="U8" s="123">
        <f>Q4+Q5+Q6-N8</f>
        <v>19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>
        <v>19</v>
      </c>
      <c r="O9" s="168">
        <v>521.01</v>
      </c>
      <c r="P9" s="654">
        <v>45106</v>
      </c>
      <c r="Q9" s="573">
        <f t="shared" si="1"/>
        <v>521.01</v>
      </c>
      <c r="R9" s="571" t="s">
        <v>697</v>
      </c>
      <c r="S9" s="585">
        <v>63</v>
      </c>
      <c r="T9" s="724">
        <f>T8-Q9</f>
        <v>0</v>
      </c>
      <c r="U9" s="734">
        <f>U8-N9</f>
        <v>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0</v>
      </c>
      <c r="U10" s="734">
        <f t="shared" ref="U10:U44" si="5">U9-N10</f>
        <v>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1407">
        <f t="shared" si="1"/>
        <v>0</v>
      </c>
      <c r="R11" s="1398"/>
      <c r="S11" s="1421"/>
      <c r="T11" s="1413">
        <f t="shared" si="4"/>
        <v>0</v>
      </c>
      <c r="U11" s="1372">
        <f t="shared" si="5"/>
        <v>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55"/>
      <c r="M12" s="82"/>
      <c r="N12" s="15"/>
      <c r="O12" s="168">
        <v>0</v>
      </c>
      <c r="P12" s="654"/>
      <c r="Q12" s="1407">
        <f t="shared" si="1"/>
        <v>0</v>
      </c>
      <c r="R12" s="1398"/>
      <c r="S12" s="1421"/>
      <c r="T12" s="1413">
        <f t="shared" si="4"/>
        <v>0</v>
      </c>
      <c r="U12" s="1372">
        <f t="shared" si="5"/>
        <v>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55"/>
      <c r="M13" s="82"/>
      <c r="N13" s="15"/>
      <c r="O13" s="168">
        <v>0</v>
      </c>
      <c r="P13" s="651"/>
      <c r="Q13" s="1407">
        <f t="shared" si="1"/>
        <v>0</v>
      </c>
      <c r="R13" s="1398"/>
      <c r="S13" s="1421"/>
      <c r="T13" s="1413">
        <f t="shared" si="4"/>
        <v>0</v>
      </c>
      <c r="U13" s="1372">
        <f t="shared" si="5"/>
        <v>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1407">
        <f>O14</f>
        <v>0</v>
      </c>
      <c r="R14" s="1398"/>
      <c r="S14" s="1421"/>
      <c r="T14" s="1413">
        <f t="shared" si="4"/>
        <v>0</v>
      </c>
      <c r="U14" s="1372">
        <f t="shared" si="5"/>
        <v>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0</v>
      </c>
      <c r="U18" s="734">
        <f t="shared" si="5"/>
        <v>0</v>
      </c>
    </row>
    <row r="19" spans="1:21" x14ac:dyDescent="0.25">
      <c r="A19" s="2"/>
      <c r="B19" s="82"/>
      <c r="C19" s="15">
        <v>20</v>
      </c>
      <c r="D19" s="943">
        <v>574.53</v>
      </c>
      <c r="E19" s="1117">
        <v>45086</v>
      </c>
      <c r="F19" s="489">
        <f t="shared" ref="F19:F35" si="8">D19</f>
        <v>574.53</v>
      </c>
      <c r="G19" s="1352" t="s">
        <v>510</v>
      </c>
      <c r="H19" s="1378">
        <v>60</v>
      </c>
      <c r="I19" s="200">
        <f t="shared" ref="I19:I35" si="9">I18-F19</f>
        <v>1034.95</v>
      </c>
      <c r="J19" s="123">
        <f t="shared" ref="J19:J35" si="10">J18-C19</f>
        <v>35</v>
      </c>
      <c r="L19" s="2"/>
      <c r="M19" s="82"/>
      <c r="N19" s="15"/>
      <c r="O19" s="168">
        <v>0</v>
      </c>
      <c r="P19" s="1117"/>
      <c r="Q19" s="489">
        <f t="shared" si="7"/>
        <v>0</v>
      </c>
      <c r="R19" s="318"/>
      <c r="S19" s="1118"/>
      <c r="T19" s="200">
        <f t="shared" si="4"/>
        <v>0</v>
      </c>
      <c r="U19" s="123">
        <f t="shared" si="5"/>
        <v>0</v>
      </c>
    </row>
    <row r="20" spans="1:21" x14ac:dyDescent="0.25">
      <c r="A20" s="2"/>
      <c r="B20" s="82"/>
      <c r="C20" s="15">
        <v>6</v>
      </c>
      <c r="D20" s="943">
        <v>164.45</v>
      </c>
      <c r="E20" s="1117">
        <v>45086</v>
      </c>
      <c r="F20" s="489">
        <f t="shared" si="8"/>
        <v>164.45</v>
      </c>
      <c r="G20" s="1352" t="s">
        <v>509</v>
      </c>
      <c r="H20" s="1118">
        <v>62</v>
      </c>
      <c r="I20" s="200">
        <f t="shared" si="9"/>
        <v>870.5</v>
      </c>
      <c r="J20" s="123">
        <f t="shared" si="10"/>
        <v>29</v>
      </c>
      <c r="L20" s="2"/>
      <c r="M20" s="82"/>
      <c r="N20" s="15"/>
      <c r="O20" s="168">
        <v>0</v>
      </c>
      <c r="P20" s="1117"/>
      <c r="Q20" s="489">
        <f t="shared" si="7"/>
        <v>0</v>
      </c>
      <c r="R20" s="318"/>
      <c r="S20" s="1118"/>
      <c r="T20" s="200">
        <f t="shared" si="4"/>
        <v>0</v>
      </c>
      <c r="U20" s="123">
        <f t="shared" si="5"/>
        <v>0</v>
      </c>
    </row>
    <row r="21" spans="1:21" x14ac:dyDescent="0.25">
      <c r="A21" s="2"/>
      <c r="B21" s="82"/>
      <c r="C21" s="15">
        <v>7</v>
      </c>
      <c r="D21" s="943">
        <v>203.1</v>
      </c>
      <c r="E21" s="1117">
        <v>45087</v>
      </c>
      <c r="F21" s="489">
        <f t="shared" si="8"/>
        <v>203.1</v>
      </c>
      <c r="G21" s="318" t="s">
        <v>519</v>
      </c>
      <c r="H21" s="1118">
        <v>62</v>
      </c>
      <c r="I21" s="200">
        <f t="shared" si="9"/>
        <v>667.4</v>
      </c>
      <c r="J21" s="123">
        <f t="shared" si="10"/>
        <v>22</v>
      </c>
      <c r="L21" s="2"/>
      <c r="M21" s="82"/>
      <c r="N21" s="15"/>
      <c r="O21" s="168">
        <v>0</v>
      </c>
      <c r="P21" s="1117"/>
      <c r="Q21" s="489">
        <f t="shared" si="7"/>
        <v>0</v>
      </c>
      <c r="R21" s="318"/>
      <c r="S21" s="1118"/>
      <c r="T21" s="200">
        <f t="shared" si="4"/>
        <v>0</v>
      </c>
      <c r="U21" s="123">
        <f t="shared" si="5"/>
        <v>0</v>
      </c>
    </row>
    <row r="22" spans="1:21" x14ac:dyDescent="0.25">
      <c r="A22" s="2"/>
      <c r="B22" s="82"/>
      <c r="C22" s="15">
        <v>7</v>
      </c>
      <c r="D22" s="943">
        <v>214.55</v>
      </c>
      <c r="E22" s="1117">
        <v>45090</v>
      </c>
      <c r="F22" s="489">
        <f t="shared" si="8"/>
        <v>214.55</v>
      </c>
      <c r="G22" s="318" t="s">
        <v>548</v>
      </c>
      <c r="H22" s="1118">
        <v>62</v>
      </c>
      <c r="I22" s="200">
        <f t="shared" si="9"/>
        <v>452.84999999999997</v>
      </c>
      <c r="J22" s="123">
        <f t="shared" si="10"/>
        <v>15</v>
      </c>
      <c r="L22" s="2"/>
      <c r="M22" s="82"/>
      <c r="N22" s="15"/>
      <c r="O22" s="168">
        <v>0</v>
      </c>
      <c r="P22" s="1117"/>
      <c r="Q22" s="489">
        <f t="shared" si="7"/>
        <v>0</v>
      </c>
      <c r="R22" s="318"/>
      <c r="S22" s="1118"/>
      <c r="T22" s="200">
        <f t="shared" si="4"/>
        <v>0</v>
      </c>
      <c r="U22" s="123">
        <f t="shared" si="5"/>
        <v>0</v>
      </c>
    </row>
    <row r="23" spans="1:21" x14ac:dyDescent="0.25">
      <c r="A23" s="2"/>
      <c r="B23" s="82"/>
      <c r="C23" s="15">
        <v>2</v>
      </c>
      <c r="D23" s="943">
        <f>29.37+32.56</f>
        <v>61.930000000000007</v>
      </c>
      <c r="E23" s="1117">
        <v>45093</v>
      </c>
      <c r="F23" s="489">
        <f t="shared" si="8"/>
        <v>61.930000000000007</v>
      </c>
      <c r="G23" s="318" t="s">
        <v>586</v>
      </c>
      <c r="H23" s="1378">
        <v>60</v>
      </c>
      <c r="I23" s="200">
        <f t="shared" si="9"/>
        <v>390.91999999999996</v>
      </c>
      <c r="J23" s="123">
        <f t="shared" si="10"/>
        <v>13</v>
      </c>
      <c r="L23" s="2"/>
      <c r="M23" s="82"/>
      <c r="N23" s="15"/>
      <c r="O23" s="168">
        <v>0</v>
      </c>
      <c r="P23" s="1117"/>
      <c r="Q23" s="489">
        <f t="shared" si="7"/>
        <v>0</v>
      </c>
      <c r="R23" s="318"/>
      <c r="S23" s="1118"/>
      <c r="T23" s="200">
        <f t="shared" si="4"/>
        <v>0</v>
      </c>
      <c r="U23" s="123">
        <f t="shared" si="5"/>
        <v>0</v>
      </c>
    </row>
    <row r="24" spans="1:21" x14ac:dyDescent="0.25">
      <c r="A24" s="2"/>
      <c r="B24" s="82"/>
      <c r="C24" s="15">
        <v>7</v>
      </c>
      <c r="D24" s="943">
        <v>212.45</v>
      </c>
      <c r="E24" s="1117">
        <v>45096</v>
      </c>
      <c r="F24" s="489">
        <f t="shared" si="8"/>
        <v>212.45</v>
      </c>
      <c r="G24" s="318" t="s">
        <v>557</v>
      </c>
      <c r="H24" s="1118">
        <v>62</v>
      </c>
      <c r="I24" s="200">
        <f t="shared" si="9"/>
        <v>178.46999999999997</v>
      </c>
      <c r="J24" s="123">
        <f t="shared" si="10"/>
        <v>6</v>
      </c>
      <c r="L24" s="2"/>
      <c r="M24" s="82"/>
      <c r="N24" s="15"/>
      <c r="O24" s="168">
        <v>0</v>
      </c>
      <c r="P24" s="1117"/>
      <c r="Q24" s="489">
        <f t="shared" si="7"/>
        <v>0</v>
      </c>
      <c r="R24" s="318"/>
      <c r="S24" s="1118"/>
      <c r="T24" s="200">
        <f t="shared" si="4"/>
        <v>0</v>
      </c>
      <c r="U24" s="123">
        <f t="shared" si="5"/>
        <v>0</v>
      </c>
    </row>
    <row r="25" spans="1:21" x14ac:dyDescent="0.25">
      <c r="A25" s="2"/>
      <c r="B25" s="82"/>
      <c r="C25" s="15"/>
      <c r="D25" s="943">
        <v>0</v>
      </c>
      <c r="E25" s="1117"/>
      <c r="F25" s="489">
        <f t="shared" si="8"/>
        <v>0</v>
      </c>
      <c r="G25" s="318"/>
      <c r="H25" s="1118"/>
      <c r="I25" s="200">
        <f t="shared" si="9"/>
        <v>178.46999999999997</v>
      </c>
      <c r="J25" s="123">
        <f t="shared" si="10"/>
        <v>6</v>
      </c>
      <c r="L25" s="2"/>
      <c r="M25" s="82"/>
      <c r="N25" s="15"/>
      <c r="O25" s="168">
        <v>0</v>
      </c>
      <c r="P25" s="1117"/>
      <c r="Q25" s="489">
        <f t="shared" si="7"/>
        <v>0</v>
      </c>
      <c r="R25" s="318"/>
      <c r="S25" s="1118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43">
        <v>0</v>
      </c>
      <c r="E26" s="1117"/>
      <c r="F26" s="489">
        <f t="shared" si="8"/>
        <v>0</v>
      </c>
      <c r="G26" s="318"/>
      <c r="H26" s="1118"/>
      <c r="I26" s="200">
        <f t="shared" si="9"/>
        <v>178.46999999999997</v>
      </c>
      <c r="J26" s="123">
        <f t="shared" si="10"/>
        <v>6</v>
      </c>
      <c r="L26" s="2"/>
      <c r="M26" s="82"/>
      <c r="N26" s="15"/>
      <c r="O26" s="168">
        <v>0</v>
      </c>
      <c r="P26" s="1117"/>
      <c r="Q26" s="489">
        <f t="shared" si="7"/>
        <v>0</v>
      </c>
      <c r="R26" s="318"/>
      <c r="S26" s="1118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43">
        <v>0</v>
      </c>
      <c r="E27" s="1117"/>
      <c r="F27" s="1363">
        <f t="shared" si="8"/>
        <v>0</v>
      </c>
      <c r="G27" s="1364"/>
      <c r="H27" s="1412"/>
      <c r="I27" s="1413">
        <f t="shared" si="9"/>
        <v>178.46999999999997</v>
      </c>
      <c r="J27" s="1372">
        <f t="shared" si="10"/>
        <v>6</v>
      </c>
      <c r="L27" s="2"/>
      <c r="M27" s="82"/>
      <c r="N27" s="15"/>
      <c r="O27" s="168">
        <v>0</v>
      </c>
      <c r="P27" s="1117"/>
      <c r="Q27" s="489">
        <f t="shared" si="7"/>
        <v>0</v>
      </c>
      <c r="R27" s="318"/>
      <c r="S27" s="1118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>
        <v>6</v>
      </c>
      <c r="D28" s="943">
        <v>0</v>
      </c>
      <c r="E28" s="1117"/>
      <c r="F28" s="1363">
        <v>178.47</v>
      </c>
      <c r="G28" s="1364"/>
      <c r="H28" s="1412"/>
      <c r="I28" s="1413">
        <f t="shared" si="9"/>
        <v>0</v>
      </c>
      <c r="J28" s="1372">
        <f t="shared" si="10"/>
        <v>0</v>
      </c>
      <c r="L28" s="2"/>
      <c r="M28" s="82"/>
      <c r="N28" s="15"/>
      <c r="O28" s="168">
        <v>0</v>
      </c>
      <c r="P28" s="1117"/>
      <c r="Q28" s="489">
        <f t="shared" si="7"/>
        <v>0</v>
      </c>
      <c r="R28" s="318"/>
      <c r="S28" s="1118"/>
      <c r="T28" s="200">
        <f t="shared" si="4"/>
        <v>0</v>
      </c>
      <c r="U28" s="123">
        <f t="shared" si="5"/>
        <v>0</v>
      </c>
    </row>
    <row r="29" spans="1:21" x14ac:dyDescent="0.25">
      <c r="A29" s="2"/>
      <c r="B29" s="82"/>
      <c r="C29" s="15"/>
      <c r="D29" s="943">
        <v>0</v>
      </c>
      <c r="E29" s="1117"/>
      <c r="F29" s="1363">
        <f t="shared" si="8"/>
        <v>0</v>
      </c>
      <c r="G29" s="1364"/>
      <c r="H29" s="1412"/>
      <c r="I29" s="1413">
        <f t="shared" si="9"/>
        <v>0</v>
      </c>
      <c r="J29" s="1372">
        <f t="shared" si="10"/>
        <v>0</v>
      </c>
      <c r="L29" s="2"/>
      <c r="M29" s="82"/>
      <c r="N29" s="15"/>
      <c r="O29" s="168">
        <v>0</v>
      </c>
      <c r="P29" s="1117"/>
      <c r="Q29" s="489">
        <f t="shared" si="7"/>
        <v>0</v>
      </c>
      <c r="R29" s="318"/>
      <c r="S29" s="1118"/>
      <c r="T29" s="200">
        <f t="shared" si="4"/>
        <v>0</v>
      </c>
      <c r="U29" s="123">
        <f t="shared" si="5"/>
        <v>0</v>
      </c>
    </row>
    <row r="30" spans="1:21" x14ac:dyDescent="0.25">
      <c r="A30" s="2"/>
      <c r="B30" s="82"/>
      <c r="C30" s="15"/>
      <c r="D30" s="943">
        <v>0</v>
      </c>
      <c r="E30" s="1117"/>
      <c r="F30" s="1363">
        <f t="shared" si="8"/>
        <v>0</v>
      </c>
      <c r="G30" s="1364"/>
      <c r="H30" s="1412"/>
      <c r="I30" s="1413">
        <f t="shared" si="9"/>
        <v>0</v>
      </c>
      <c r="J30" s="1372">
        <f t="shared" si="10"/>
        <v>0</v>
      </c>
      <c r="L30" s="2"/>
      <c r="M30" s="82"/>
      <c r="N30" s="15"/>
      <c r="O30" s="168">
        <v>0</v>
      </c>
      <c r="P30" s="1117"/>
      <c r="Q30" s="489">
        <f t="shared" si="7"/>
        <v>0</v>
      </c>
      <c r="R30" s="318"/>
      <c r="S30" s="1118"/>
      <c r="T30" s="200">
        <f t="shared" si="4"/>
        <v>0</v>
      </c>
      <c r="U30" s="123">
        <f t="shared" si="5"/>
        <v>0</v>
      </c>
    </row>
    <row r="31" spans="1:21" x14ac:dyDescent="0.25">
      <c r="A31" s="2"/>
      <c r="B31" s="82"/>
      <c r="C31" s="15"/>
      <c r="D31" s="943">
        <v>0</v>
      </c>
      <c r="E31" s="1117"/>
      <c r="F31" s="1363">
        <f t="shared" si="8"/>
        <v>0</v>
      </c>
      <c r="G31" s="1364"/>
      <c r="H31" s="1412"/>
      <c r="I31" s="1413">
        <f t="shared" si="9"/>
        <v>0</v>
      </c>
      <c r="J31" s="1372">
        <f t="shared" si="10"/>
        <v>0</v>
      </c>
      <c r="L31" s="2"/>
      <c r="M31" s="82"/>
      <c r="N31" s="15"/>
      <c r="O31" s="168">
        <v>0</v>
      </c>
      <c r="P31" s="1117"/>
      <c r="Q31" s="489">
        <f t="shared" si="7"/>
        <v>0</v>
      </c>
      <c r="R31" s="318"/>
      <c r="S31" s="1118"/>
      <c r="T31" s="200">
        <f t="shared" si="4"/>
        <v>0</v>
      </c>
      <c r="U31" s="123">
        <f t="shared" si="5"/>
        <v>0</v>
      </c>
    </row>
    <row r="32" spans="1:21" x14ac:dyDescent="0.25">
      <c r="A32" s="2"/>
      <c r="B32" s="82"/>
      <c r="C32" s="15"/>
      <c r="D32" s="943">
        <v>0</v>
      </c>
      <c r="E32" s="1117"/>
      <c r="F32" s="489">
        <f t="shared" si="8"/>
        <v>0</v>
      </c>
      <c r="G32" s="318"/>
      <c r="H32" s="1118"/>
      <c r="I32" s="200">
        <f t="shared" si="9"/>
        <v>0</v>
      </c>
      <c r="J32" s="123">
        <f t="shared" si="10"/>
        <v>0</v>
      </c>
      <c r="L32" s="2"/>
      <c r="M32" s="82"/>
      <c r="N32" s="15"/>
      <c r="O32" s="168">
        <v>0</v>
      </c>
      <c r="P32" s="1117"/>
      <c r="Q32" s="489">
        <f t="shared" si="7"/>
        <v>0</v>
      </c>
      <c r="R32" s="318"/>
      <c r="S32" s="1118"/>
      <c r="T32" s="200">
        <f t="shared" si="4"/>
        <v>0</v>
      </c>
      <c r="U32" s="123">
        <f t="shared" si="5"/>
        <v>0</v>
      </c>
    </row>
    <row r="33" spans="1:21" x14ac:dyDescent="0.25">
      <c r="A33" s="2"/>
      <c r="B33" s="82"/>
      <c r="C33" s="15"/>
      <c r="D33" s="943">
        <v>0</v>
      </c>
      <c r="E33" s="1117"/>
      <c r="F33" s="489">
        <f t="shared" si="8"/>
        <v>0</v>
      </c>
      <c r="G33" s="318"/>
      <c r="H33" s="1118"/>
      <c r="I33" s="200">
        <f t="shared" si="9"/>
        <v>0</v>
      </c>
      <c r="J33" s="123">
        <f t="shared" si="10"/>
        <v>0</v>
      </c>
      <c r="L33" s="2"/>
      <c r="M33" s="82"/>
      <c r="N33" s="15"/>
      <c r="O33" s="168">
        <v>0</v>
      </c>
      <c r="P33" s="1117"/>
      <c r="Q33" s="489">
        <f t="shared" si="7"/>
        <v>0</v>
      </c>
      <c r="R33" s="318"/>
      <c r="S33" s="1118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43">
        <v>0</v>
      </c>
      <c r="E34" s="1117"/>
      <c r="F34" s="489">
        <f t="shared" si="8"/>
        <v>0</v>
      </c>
      <c r="G34" s="318"/>
      <c r="H34" s="1118"/>
      <c r="I34" s="200">
        <f t="shared" si="9"/>
        <v>0</v>
      </c>
      <c r="J34" s="123">
        <f t="shared" si="10"/>
        <v>0</v>
      </c>
      <c r="L34" s="2"/>
      <c r="M34" s="82"/>
      <c r="N34" s="15"/>
      <c r="O34" s="168">
        <v>0</v>
      </c>
      <c r="P34" s="1117"/>
      <c r="Q34" s="489">
        <f t="shared" si="7"/>
        <v>0</v>
      </c>
      <c r="R34" s="318"/>
      <c r="S34" s="1118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43">
        <v>0</v>
      </c>
      <c r="E35" s="1117"/>
      <c r="F35" s="489">
        <f t="shared" si="8"/>
        <v>0</v>
      </c>
      <c r="G35" s="318"/>
      <c r="H35" s="1118"/>
      <c r="I35" s="200">
        <f t="shared" si="9"/>
        <v>0</v>
      </c>
      <c r="J35" s="123">
        <f t="shared" si="10"/>
        <v>0</v>
      </c>
      <c r="L35" s="2"/>
      <c r="M35" s="82"/>
      <c r="N35" s="15"/>
      <c r="O35" s="168">
        <v>0</v>
      </c>
      <c r="P35" s="1117"/>
      <c r="Q35" s="489">
        <f t="shared" si="7"/>
        <v>0</v>
      </c>
      <c r="R35" s="318"/>
      <c r="S35" s="1118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43">
        <v>0</v>
      </c>
      <c r="E36" s="841"/>
      <c r="F36" s="489">
        <f t="shared" si="6"/>
        <v>0</v>
      </c>
      <c r="G36" s="318"/>
      <c r="H36" s="1118"/>
      <c r="I36" s="200">
        <f t="shared" si="2"/>
        <v>0</v>
      </c>
      <c r="J36" s="123">
        <f t="shared" si="3"/>
        <v>0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18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43">
        <v>0</v>
      </c>
      <c r="E37" s="841"/>
      <c r="F37" s="489">
        <f t="shared" si="6"/>
        <v>0</v>
      </c>
      <c r="G37" s="318"/>
      <c r="H37" s="1118"/>
      <c r="I37" s="200">
        <f t="shared" si="2"/>
        <v>0</v>
      </c>
      <c r="J37" s="123">
        <f t="shared" si="3"/>
        <v>0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18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943">
        <v>0</v>
      </c>
      <c r="E38" s="841"/>
      <c r="F38" s="489">
        <f t="shared" si="6"/>
        <v>0</v>
      </c>
      <c r="G38" s="318"/>
      <c r="H38" s="1118"/>
      <c r="I38" s="200">
        <f t="shared" si="2"/>
        <v>0</v>
      </c>
      <c r="J38" s="123">
        <f t="shared" si="3"/>
        <v>0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18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943">
        <v>0</v>
      </c>
      <c r="E39" s="841"/>
      <c r="F39" s="489">
        <f t="shared" si="6"/>
        <v>0</v>
      </c>
      <c r="G39" s="318"/>
      <c r="H39" s="1118"/>
      <c r="I39" s="200">
        <f t="shared" si="2"/>
        <v>0</v>
      </c>
      <c r="J39" s="123">
        <f t="shared" si="3"/>
        <v>0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18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943">
        <v>0</v>
      </c>
      <c r="E40" s="1117"/>
      <c r="F40" s="489">
        <f t="shared" si="6"/>
        <v>0</v>
      </c>
      <c r="G40" s="318"/>
      <c r="H40" s="1118"/>
      <c r="I40" s="200">
        <f t="shared" si="2"/>
        <v>0</v>
      </c>
      <c r="J40" s="123">
        <f t="shared" si="3"/>
        <v>0</v>
      </c>
      <c r="L40" s="2"/>
      <c r="M40" s="82"/>
      <c r="N40" s="15"/>
      <c r="O40" s="168">
        <v>0</v>
      </c>
      <c r="P40" s="1117"/>
      <c r="Q40" s="489">
        <f t="shared" si="7"/>
        <v>0</v>
      </c>
      <c r="R40" s="318"/>
      <c r="S40" s="1118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943">
        <v>0</v>
      </c>
      <c r="E41" s="1117"/>
      <c r="F41" s="489">
        <f t="shared" si="6"/>
        <v>0</v>
      </c>
      <c r="G41" s="318"/>
      <c r="H41" s="1118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v>0</v>
      </c>
      <c r="P41" s="1117"/>
      <c r="Q41" s="489">
        <f t="shared" si="7"/>
        <v>0</v>
      </c>
      <c r="R41" s="318"/>
      <c r="S41" s="1118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943">
        <v>0</v>
      </c>
      <c r="E42" s="1115"/>
      <c r="F42" s="489">
        <f t="shared" si="6"/>
        <v>0</v>
      </c>
      <c r="G42" s="318"/>
      <c r="H42" s="319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v>0</v>
      </c>
      <c r="P42" s="1115"/>
      <c r="Q42" s="489">
        <f t="shared" si="7"/>
        <v>0</v>
      </c>
      <c r="R42" s="318"/>
      <c r="S42" s="319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943">
        <v>0</v>
      </c>
      <c r="E43" s="1115"/>
      <c r="F43" s="489">
        <f t="shared" si="6"/>
        <v>0</v>
      </c>
      <c r="G43" s="318"/>
      <c r="H43" s="319"/>
      <c r="I43" s="200">
        <f t="shared" si="2"/>
        <v>0</v>
      </c>
      <c r="J43" s="123">
        <f t="shared" si="3"/>
        <v>0</v>
      </c>
      <c r="L43" s="2"/>
      <c r="M43" s="82"/>
      <c r="N43" s="15"/>
      <c r="O43" s="168">
        <v>0</v>
      </c>
      <c r="P43" s="1115"/>
      <c r="Q43" s="489">
        <f t="shared" si="7"/>
        <v>0</v>
      </c>
      <c r="R43" s="318"/>
      <c r="S43" s="319"/>
      <c r="T43" s="200">
        <f t="shared" si="4"/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0</v>
      </c>
      <c r="J44" s="123">
        <f t="shared" si="3"/>
        <v>0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0</v>
      </c>
      <c r="U44" s="123">
        <f t="shared" si="5"/>
        <v>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55"/>
    </row>
    <row r="46" spans="1:21" ht="16.5" thickTop="1" thickBot="1" x14ac:dyDescent="0.3">
      <c r="C46" s="89">
        <f>SUM(C8:C45)</f>
        <v>130</v>
      </c>
      <c r="D46" s="48">
        <f>SUM(D8:D45)</f>
        <v>3487.0099999999993</v>
      </c>
      <c r="E46" s="38"/>
      <c r="F46" s="5">
        <f>SUM(F8:F45)</f>
        <v>3665.4799999999991</v>
      </c>
      <c r="J46" s="72"/>
      <c r="N46" s="89">
        <f>SUM(N8:N45)</f>
        <v>26</v>
      </c>
      <c r="O46" s="48">
        <f>SUM(O8:O45)</f>
        <v>725.84</v>
      </c>
      <c r="P46" s="38"/>
      <c r="Q46" s="5">
        <f>SUM(Q8:Q45)</f>
        <v>725.84</v>
      </c>
      <c r="U46" s="1255"/>
    </row>
    <row r="47" spans="1:21" ht="15.75" thickBot="1" x14ac:dyDescent="0.3">
      <c r="A47" s="51"/>
      <c r="D47" s="110" t="s">
        <v>4</v>
      </c>
      <c r="E47" s="67">
        <f>F4+F5+F6-+C46</f>
        <v>0</v>
      </c>
      <c r="J47" s="72"/>
      <c r="L47" s="51"/>
      <c r="O47" s="110" t="s">
        <v>4</v>
      </c>
      <c r="P47" s="67">
        <f>Q4+Q5+Q6-+N46</f>
        <v>0</v>
      </c>
      <c r="U47" s="1255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601" t="s">
        <v>11</v>
      </c>
      <c r="D49" s="1602"/>
      <c r="E49" s="141">
        <f>E5+E4+E6+-F46</f>
        <v>0</v>
      </c>
      <c r="L49" s="47"/>
      <c r="N49" s="1601" t="s">
        <v>11</v>
      </c>
      <c r="O49" s="1602"/>
      <c r="P49" s="141">
        <f>P5+P4+P6+-Q46</f>
        <v>0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9" sqref="G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 t="s">
        <v>405</v>
      </c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643" t="s">
        <v>103</v>
      </c>
      <c r="B5" s="1639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644"/>
      <c r="B6" s="1641"/>
      <c r="C6" s="215"/>
      <c r="D6" s="912"/>
      <c r="E6" s="140"/>
      <c r="F6" s="230"/>
      <c r="I6" s="1626" t="s">
        <v>3</v>
      </c>
      <c r="J6" s="162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5">
        <v>45103</v>
      </c>
      <c r="F8" s="68">
        <f t="shared" ref="F8:F9" si="0">D8</f>
        <v>31.39</v>
      </c>
      <c r="G8" s="571" t="s">
        <v>661</v>
      </c>
      <c r="H8" s="585">
        <v>230</v>
      </c>
      <c r="I8" s="724">
        <f>E5+E4-F8+E6</f>
        <v>562.80000000000007</v>
      </c>
      <c r="J8" s="734">
        <f>F4+F5+F6-C8</f>
        <v>17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562.80000000000007</v>
      </c>
      <c r="J9" s="734">
        <f>J8-C9</f>
        <v>17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097"/>
      <c r="I10" s="724">
        <f t="shared" ref="I10:I28" si="2">I9-F10</f>
        <v>562.80000000000007</v>
      </c>
      <c r="J10" s="734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097"/>
      <c r="I11" s="724">
        <f t="shared" si="2"/>
        <v>562.80000000000007</v>
      </c>
      <c r="J11" s="734">
        <f t="shared" si="3"/>
        <v>17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097"/>
      <c r="I12" s="724">
        <f t="shared" si="2"/>
        <v>562.80000000000007</v>
      </c>
      <c r="J12" s="734">
        <f t="shared" si="3"/>
        <v>17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097"/>
      <c r="I13" s="724">
        <f t="shared" si="2"/>
        <v>562.80000000000007</v>
      </c>
      <c r="J13" s="734">
        <f t="shared" si="3"/>
        <v>17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097"/>
      <c r="I14" s="724">
        <f t="shared" si="2"/>
        <v>562.80000000000007</v>
      </c>
      <c r="J14" s="734">
        <f t="shared" si="3"/>
        <v>17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097"/>
      <c r="I15" s="724">
        <f t="shared" si="2"/>
        <v>562.80000000000007</v>
      </c>
      <c r="J15" s="734">
        <f t="shared" si="3"/>
        <v>17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097"/>
      <c r="I16" s="724">
        <f t="shared" si="2"/>
        <v>562.80000000000007</v>
      </c>
      <c r="J16" s="734">
        <f t="shared" si="3"/>
        <v>17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69"/>
      <c r="H17" s="1097"/>
      <c r="I17" s="724">
        <f t="shared" si="2"/>
        <v>562.80000000000007</v>
      </c>
      <c r="J17" s="734">
        <f t="shared" si="3"/>
        <v>17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098"/>
      <c r="I18" s="200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098"/>
      <c r="I19" s="200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098"/>
      <c r="I20" s="200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098"/>
      <c r="I21" s="200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01" t="s">
        <v>11</v>
      </c>
      <c r="D33" s="1602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42"/>
      <c r="B1" s="1642"/>
      <c r="C1" s="1642"/>
      <c r="D1" s="1642"/>
      <c r="E1" s="1642"/>
      <c r="F1" s="1642"/>
      <c r="G1" s="1642"/>
      <c r="H1" s="1642"/>
      <c r="I1" s="164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91" t="s">
        <v>117</v>
      </c>
      <c r="B5" s="1645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91"/>
      <c r="B6" s="1646"/>
      <c r="C6" s="225"/>
      <c r="D6" s="324"/>
      <c r="E6" s="244"/>
      <c r="F6" s="230"/>
      <c r="G6" s="72"/>
    </row>
    <row r="7" spans="1:10" ht="15.75" customHeight="1" thickBot="1" x14ac:dyDescent="0.35">
      <c r="A7" s="1591"/>
      <c r="B7" s="1646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614" t="s">
        <v>47</v>
      </c>
      <c r="J8" s="164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15"/>
      <c r="J9" s="1648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01" t="s">
        <v>11</v>
      </c>
      <c r="D74" s="1602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42"/>
      <c r="B1" s="1542"/>
      <c r="C1" s="1542"/>
      <c r="D1" s="1542"/>
      <c r="E1" s="1542"/>
      <c r="F1" s="1542"/>
      <c r="G1" s="1542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554"/>
      <c r="B5" s="1570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554"/>
      <c r="B6" s="1649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43" t="s">
        <v>21</v>
      </c>
      <c r="E75" s="1544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57"/>
      <c r="B5" s="165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57"/>
      <c r="B6" s="1650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52" t="s">
        <v>11</v>
      </c>
      <c r="D60" s="155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56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556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3"/>
  <sheetViews>
    <sheetView topLeftCell="M1" workbookViewId="0">
      <pane ySplit="8" topLeftCell="A9" activePane="bottomLeft" state="frozen"/>
      <selection pane="bottomLeft" activeCell="N16" sqref="N16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76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  <col min="25" max="25" width="4.42578125" customWidth="1"/>
  </cols>
  <sheetData>
    <row r="1" spans="1:26" ht="39.75" x14ac:dyDescent="0.5">
      <c r="A1" s="1581" t="s">
        <v>315</v>
      </c>
      <c r="B1" s="1581"/>
      <c r="C1" s="1581"/>
      <c r="D1" s="1581"/>
      <c r="E1" s="1581"/>
      <c r="F1" s="1581"/>
      <c r="G1" s="1581"/>
      <c r="H1" s="258">
        <v>1</v>
      </c>
      <c r="I1" s="369"/>
      <c r="L1" s="1542" t="s">
        <v>346</v>
      </c>
      <c r="M1" s="1542"/>
      <c r="N1" s="1542"/>
      <c r="O1" s="1542"/>
      <c r="P1" s="1542"/>
      <c r="Q1" s="1542"/>
      <c r="R1" s="1542"/>
      <c r="S1" s="258">
        <v>2</v>
      </c>
      <c r="T1" s="369"/>
    </row>
    <row r="2" spans="1:26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6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6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76"/>
      <c r="R4" s="1277"/>
      <c r="S4" s="144"/>
      <c r="T4" s="374"/>
    </row>
    <row r="5" spans="1:26" ht="15" customHeight="1" x14ac:dyDescent="0.25">
      <c r="A5" s="1557" t="s">
        <v>195</v>
      </c>
      <c r="B5" s="1580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557" t="s">
        <v>195</v>
      </c>
      <c r="M5" s="1580" t="s">
        <v>259</v>
      </c>
      <c r="N5" s="233">
        <v>22</v>
      </c>
      <c r="O5" s="130">
        <v>45103</v>
      </c>
      <c r="P5" s="128">
        <f>258+586.6+796.4</f>
        <v>1641</v>
      </c>
      <c r="Q5" s="1276">
        <f>54+50+135</f>
        <v>239</v>
      </c>
      <c r="R5" s="48"/>
      <c r="S5" s="134">
        <f>P5-R5</f>
        <v>1641</v>
      </c>
      <c r="T5" s="371"/>
    </row>
    <row r="6" spans="1:26" x14ac:dyDescent="0.25">
      <c r="A6" s="1557"/>
      <c r="B6" s="1580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557"/>
      <c r="M6" s="1580"/>
      <c r="N6" s="368">
        <v>22</v>
      </c>
      <c r="O6" s="130">
        <v>45107</v>
      </c>
      <c r="P6" s="128">
        <v>844</v>
      </c>
      <c r="Q6" s="1276">
        <v>145</v>
      </c>
      <c r="R6" s="1276"/>
      <c r="S6" s="74"/>
      <c r="T6" s="233"/>
    </row>
    <row r="7" spans="1:26" ht="15.75" thickBot="1" x14ac:dyDescent="0.3">
      <c r="A7" s="216"/>
      <c r="B7" s="1580"/>
      <c r="C7" s="368"/>
      <c r="D7" s="130"/>
      <c r="E7" s="128"/>
      <c r="F7" s="72"/>
      <c r="G7" s="72"/>
      <c r="H7" s="74"/>
      <c r="I7" s="233"/>
      <c r="L7" s="216"/>
      <c r="M7" s="1580"/>
      <c r="N7" s="368">
        <v>23</v>
      </c>
      <c r="O7" s="130">
        <v>45108</v>
      </c>
      <c r="P7" s="1333">
        <v>2777.6</v>
      </c>
      <c r="Q7" s="1375">
        <v>3</v>
      </c>
      <c r="R7" s="1276"/>
      <c r="S7" s="74"/>
      <c r="T7" s="233"/>
    </row>
    <row r="8" spans="1:26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6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195</v>
      </c>
      <c r="N9" s="1423">
        <v>192</v>
      </c>
      <c r="O9" s="573">
        <v>1641</v>
      </c>
      <c r="P9" s="657">
        <v>45103</v>
      </c>
      <c r="Q9" s="570">
        <f t="shared" ref="Q9" si="0">O9</f>
        <v>1641</v>
      </c>
      <c r="R9" s="571" t="s">
        <v>652</v>
      </c>
      <c r="S9" s="572">
        <v>24</v>
      </c>
      <c r="T9" s="368">
        <f>P4+P5+P6-Q9+P7</f>
        <v>3621.6</v>
      </c>
      <c r="U9" s="59">
        <f>S9*Q9</f>
        <v>39384</v>
      </c>
    </row>
    <row r="10" spans="1:26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1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2">H10*F10</f>
        <v>20196</v>
      </c>
      <c r="L10" s="74"/>
      <c r="M10" s="681">
        <f>M9-N10</f>
        <v>194</v>
      </c>
      <c r="N10" s="632">
        <v>1</v>
      </c>
      <c r="O10" s="573">
        <v>876.2</v>
      </c>
      <c r="P10" s="657">
        <v>45108</v>
      </c>
      <c r="Q10" s="570">
        <f t="shared" ref="Q10:Q38" si="3">O10</f>
        <v>876.2</v>
      </c>
      <c r="R10" s="571" t="s">
        <v>719</v>
      </c>
      <c r="S10" s="572">
        <v>24</v>
      </c>
      <c r="T10" s="233">
        <f>T9-Q10</f>
        <v>2745.3999999999996</v>
      </c>
      <c r="U10" s="603">
        <f t="shared" ref="U10:U37" si="4">S10*Q10</f>
        <v>21028.800000000003</v>
      </c>
    </row>
    <row r="11" spans="1:26" x14ac:dyDescent="0.25">
      <c r="A11" s="74"/>
      <c r="B11" s="637">
        <f t="shared" ref="B11:B36" si="5">B10-C11</f>
        <v>100</v>
      </c>
      <c r="C11" s="15"/>
      <c r="D11" s="68">
        <v>0</v>
      </c>
      <c r="E11" s="242"/>
      <c r="F11" s="91">
        <f t="shared" si="1"/>
        <v>0</v>
      </c>
      <c r="G11" s="69"/>
      <c r="H11" s="70"/>
      <c r="I11" s="947">
        <f t="shared" ref="I11:I38" si="6">I10-F11</f>
        <v>806</v>
      </c>
      <c r="J11" s="59">
        <f t="shared" si="2"/>
        <v>0</v>
      </c>
      <c r="L11" s="74"/>
      <c r="M11" s="681">
        <f t="shared" ref="M11:M36" si="7">M10-N11</f>
        <v>193</v>
      </c>
      <c r="N11" s="632">
        <v>1</v>
      </c>
      <c r="O11" s="573">
        <v>878.2</v>
      </c>
      <c r="P11" s="657">
        <v>45108</v>
      </c>
      <c r="Q11" s="570">
        <f t="shared" si="3"/>
        <v>878.2</v>
      </c>
      <c r="R11" s="571" t="s">
        <v>719</v>
      </c>
      <c r="S11" s="572">
        <v>24</v>
      </c>
      <c r="T11" s="233">
        <f t="shared" ref="T11:T17" si="8">T10-Q11</f>
        <v>1867.1999999999996</v>
      </c>
      <c r="U11" s="603">
        <f t="shared" si="4"/>
        <v>21076.800000000003</v>
      </c>
    </row>
    <row r="12" spans="1:26" ht="25.5" x14ac:dyDescent="0.35">
      <c r="A12" s="60"/>
      <c r="B12" s="174">
        <f t="shared" si="5"/>
        <v>0</v>
      </c>
      <c r="C12" s="15">
        <v>100</v>
      </c>
      <c r="D12" s="489">
        <v>806</v>
      </c>
      <c r="E12" s="1117">
        <v>45083</v>
      </c>
      <c r="F12" s="1105">
        <f t="shared" si="1"/>
        <v>806</v>
      </c>
      <c r="G12" s="318" t="s">
        <v>721</v>
      </c>
      <c r="H12" s="319">
        <v>23</v>
      </c>
      <c r="I12" s="233">
        <f t="shared" si="6"/>
        <v>0</v>
      </c>
      <c r="J12" s="59">
        <f t="shared" si="2"/>
        <v>18538</v>
      </c>
      <c r="L12" s="60"/>
      <c r="M12" s="681">
        <f t="shared" si="7"/>
        <v>192</v>
      </c>
      <c r="N12" s="632">
        <v>1</v>
      </c>
      <c r="O12" s="573">
        <v>1023.2</v>
      </c>
      <c r="P12" s="657">
        <v>45108</v>
      </c>
      <c r="Q12" s="570">
        <f t="shared" si="3"/>
        <v>1023.2</v>
      </c>
      <c r="R12" s="571" t="s">
        <v>719</v>
      </c>
      <c r="S12" s="572">
        <v>24</v>
      </c>
      <c r="T12" s="233">
        <f t="shared" si="8"/>
        <v>843.99999999999955</v>
      </c>
      <c r="U12" s="603">
        <f t="shared" si="4"/>
        <v>24556.800000000003</v>
      </c>
      <c r="X12" s="1400"/>
    </row>
    <row r="13" spans="1:26" ht="25.5" x14ac:dyDescent="0.35">
      <c r="A13" s="74"/>
      <c r="B13" s="174">
        <f t="shared" si="5"/>
        <v>0</v>
      </c>
      <c r="C13" s="15"/>
      <c r="D13" s="489">
        <v>0</v>
      </c>
      <c r="E13" s="1117"/>
      <c r="F13" s="1105">
        <v>0</v>
      </c>
      <c r="G13" s="720"/>
      <c r="H13" s="721"/>
      <c r="I13" s="233">
        <f t="shared" si="6"/>
        <v>0</v>
      </c>
      <c r="J13" s="603">
        <f t="shared" si="2"/>
        <v>0</v>
      </c>
      <c r="L13" s="74"/>
      <c r="M13" s="681">
        <f t="shared" si="7"/>
        <v>47</v>
      </c>
      <c r="N13" s="632">
        <v>145</v>
      </c>
      <c r="O13" s="573">
        <v>844</v>
      </c>
      <c r="P13" s="1000">
        <v>45107</v>
      </c>
      <c r="Q13" s="570">
        <f t="shared" si="3"/>
        <v>844</v>
      </c>
      <c r="R13" s="571" t="s">
        <v>722</v>
      </c>
      <c r="S13" s="572">
        <v>24</v>
      </c>
      <c r="T13" s="233">
        <f t="shared" si="8"/>
        <v>0</v>
      </c>
      <c r="U13" s="603">
        <f t="shared" si="4"/>
        <v>20256</v>
      </c>
      <c r="X13" s="1400">
        <v>54</v>
      </c>
      <c r="Z13" s="1403">
        <v>258</v>
      </c>
    </row>
    <row r="14" spans="1:26" ht="25.5" x14ac:dyDescent="0.35">
      <c r="A14" s="74"/>
      <c r="B14" s="681">
        <f t="shared" si="5"/>
        <v>0</v>
      </c>
      <c r="C14" s="632"/>
      <c r="D14" s="719">
        <v>0</v>
      </c>
      <c r="E14" s="1000"/>
      <c r="F14" s="718">
        <f t="shared" si="1"/>
        <v>0</v>
      </c>
      <c r="G14" s="1364"/>
      <c r="H14" s="1365"/>
      <c r="I14" s="1426">
        <f t="shared" si="6"/>
        <v>0</v>
      </c>
      <c r="J14" s="1376">
        <f t="shared" si="2"/>
        <v>0</v>
      </c>
      <c r="L14" s="74"/>
      <c r="M14" s="681">
        <f t="shared" si="7"/>
        <v>47</v>
      </c>
      <c r="N14" s="632"/>
      <c r="O14" s="573">
        <v>0</v>
      </c>
      <c r="P14" s="1000"/>
      <c r="Q14" s="570">
        <f t="shared" si="3"/>
        <v>0</v>
      </c>
      <c r="R14" s="571"/>
      <c r="S14" s="572"/>
      <c r="T14" s="233">
        <f t="shared" si="8"/>
        <v>0</v>
      </c>
      <c r="U14" s="603">
        <f t="shared" si="4"/>
        <v>0</v>
      </c>
      <c r="X14" s="1400">
        <v>50</v>
      </c>
      <c r="Z14" s="1403">
        <v>586.6</v>
      </c>
    </row>
    <row r="15" spans="1:26" ht="26.25" thickBot="1" x14ac:dyDescent="0.4">
      <c r="A15" s="74"/>
      <c r="B15" s="681">
        <f t="shared" si="5"/>
        <v>0</v>
      </c>
      <c r="C15" s="632"/>
      <c r="D15" s="719">
        <v>0</v>
      </c>
      <c r="E15" s="1000"/>
      <c r="F15" s="718">
        <f t="shared" si="1"/>
        <v>0</v>
      </c>
      <c r="G15" s="1364"/>
      <c r="H15" s="1365"/>
      <c r="I15" s="1426">
        <f t="shared" si="6"/>
        <v>0</v>
      </c>
      <c r="J15" s="1376">
        <f t="shared" si="2"/>
        <v>0</v>
      </c>
      <c r="L15" s="74"/>
      <c r="M15" s="681">
        <f t="shared" si="7"/>
        <v>47</v>
      </c>
      <c r="N15" s="632"/>
      <c r="O15" s="573">
        <v>0</v>
      </c>
      <c r="P15" s="1000"/>
      <c r="Q15" s="570">
        <f t="shared" si="3"/>
        <v>0</v>
      </c>
      <c r="R15" s="1398"/>
      <c r="S15" s="1399"/>
      <c r="T15" s="1426">
        <f t="shared" si="8"/>
        <v>0</v>
      </c>
      <c r="U15" s="1376">
        <f t="shared" si="4"/>
        <v>0</v>
      </c>
      <c r="X15" s="1402">
        <v>135</v>
      </c>
      <c r="Y15" s="24"/>
      <c r="Z15" s="1404">
        <v>796.4</v>
      </c>
    </row>
    <row r="16" spans="1:26" ht="26.25" thickTop="1" x14ac:dyDescent="0.35">
      <c r="A16" s="74"/>
      <c r="B16" s="681">
        <f t="shared" si="5"/>
        <v>0</v>
      </c>
      <c r="C16" s="632"/>
      <c r="D16" s="719">
        <v>0</v>
      </c>
      <c r="E16" s="1000"/>
      <c r="F16" s="718">
        <f t="shared" si="1"/>
        <v>0</v>
      </c>
      <c r="G16" s="1364"/>
      <c r="H16" s="1365"/>
      <c r="I16" s="1426">
        <f t="shared" si="6"/>
        <v>0</v>
      </c>
      <c r="J16" s="1376">
        <f t="shared" si="2"/>
        <v>0</v>
      </c>
      <c r="L16" s="74"/>
      <c r="M16" s="681">
        <f t="shared" si="7"/>
        <v>47</v>
      </c>
      <c r="N16" s="632"/>
      <c r="O16" s="573">
        <v>0</v>
      </c>
      <c r="P16" s="1000"/>
      <c r="Q16" s="570">
        <f t="shared" si="3"/>
        <v>0</v>
      </c>
      <c r="R16" s="1398"/>
      <c r="S16" s="1399"/>
      <c r="T16" s="1426">
        <f t="shared" si="8"/>
        <v>0</v>
      </c>
      <c r="U16" s="1376">
        <f t="shared" si="4"/>
        <v>0</v>
      </c>
      <c r="X16" s="1401">
        <f>SUM(X13:X15)</f>
        <v>239</v>
      </c>
      <c r="Z16" s="1403">
        <f>SUM(Z13:Z15)</f>
        <v>1641</v>
      </c>
    </row>
    <row r="17" spans="1:24" ht="25.5" x14ac:dyDescent="0.35">
      <c r="A17" s="74"/>
      <c r="B17" s="681">
        <f t="shared" si="5"/>
        <v>0</v>
      </c>
      <c r="C17" s="632"/>
      <c r="D17" s="719">
        <v>0</v>
      </c>
      <c r="E17" s="1000"/>
      <c r="F17" s="718">
        <f t="shared" si="1"/>
        <v>0</v>
      </c>
      <c r="G17" s="720"/>
      <c r="H17" s="721"/>
      <c r="I17" s="233">
        <f t="shared" si="6"/>
        <v>0</v>
      </c>
      <c r="J17" s="603">
        <f t="shared" si="2"/>
        <v>0</v>
      </c>
      <c r="L17" s="74"/>
      <c r="M17" s="681">
        <f t="shared" si="7"/>
        <v>47</v>
      </c>
      <c r="N17" s="632"/>
      <c r="O17" s="573">
        <v>0</v>
      </c>
      <c r="P17" s="1000"/>
      <c r="Q17" s="570">
        <f t="shared" si="3"/>
        <v>0</v>
      </c>
      <c r="R17" s="1398"/>
      <c r="S17" s="1399"/>
      <c r="T17" s="1426">
        <f t="shared" si="8"/>
        <v>0</v>
      </c>
      <c r="U17" s="1376">
        <f t="shared" si="4"/>
        <v>0</v>
      </c>
      <c r="X17" s="1400"/>
    </row>
    <row r="18" spans="1:24" ht="25.5" x14ac:dyDescent="0.35">
      <c r="A18" s="74"/>
      <c r="B18" s="681">
        <f t="shared" si="5"/>
        <v>0</v>
      </c>
      <c r="C18" s="632"/>
      <c r="D18" s="719">
        <v>0</v>
      </c>
      <c r="E18" s="1000"/>
      <c r="F18" s="718">
        <f t="shared" si="1"/>
        <v>0</v>
      </c>
      <c r="G18" s="720"/>
      <c r="H18" s="721"/>
      <c r="I18" s="233">
        <f>I17-F18</f>
        <v>0</v>
      </c>
      <c r="J18" s="603">
        <f t="shared" si="2"/>
        <v>0</v>
      </c>
      <c r="L18" s="74"/>
      <c r="M18" s="681">
        <f t="shared" si="7"/>
        <v>47</v>
      </c>
      <c r="N18" s="632"/>
      <c r="O18" s="573">
        <v>0</v>
      </c>
      <c r="P18" s="1000"/>
      <c r="Q18" s="570">
        <f t="shared" si="3"/>
        <v>0</v>
      </c>
      <c r="R18" s="571"/>
      <c r="S18" s="572"/>
      <c r="T18" s="233">
        <f>T17-Q18</f>
        <v>0</v>
      </c>
      <c r="U18" s="603">
        <f t="shared" si="4"/>
        <v>0</v>
      </c>
      <c r="X18" s="1400"/>
    </row>
    <row r="19" spans="1:24" x14ac:dyDescent="0.25">
      <c r="A19" s="74"/>
      <c r="B19" s="681">
        <f t="shared" si="5"/>
        <v>0</v>
      </c>
      <c r="C19" s="632"/>
      <c r="D19" s="719">
        <v>0</v>
      </c>
      <c r="E19" s="1000"/>
      <c r="F19" s="718">
        <f t="shared" si="1"/>
        <v>0</v>
      </c>
      <c r="G19" s="720"/>
      <c r="H19" s="721"/>
      <c r="I19" s="233">
        <f t="shared" si="6"/>
        <v>0</v>
      </c>
      <c r="J19" s="603">
        <f t="shared" si="2"/>
        <v>0</v>
      </c>
      <c r="L19" s="74"/>
      <c r="M19" s="681">
        <f t="shared" si="7"/>
        <v>47</v>
      </c>
      <c r="N19" s="632"/>
      <c r="O19" s="573">
        <v>0</v>
      </c>
      <c r="P19" s="1000"/>
      <c r="Q19" s="570">
        <f t="shared" si="3"/>
        <v>0</v>
      </c>
      <c r="R19" s="571"/>
      <c r="S19" s="572"/>
      <c r="T19" s="233">
        <f t="shared" ref="T19:T38" si="9">T18-Q19</f>
        <v>0</v>
      </c>
      <c r="U19" s="603">
        <f t="shared" si="4"/>
        <v>0</v>
      </c>
    </row>
    <row r="20" spans="1:24" x14ac:dyDescent="0.25">
      <c r="A20" s="74"/>
      <c r="B20" s="681">
        <f t="shared" si="5"/>
        <v>0</v>
      </c>
      <c r="C20" s="632"/>
      <c r="D20" s="719">
        <v>0</v>
      </c>
      <c r="E20" s="1000"/>
      <c r="F20" s="718">
        <f t="shared" si="1"/>
        <v>0</v>
      </c>
      <c r="G20" s="720"/>
      <c r="H20" s="721"/>
      <c r="I20" s="233">
        <f t="shared" si="6"/>
        <v>0</v>
      </c>
      <c r="J20" s="603">
        <f t="shared" si="2"/>
        <v>0</v>
      </c>
      <c r="L20" s="74"/>
      <c r="M20" s="681">
        <f t="shared" si="7"/>
        <v>47</v>
      </c>
      <c r="N20" s="632"/>
      <c r="O20" s="573">
        <v>0</v>
      </c>
      <c r="P20" s="1000"/>
      <c r="Q20" s="570">
        <f t="shared" si="3"/>
        <v>0</v>
      </c>
      <c r="R20" s="571"/>
      <c r="S20" s="572"/>
      <c r="T20" s="233">
        <f t="shared" si="9"/>
        <v>0</v>
      </c>
      <c r="U20" s="603">
        <f t="shared" si="4"/>
        <v>0</v>
      </c>
    </row>
    <row r="21" spans="1:24" x14ac:dyDescent="0.25">
      <c r="A21" s="74"/>
      <c r="B21" s="681">
        <f t="shared" si="5"/>
        <v>0</v>
      </c>
      <c r="C21" s="632"/>
      <c r="D21" s="719">
        <v>0</v>
      </c>
      <c r="E21" s="1000"/>
      <c r="F21" s="718">
        <f t="shared" si="1"/>
        <v>0</v>
      </c>
      <c r="G21" s="720"/>
      <c r="H21" s="721"/>
      <c r="I21" s="233">
        <f t="shared" si="6"/>
        <v>0</v>
      </c>
      <c r="J21" s="603">
        <f t="shared" si="2"/>
        <v>0</v>
      </c>
      <c r="L21" s="74"/>
      <c r="M21" s="681">
        <f t="shared" si="7"/>
        <v>47</v>
      </c>
      <c r="N21" s="632"/>
      <c r="O21" s="573">
        <v>0</v>
      </c>
      <c r="P21" s="1000"/>
      <c r="Q21" s="570">
        <f t="shared" si="3"/>
        <v>0</v>
      </c>
      <c r="R21" s="571"/>
      <c r="S21" s="572"/>
      <c r="T21" s="233">
        <f t="shared" si="9"/>
        <v>0</v>
      </c>
      <c r="U21" s="603">
        <f t="shared" si="4"/>
        <v>0</v>
      </c>
    </row>
    <row r="22" spans="1:24" x14ac:dyDescent="0.25">
      <c r="A22" s="74"/>
      <c r="B22" s="681">
        <f t="shared" si="5"/>
        <v>0</v>
      </c>
      <c r="C22" s="632"/>
      <c r="D22" s="719">
        <v>0</v>
      </c>
      <c r="E22" s="1000"/>
      <c r="F22" s="718">
        <f t="shared" si="1"/>
        <v>0</v>
      </c>
      <c r="G22" s="720"/>
      <c r="H22" s="721"/>
      <c r="I22" s="233">
        <f t="shared" si="6"/>
        <v>0</v>
      </c>
      <c r="J22" s="603">
        <f t="shared" si="2"/>
        <v>0</v>
      </c>
      <c r="L22" s="74"/>
      <c r="M22" s="681">
        <f t="shared" si="7"/>
        <v>47</v>
      </c>
      <c r="N22" s="632"/>
      <c r="O22" s="573">
        <v>0</v>
      </c>
      <c r="P22" s="1000"/>
      <c r="Q22" s="570">
        <f t="shared" si="3"/>
        <v>0</v>
      </c>
      <c r="R22" s="571"/>
      <c r="S22" s="572"/>
      <c r="T22" s="233">
        <f t="shared" si="9"/>
        <v>0</v>
      </c>
      <c r="U22" s="603">
        <f t="shared" si="4"/>
        <v>0</v>
      </c>
    </row>
    <row r="23" spans="1:24" x14ac:dyDescent="0.25">
      <c r="A23" s="19"/>
      <c r="B23" s="681">
        <f t="shared" si="5"/>
        <v>0</v>
      </c>
      <c r="C23" s="584"/>
      <c r="D23" s="573">
        <v>0</v>
      </c>
      <c r="E23" s="586"/>
      <c r="F23" s="570">
        <f t="shared" si="1"/>
        <v>0</v>
      </c>
      <c r="G23" s="571"/>
      <c r="H23" s="572"/>
      <c r="I23" s="233">
        <f t="shared" si="6"/>
        <v>0</v>
      </c>
      <c r="J23" s="603">
        <f t="shared" si="2"/>
        <v>0</v>
      </c>
      <c r="L23" s="19"/>
      <c r="M23" s="681">
        <f t="shared" si="7"/>
        <v>47</v>
      </c>
      <c r="N23" s="584"/>
      <c r="O23" s="573">
        <v>0</v>
      </c>
      <c r="P23" s="586"/>
      <c r="Q23" s="570">
        <f t="shared" si="3"/>
        <v>0</v>
      </c>
      <c r="R23" s="571"/>
      <c r="S23" s="572"/>
      <c r="T23" s="233">
        <f t="shared" si="9"/>
        <v>0</v>
      </c>
      <c r="U23" s="603">
        <f t="shared" si="4"/>
        <v>0</v>
      </c>
    </row>
    <row r="24" spans="1:24" x14ac:dyDescent="0.25">
      <c r="A24" s="19"/>
      <c r="B24" s="681">
        <f t="shared" si="5"/>
        <v>0</v>
      </c>
      <c r="C24" s="584"/>
      <c r="D24" s="573">
        <v>0</v>
      </c>
      <c r="E24" s="586"/>
      <c r="F24" s="570">
        <f t="shared" si="1"/>
        <v>0</v>
      </c>
      <c r="G24" s="571"/>
      <c r="H24" s="572"/>
      <c r="I24" s="233">
        <f t="shared" si="6"/>
        <v>0</v>
      </c>
      <c r="J24" s="603">
        <f t="shared" si="2"/>
        <v>0</v>
      </c>
      <c r="L24" s="19"/>
      <c r="M24" s="681">
        <f t="shared" si="7"/>
        <v>47</v>
      </c>
      <c r="N24" s="584"/>
      <c r="O24" s="573">
        <v>0</v>
      </c>
      <c r="P24" s="586"/>
      <c r="Q24" s="570">
        <f t="shared" si="3"/>
        <v>0</v>
      </c>
      <c r="R24" s="571"/>
      <c r="S24" s="572"/>
      <c r="T24" s="233">
        <f t="shared" si="9"/>
        <v>0</v>
      </c>
      <c r="U24" s="603">
        <f t="shared" si="4"/>
        <v>0</v>
      </c>
    </row>
    <row r="25" spans="1:24" x14ac:dyDescent="0.25">
      <c r="A25" s="19"/>
      <c r="B25" s="681">
        <f t="shared" si="5"/>
        <v>0</v>
      </c>
      <c r="C25" s="584"/>
      <c r="D25" s="573">
        <v>0</v>
      </c>
      <c r="E25" s="586"/>
      <c r="F25" s="570">
        <f t="shared" si="1"/>
        <v>0</v>
      </c>
      <c r="G25" s="571"/>
      <c r="H25" s="572"/>
      <c r="I25" s="233">
        <f t="shared" si="6"/>
        <v>0</v>
      </c>
      <c r="J25" s="603">
        <f t="shared" si="2"/>
        <v>0</v>
      </c>
      <c r="L25" s="19"/>
      <c r="M25" s="681">
        <f t="shared" si="7"/>
        <v>47</v>
      </c>
      <c r="N25" s="584"/>
      <c r="O25" s="573">
        <v>0</v>
      </c>
      <c r="P25" s="586"/>
      <c r="Q25" s="570">
        <f t="shared" si="3"/>
        <v>0</v>
      </c>
      <c r="R25" s="571"/>
      <c r="S25" s="572"/>
      <c r="T25" s="233">
        <f t="shared" si="9"/>
        <v>0</v>
      </c>
      <c r="U25" s="603">
        <f t="shared" si="4"/>
        <v>0</v>
      </c>
    </row>
    <row r="26" spans="1:24" x14ac:dyDescent="0.25">
      <c r="A26" s="19"/>
      <c r="B26" s="681">
        <f t="shared" si="5"/>
        <v>0</v>
      </c>
      <c r="C26" s="632"/>
      <c r="D26" s="573">
        <v>0</v>
      </c>
      <c r="E26" s="586"/>
      <c r="F26" s="570">
        <f t="shared" si="1"/>
        <v>0</v>
      </c>
      <c r="G26" s="571"/>
      <c r="H26" s="572"/>
      <c r="I26" s="233">
        <f t="shared" si="6"/>
        <v>0</v>
      </c>
      <c r="J26" s="603">
        <f t="shared" si="2"/>
        <v>0</v>
      </c>
      <c r="L26" s="19"/>
      <c r="M26" s="681">
        <f t="shared" si="7"/>
        <v>47</v>
      </c>
      <c r="N26" s="632"/>
      <c r="O26" s="573">
        <v>0</v>
      </c>
      <c r="P26" s="586"/>
      <c r="Q26" s="570">
        <f t="shared" si="3"/>
        <v>0</v>
      </c>
      <c r="R26" s="571"/>
      <c r="S26" s="572"/>
      <c r="T26" s="233">
        <f t="shared" si="9"/>
        <v>0</v>
      </c>
      <c r="U26" s="603">
        <f t="shared" si="4"/>
        <v>0</v>
      </c>
    </row>
    <row r="27" spans="1:24" x14ac:dyDescent="0.25">
      <c r="A27" s="19"/>
      <c r="B27" s="681">
        <f t="shared" si="5"/>
        <v>0</v>
      </c>
      <c r="C27" s="632"/>
      <c r="D27" s="573">
        <v>0</v>
      </c>
      <c r="E27" s="586"/>
      <c r="F27" s="570">
        <f t="shared" si="1"/>
        <v>0</v>
      </c>
      <c r="G27" s="571"/>
      <c r="H27" s="572"/>
      <c r="I27" s="233">
        <f t="shared" si="6"/>
        <v>0</v>
      </c>
      <c r="J27" s="603">
        <f t="shared" si="2"/>
        <v>0</v>
      </c>
      <c r="L27" s="19"/>
      <c r="M27" s="681">
        <f t="shared" si="7"/>
        <v>47</v>
      </c>
      <c r="N27" s="632"/>
      <c r="O27" s="573">
        <v>0</v>
      </c>
      <c r="P27" s="586"/>
      <c r="Q27" s="570">
        <f t="shared" si="3"/>
        <v>0</v>
      </c>
      <c r="R27" s="571"/>
      <c r="S27" s="572"/>
      <c r="T27" s="233">
        <f t="shared" si="9"/>
        <v>0</v>
      </c>
      <c r="U27" s="603">
        <f t="shared" si="4"/>
        <v>0</v>
      </c>
    </row>
    <row r="28" spans="1:24" x14ac:dyDescent="0.25">
      <c r="A28" s="19"/>
      <c r="B28" s="681">
        <f t="shared" si="5"/>
        <v>0</v>
      </c>
      <c r="C28" s="632"/>
      <c r="D28" s="573">
        <v>0</v>
      </c>
      <c r="E28" s="586"/>
      <c r="F28" s="570">
        <f t="shared" si="1"/>
        <v>0</v>
      </c>
      <c r="G28" s="571"/>
      <c r="H28" s="572"/>
      <c r="I28" s="233">
        <f t="shared" si="6"/>
        <v>0</v>
      </c>
      <c r="J28" s="603">
        <f t="shared" si="2"/>
        <v>0</v>
      </c>
      <c r="L28" s="19"/>
      <c r="M28" s="681">
        <f t="shared" si="7"/>
        <v>47</v>
      </c>
      <c r="N28" s="632"/>
      <c r="O28" s="573">
        <v>0</v>
      </c>
      <c r="P28" s="586"/>
      <c r="Q28" s="570">
        <f t="shared" si="3"/>
        <v>0</v>
      </c>
      <c r="R28" s="571"/>
      <c r="S28" s="572"/>
      <c r="T28" s="233">
        <f t="shared" si="9"/>
        <v>0</v>
      </c>
      <c r="U28" s="603">
        <f t="shared" si="4"/>
        <v>0</v>
      </c>
    </row>
    <row r="29" spans="1:24" x14ac:dyDescent="0.25">
      <c r="A29" s="19"/>
      <c r="B29" s="681">
        <f t="shared" si="5"/>
        <v>0</v>
      </c>
      <c r="C29" s="632"/>
      <c r="D29" s="573">
        <v>0</v>
      </c>
      <c r="E29" s="586"/>
      <c r="F29" s="570">
        <f t="shared" si="1"/>
        <v>0</v>
      </c>
      <c r="G29" s="571"/>
      <c r="H29" s="572"/>
      <c r="I29" s="233">
        <f t="shared" si="6"/>
        <v>0</v>
      </c>
      <c r="J29" s="603">
        <f t="shared" si="2"/>
        <v>0</v>
      </c>
      <c r="L29" s="19"/>
      <c r="M29" s="681">
        <f t="shared" si="7"/>
        <v>47</v>
      </c>
      <c r="N29" s="632"/>
      <c r="O29" s="573">
        <v>0</v>
      </c>
      <c r="P29" s="586"/>
      <c r="Q29" s="570">
        <f t="shared" si="3"/>
        <v>0</v>
      </c>
      <c r="R29" s="571"/>
      <c r="S29" s="572"/>
      <c r="T29" s="233">
        <f t="shared" si="9"/>
        <v>0</v>
      </c>
      <c r="U29" s="603">
        <f t="shared" si="4"/>
        <v>0</v>
      </c>
    </row>
    <row r="30" spans="1:24" x14ac:dyDescent="0.25">
      <c r="A30" s="19"/>
      <c r="B30" s="681">
        <f t="shared" si="5"/>
        <v>0</v>
      </c>
      <c r="C30" s="632"/>
      <c r="D30" s="573">
        <v>0</v>
      </c>
      <c r="E30" s="586"/>
      <c r="F30" s="570">
        <f t="shared" si="1"/>
        <v>0</v>
      </c>
      <c r="G30" s="571"/>
      <c r="H30" s="572"/>
      <c r="I30" s="233">
        <f t="shared" si="6"/>
        <v>0</v>
      </c>
      <c r="J30" s="603">
        <f t="shared" si="2"/>
        <v>0</v>
      </c>
      <c r="L30" s="19"/>
      <c r="M30" s="681">
        <f t="shared" si="7"/>
        <v>47</v>
      </c>
      <c r="N30" s="632"/>
      <c r="O30" s="573">
        <v>0</v>
      </c>
      <c r="P30" s="586"/>
      <c r="Q30" s="570">
        <f t="shared" si="3"/>
        <v>0</v>
      </c>
      <c r="R30" s="571"/>
      <c r="S30" s="572"/>
      <c r="T30" s="233">
        <f t="shared" si="9"/>
        <v>0</v>
      </c>
      <c r="U30" s="603">
        <f t="shared" si="4"/>
        <v>0</v>
      </c>
    </row>
    <row r="31" spans="1:24" x14ac:dyDescent="0.25">
      <c r="A31" s="19"/>
      <c r="B31" s="681">
        <f t="shared" si="5"/>
        <v>0</v>
      </c>
      <c r="C31" s="632"/>
      <c r="D31" s="573">
        <v>0</v>
      </c>
      <c r="E31" s="586"/>
      <c r="F31" s="570">
        <f t="shared" si="1"/>
        <v>0</v>
      </c>
      <c r="G31" s="571"/>
      <c r="H31" s="572"/>
      <c r="I31" s="233">
        <f t="shared" si="6"/>
        <v>0</v>
      </c>
      <c r="J31" s="603">
        <f t="shared" si="2"/>
        <v>0</v>
      </c>
      <c r="L31" s="19"/>
      <c r="M31" s="681">
        <f t="shared" si="7"/>
        <v>47</v>
      </c>
      <c r="N31" s="632"/>
      <c r="O31" s="573">
        <v>0</v>
      </c>
      <c r="P31" s="586"/>
      <c r="Q31" s="570">
        <f t="shared" si="3"/>
        <v>0</v>
      </c>
      <c r="R31" s="571"/>
      <c r="S31" s="572"/>
      <c r="T31" s="233">
        <f t="shared" si="9"/>
        <v>0</v>
      </c>
      <c r="U31" s="603">
        <f t="shared" si="4"/>
        <v>0</v>
      </c>
    </row>
    <row r="32" spans="1:24" x14ac:dyDescent="0.25">
      <c r="A32" s="19"/>
      <c r="B32" s="681">
        <f t="shared" si="5"/>
        <v>0</v>
      </c>
      <c r="C32" s="632"/>
      <c r="D32" s="573">
        <v>0</v>
      </c>
      <c r="E32" s="586"/>
      <c r="F32" s="570">
        <f t="shared" si="1"/>
        <v>0</v>
      </c>
      <c r="G32" s="571"/>
      <c r="H32" s="572"/>
      <c r="I32" s="233">
        <f t="shared" si="6"/>
        <v>0</v>
      </c>
      <c r="J32" s="603">
        <f t="shared" si="2"/>
        <v>0</v>
      </c>
      <c r="L32" s="19"/>
      <c r="M32" s="681">
        <f t="shared" si="7"/>
        <v>47</v>
      </c>
      <c r="N32" s="632"/>
      <c r="O32" s="573">
        <v>0</v>
      </c>
      <c r="P32" s="586"/>
      <c r="Q32" s="570">
        <f t="shared" si="3"/>
        <v>0</v>
      </c>
      <c r="R32" s="571"/>
      <c r="S32" s="572"/>
      <c r="T32" s="233">
        <f t="shared" si="9"/>
        <v>0</v>
      </c>
      <c r="U32" s="603">
        <f t="shared" si="4"/>
        <v>0</v>
      </c>
    </row>
    <row r="33" spans="1:21" x14ac:dyDescent="0.25">
      <c r="A33" s="19"/>
      <c r="B33" s="681">
        <f t="shared" si="5"/>
        <v>0</v>
      </c>
      <c r="C33" s="632"/>
      <c r="D33" s="573">
        <v>0</v>
      </c>
      <c r="E33" s="586"/>
      <c r="F33" s="570">
        <f t="shared" si="1"/>
        <v>0</v>
      </c>
      <c r="G33" s="571"/>
      <c r="H33" s="572"/>
      <c r="I33" s="233">
        <f t="shared" si="6"/>
        <v>0</v>
      </c>
      <c r="J33" s="603">
        <f t="shared" si="2"/>
        <v>0</v>
      </c>
      <c r="L33" s="19"/>
      <c r="M33" s="681">
        <f t="shared" si="7"/>
        <v>47</v>
      </c>
      <c r="N33" s="632"/>
      <c r="O33" s="573">
        <v>0</v>
      </c>
      <c r="P33" s="586"/>
      <c r="Q33" s="570">
        <f t="shared" si="3"/>
        <v>0</v>
      </c>
      <c r="R33" s="571"/>
      <c r="S33" s="572"/>
      <c r="T33" s="233">
        <f t="shared" si="9"/>
        <v>0</v>
      </c>
      <c r="U33" s="603">
        <f t="shared" si="4"/>
        <v>0</v>
      </c>
    </row>
    <row r="34" spans="1:21" x14ac:dyDescent="0.25">
      <c r="A34" s="19"/>
      <c r="B34" s="681">
        <f t="shared" si="5"/>
        <v>0</v>
      </c>
      <c r="C34" s="632"/>
      <c r="D34" s="573">
        <v>0</v>
      </c>
      <c r="E34" s="586"/>
      <c r="F34" s="570">
        <f t="shared" si="1"/>
        <v>0</v>
      </c>
      <c r="G34" s="571"/>
      <c r="H34" s="572"/>
      <c r="I34" s="233">
        <f t="shared" si="6"/>
        <v>0</v>
      </c>
      <c r="J34" s="603">
        <f t="shared" si="2"/>
        <v>0</v>
      </c>
      <c r="L34" s="19"/>
      <c r="M34" s="681">
        <f t="shared" si="7"/>
        <v>47</v>
      </c>
      <c r="N34" s="632"/>
      <c r="O34" s="573">
        <v>0</v>
      </c>
      <c r="P34" s="586"/>
      <c r="Q34" s="570">
        <f t="shared" si="3"/>
        <v>0</v>
      </c>
      <c r="R34" s="571"/>
      <c r="S34" s="572"/>
      <c r="T34" s="233">
        <f t="shared" si="9"/>
        <v>0</v>
      </c>
      <c r="U34" s="603">
        <f t="shared" si="4"/>
        <v>0</v>
      </c>
    </row>
    <row r="35" spans="1:21" x14ac:dyDescent="0.25">
      <c r="A35" s="19"/>
      <c r="B35" s="681">
        <f t="shared" si="5"/>
        <v>0</v>
      </c>
      <c r="C35" s="632"/>
      <c r="D35" s="573">
        <v>0</v>
      </c>
      <c r="E35" s="586"/>
      <c r="F35" s="570">
        <f t="shared" si="1"/>
        <v>0</v>
      </c>
      <c r="G35" s="571"/>
      <c r="H35" s="572"/>
      <c r="I35" s="233">
        <f t="shared" si="6"/>
        <v>0</v>
      </c>
      <c r="J35" s="603">
        <f t="shared" si="2"/>
        <v>0</v>
      </c>
      <c r="L35" s="19"/>
      <c r="M35" s="681">
        <f t="shared" si="7"/>
        <v>47</v>
      </c>
      <c r="N35" s="632"/>
      <c r="O35" s="573">
        <v>0</v>
      </c>
      <c r="P35" s="586"/>
      <c r="Q35" s="570">
        <f t="shared" si="3"/>
        <v>0</v>
      </c>
      <c r="R35" s="571"/>
      <c r="S35" s="572"/>
      <c r="T35" s="233">
        <f t="shared" si="9"/>
        <v>0</v>
      </c>
      <c r="U35" s="603">
        <f t="shared" si="4"/>
        <v>0</v>
      </c>
    </row>
    <row r="36" spans="1:21" x14ac:dyDescent="0.25">
      <c r="A36" s="19"/>
      <c r="B36" s="681">
        <f t="shared" si="5"/>
        <v>0</v>
      </c>
      <c r="C36" s="632"/>
      <c r="D36" s="573">
        <v>0</v>
      </c>
      <c r="E36" s="586"/>
      <c r="F36" s="570">
        <f t="shared" si="1"/>
        <v>0</v>
      </c>
      <c r="G36" s="571"/>
      <c r="H36" s="572"/>
      <c r="I36" s="233">
        <f t="shared" si="6"/>
        <v>0</v>
      </c>
      <c r="J36" s="603">
        <f t="shared" si="2"/>
        <v>0</v>
      </c>
      <c r="L36" s="19"/>
      <c r="M36" s="681">
        <f t="shared" si="7"/>
        <v>47</v>
      </c>
      <c r="N36" s="632"/>
      <c r="O36" s="573">
        <v>0</v>
      </c>
      <c r="P36" s="586"/>
      <c r="Q36" s="570">
        <f t="shared" si="3"/>
        <v>0</v>
      </c>
      <c r="R36" s="571"/>
      <c r="S36" s="572"/>
      <c r="T36" s="233">
        <f t="shared" si="9"/>
        <v>0</v>
      </c>
      <c r="U36" s="603">
        <f t="shared" si="4"/>
        <v>0</v>
      </c>
    </row>
    <row r="37" spans="1:21" x14ac:dyDescent="0.25">
      <c r="B37" s="681">
        <f>B27-C37</f>
        <v>0</v>
      </c>
      <c r="C37" s="632"/>
      <c r="D37" s="573">
        <v>0</v>
      </c>
      <c r="E37" s="586"/>
      <c r="F37" s="570">
        <f t="shared" si="1"/>
        <v>0</v>
      </c>
      <c r="G37" s="571"/>
      <c r="H37" s="572"/>
      <c r="I37" s="233">
        <f t="shared" si="6"/>
        <v>0</v>
      </c>
      <c r="J37" s="603">
        <f t="shared" si="2"/>
        <v>0</v>
      </c>
      <c r="M37" s="681">
        <f>M27-N37</f>
        <v>47</v>
      </c>
      <c r="N37" s="632"/>
      <c r="O37" s="573">
        <v>0</v>
      </c>
      <c r="P37" s="586"/>
      <c r="Q37" s="570">
        <f t="shared" si="3"/>
        <v>0</v>
      </c>
      <c r="R37" s="571"/>
      <c r="S37" s="572"/>
      <c r="T37" s="233">
        <f t="shared" si="9"/>
        <v>0</v>
      </c>
      <c r="U37" s="603">
        <f t="shared" si="4"/>
        <v>0</v>
      </c>
    </row>
    <row r="38" spans="1:21" ht="15.75" thickBot="1" x14ac:dyDescent="0.3">
      <c r="A38" s="117"/>
      <c r="B38" s="681">
        <f t="shared" ref="B38" si="10">B37-C38</f>
        <v>0</v>
      </c>
      <c r="C38" s="662"/>
      <c r="D38" s="573">
        <v>0</v>
      </c>
      <c r="E38" s="778"/>
      <c r="F38" s="570">
        <f t="shared" si="1"/>
        <v>0</v>
      </c>
      <c r="G38" s="738"/>
      <c r="H38" s="779"/>
      <c r="I38" s="233">
        <f t="shared" si="6"/>
        <v>0</v>
      </c>
      <c r="J38" s="603">
        <f>SUM(J9:J37)</f>
        <v>38734</v>
      </c>
      <c r="L38" s="117"/>
      <c r="M38" s="681">
        <f t="shared" ref="M38" si="11">M37-N38</f>
        <v>47</v>
      </c>
      <c r="N38" s="662"/>
      <c r="O38" s="573">
        <v>0</v>
      </c>
      <c r="P38" s="778"/>
      <c r="Q38" s="570">
        <f t="shared" si="3"/>
        <v>0</v>
      </c>
      <c r="R38" s="738"/>
      <c r="S38" s="779"/>
      <c r="T38" s="233">
        <f t="shared" si="9"/>
        <v>0</v>
      </c>
      <c r="U38" s="603">
        <f>SUM(U9:U37)</f>
        <v>126302.40000000001</v>
      </c>
    </row>
    <row r="39" spans="1:21" ht="15.75" thickTop="1" x14ac:dyDescent="0.25">
      <c r="A39" s="47">
        <f>SUM(A38:A38)</f>
        <v>0</v>
      </c>
      <c r="C39" s="72"/>
      <c r="D39" s="102">
        <f>SUM(D9:D38)</f>
        <v>1724</v>
      </c>
      <c r="E39" s="130"/>
      <c r="F39" s="102">
        <f>SUM(F9:F38)</f>
        <v>1724</v>
      </c>
      <c r="G39" s="148"/>
      <c r="H39" s="148"/>
      <c r="L39" s="47">
        <f>SUM(L38:L38)</f>
        <v>0</v>
      </c>
      <c r="N39" s="1276"/>
      <c r="O39" s="102">
        <f>SUM(O9:O38)</f>
        <v>5262.5999999999995</v>
      </c>
      <c r="P39" s="130"/>
      <c r="Q39" s="102">
        <f>SUM(Q9:Q38)</f>
        <v>5262.5999999999995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543" t="s">
        <v>21</v>
      </c>
      <c r="E41" s="1544"/>
      <c r="F41" s="137">
        <f>G5-F39</f>
        <v>-1724</v>
      </c>
      <c r="M41" s="176"/>
      <c r="O41" s="1543" t="s">
        <v>21</v>
      </c>
      <c r="P41" s="1544"/>
      <c r="Q41" s="137">
        <f>R5-Q39</f>
        <v>-5262.5999999999995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74" t="s">
        <v>4</v>
      </c>
      <c r="P42" s="1275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topLeftCell="A7" zoomScaleNormal="100" workbookViewId="0">
      <selection activeCell="A13" sqref="A12: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51" t="s">
        <v>380</v>
      </c>
      <c r="B4" s="448"/>
      <c r="C4" s="124"/>
      <c r="D4" s="131"/>
      <c r="E4" s="85"/>
      <c r="F4" s="72"/>
      <c r="G4" s="1015"/>
    </row>
    <row r="5" spans="1:9" ht="15" customHeight="1" x14ac:dyDescent="0.25">
      <c r="A5" s="1652"/>
      <c r="B5" s="1654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2017.2900000000002</v>
      </c>
      <c r="H5" s="134">
        <f>E5-G5+E4+E6+E7+E8</f>
        <v>-2.2737367544323206E-13</v>
      </c>
    </row>
    <row r="6" spans="1:9" ht="16.5" thickBot="1" x14ac:dyDescent="0.3">
      <c r="A6" s="1653"/>
      <c r="B6" s="1655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62</v>
      </c>
      <c r="C10" s="697">
        <v>8</v>
      </c>
      <c r="D10" s="607">
        <v>232.88</v>
      </c>
      <c r="E10" s="698">
        <v>45093</v>
      </c>
      <c r="F10" s="607">
        <f t="shared" ref="F10:F57" si="0">D10</f>
        <v>232.88</v>
      </c>
      <c r="G10" s="699" t="s">
        <v>576</v>
      </c>
      <c r="H10" s="700">
        <v>28</v>
      </c>
      <c r="I10" s="568">
        <f>E6+E5+E4-F10+E7+E8</f>
        <v>1784.4099999999999</v>
      </c>
    </row>
    <row r="11" spans="1:9" x14ac:dyDescent="0.25">
      <c r="A11" s="74"/>
      <c r="B11" s="701">
        <f>B10-C11</f>
        <v>54</v>
      </c>
      <c r="C11" s="697">
        <v>8</v>
      </c>
      <c r="D11" s="607">
        <v>223.78</v>
      </c>
      <c r="E11" s="698">
        <v>45094</v>
      </c>
      <c r="F11" s="607">
        <f t="shared" si="0"/>
        <v>223.78</v>
      </c>
      <c r="G11" s="699" t="s">
        <v>595</v>
      </c>
      <c r="H11" s="700">
        <v>28</v>
      </c>
      <c r="I11" s="568">
        <f>I10-F11</f>
        <v>1560.6299999999999</v>
      </c>
    </row>
    <row r="12" spans="1:9" x14ac:dyDescent="0.25">
      <c r="A12" s="74"/>
      <c r="B12" s="701">
        <f t="shared" ref="B12:B58" si="1">B11-C12</f>
        <v>53</v>
      </c>
      <c r="C12" s="697">
        <v>1</v>
      </c>
      <c r="D12" s="607">
        <v>29.88</v>
      </c>
      <c r="E12" s="698">
        <v>45094</v>
      </c>
      <c r="F12" s="607">
        <f t="shared" si="0"/>
        <v>29.88</v>
      </c>
      <c r="G12" s="699" t="s">
        <v>597</v>
      </c>
      <c r="H12" s="700">
        <v>28</v>
      </c>
      <c r="I12" s="568">
        <f t="shared" ref="I12:I13" si="2">I11-F12</f>
        <v>1530.7499999999998</v>
      </c>
    </row>
    <row r="13" spans="1:9" x14ac:dyDescent="0.25">
      <c r="A13" s="54"/>
      <c r="B13" s="701">
        <f t="shared" si="1"/>
        <v>49</v>
      </c>
      <c r="C13" s="697">
        <v>4</v>
      </c>
      <c r="D13" s="607">
        <v>116.15</v>
      </c>
      <c r="E13" s="698">
        <v>45094</v>
      </c>
      <c r="F13" s="607">
        <f t="shared" si="0"/>
        <v>116.15</v>
      </c>
      <c r="G13" s="699" t="s">
        <v>601</v>
      </c>
      <c r="H13" s="700">
        <v>28</v>
      </c>
      <c r="I13" s="568">
        <f t="shared" si="2"/>
        <v>1414.5999999999997</v>
      </c>
    </row>
    <row r="14" spans="1:9" x14ac:dyDescent="0.25">
      <c r="A14" s="74"/>
      <c r="B14" s="701">
        <f t="shared" si="1"/>
        <v>48</v>
      </c>
      <c r="C14" s="697">
        <v>1</v>
      </c>
      <c r="D14" s="607">
        <v>25</v>
      </c>
      <c r="E14" s="698">
        <v>45096</v>
      </c>
      <c r="F14" s="607">
        <f t="shared" si="0"/>
        <v>25</v>
      </c>
      <c r="G14" s="699" t="s">
        <v>527</v>
      </c>
      <c r="H14" s="700">
        <v>28</v>
      </c>
      <c r="I14" s="568">
        <f>I13-F14</f>
        <v>1389.5999999999997</v>
      </c>
    </row>
    <row r="15" spans="1:9" x14ac:dyDescent="0.25">
      <c r="A15" s="74"/>
      <c r="B15" s="701">
        <f t="shared" si="1"/>
        <v>41</v>
      </c>
      <c r="C15" s="697">
        <v>7</v>
      </c>
      <c r="D15" s="607">
        <v>198.38</v>
      </c>
      <c r="E15" s="698">
        <v>45096</v>
      </c>
      <c r="F15" s="607">
        <f t="shared" si="0"/>
        <v>198.38</v>
      </c>
      <c r="G15" s="699" t="s">
        <v>557</v>
      </c>
      <c r="H15" s="700">
        <v>28</v>
      </c>
      <c r="I15" s="568">
        <f t="shared" ref="I15:I58" si="3">I14-F15</f>
        <v>1191.2199999999998</v>
      </c>
    </row>
    <row r="16" spans="1:9" x14ac:dyDescent="0.25">
      <c r="B16" s="701">
        <f t="shared" si="1"/>
        <v>34</v>
      </c>
      <c r="C16" s="697">
        <v>7</v>
      </c>
      <c r="D16" s="607">
        <v>204.72</v>
      </c>
      <c r="E16" s="698">
        <v>45097</v>
      </c>
      <c r="F16" s="607">
        <f t="shared" si="0"/>
        <v>204.72</v>
      </c>
      <c r="G16" s="699" t="s">
        <v>609</v>
      </c>
      <c r="H16" s="700">
        <v>28</v>
      </c>
      <c r="I16" s="568">
        <f t="shared" si="3"/>
        <v>986.49999999999977</v>
      </c>
    </row>
    <row r="17" spans="2:9" x14ac:dyDescent="0.25">
      <c r="B17" s="701">
        <f t="shared" si="1"/>
        <v>27</v>
      </c>
      <c r="C17" s="697">
        <v>7</v>
      </c>
      <c r="D17" s="607">
        <v>198.28</v>
      </c>
      <c r="E17" s="698">
        <v>45098</v>
      </c>
      <c r="F17" s="607">
        <f t="shared" si="0"/>
        <v>198.28</v>
      </c>
      <c r="G17" s="699" t="s">
        <v>617</v>
      </c>
      <c r="H17" s="700">
        <v>28.5</v>
      </c>
      <c r="I17" s="568">
        <f t="shared" si="3"/>
        <v>788.2199999999998</v>
      </c>
    </row>
    <row r="18" spans="2:9" x14ac:dyDescent="0.25">
      <c r="B18" s="701">
        <f t="shared" si="1"/>
        <v>25</v>
      </c>
      <c r="C18" s="697">
        <v>2</v>
      </c>
      <c r="D18" s="607">
        <v>55.64</v>
      </c>
      <c r="E18" s="698">
        <v>45099</v>
      </c>
      <c r="F18" s="607">
        <f t="shared" si="0"/>
        <v>55.64</v>
      </c>
      <c r="G18" s="699" t="s">
        <v>624</v>
      </c>
      <c r="H18" s="700">
        <v>28.5</v>
      </c>
      <c r="I18" s="568">
        <f t="shared" si="3"/>
        <v>732.57999999999981</v>
      </c>
    </row>
    <row r="19" spans="2:9" x14ac:dyDescent="0.25">
      <c r="B19" s="701">
        <f t="shared" si="1"/>
        <v>18</v>
      </c>
      <c r="C19" s="697">
        <v>7</v>
      </c>
      <c r="D19" s="607">
        <v>219.93</v>
      </c>
      <c r="E19" s="698">
        <v>45099</v>
      </c>
      <c r="F19" s="607">
        <f t="shared" si="0"/>
        <v>219.93</v>
      </c>
      <c r="G19" s="699" t="s">
        <v>625</v>
      </c>
      <c r="H19" s="700">
        <v>28.5</v>
      </c>
      <c r="I19" s="568">
        <f t="shared" si="3"/>
        <v>512.64999999999986</v>
      </c>
    </row>
    <row r="20" spans="2:9" x14ac:dyDescent="0.25">
      <c r="B20" s="701">
        <f t="shared" si="1"/>
        <v>16</v>
      </c>
      <c r="C20" s="697">
        <v>2</v>
      </c>
      <c r="D20" s="607">
        <f>25.82+30.42</f>
        <v>56.24</v>
      </c>
      <c r="E20" s="698">
        <v>45099</v>
      </c>
      <c r="F20" s="607">
        <f t="shared" si="0"/>
        <v>56.24</v>
      </c>
      <c r="G20" s="699" t="s">
        <v>626</v>
      </c>
      <c r="H20" s="700">
        <v>28.5</v>
      </c>
      <c r="I20" s="568">
        <f t="shared" si="3"/>
        <v>456.40999999999985</v>
      </c>
    </row>
    <row r="21" spans="2:9" x14ac:dyDescent="0.25">
      <c r="B21" s="701">
        <f t="shared" si="1"/>
        <v>8</v>
      </c>
      <c r="C21" s="697">
        <v>8</v>
      </c>
      <c r="D21" s="607">
        <v>222.21</v>
      </c>
      <c r="E21" s="702">
        <v>45101</v>
      </c>
      <c r="F21" s="607">
        <f t="shared" si="0"/>
        <v>222.21</v>
      </c>
      <c r="G21" s="699" t="s">
        <v>648</v>
      </c>
      <c r="H21" s="700">
        <v>28.5</v>
      </c>
      <c r="I21" s="568">
        <f t="shared" si="3"/>
        <v>234.19999999999985</v>
      </c>
    </row>
    <row r="22" spans="2:9" x14ac:dyDescent="0.25">
      <c r="B22" s="701">
        <f t="shared" si="1"/>
        <v>6</v>
      </c>
      <c r="C22" s="697">
        <v>2</v>
      </c>
      <c r="D22" s="607">
        <f>25.51+29.48</f>
        <v>54.99</v>
      </c>
      <c r="E22" s="702">
        <v>45104</v>
      </c>
      <c r="F22" s="607">
        <f t="shared" si="0"/>
        <v>54.99</v>
      </c>
      <c r="G22" s="699" t="s">
        <v>667</v>
      </c>
      <c r="H22" s="700">
        <v>28.5</v>
      </c>
      <c r="I22" s="568">
        <f t="shared" si="3"/>
        <v>179.20999999999984</v>
      </c>
    </row>
    <row r="23" spans="2:9" x14ac:dyDescent="0.25">
      <c r="B23" s="701">
        <f t="shared" si="1"/>
        <v>0</v>
      </c>
      <c r="C23" s="697">
        <v>6</v>
      </c>
      <c r="D23" s="607">
        <v>179.21</v>
      </c>
      <c r="E23" s="702">
        <v>45104</v>
      </c>
      <c r="F23" s="607">
        <f t="shared" si="0"/>
        <v>179.21</v>
      </c>
      <c r="G23" s="699" t="s">
        <v>669</v>
      </c>
      <c r="H23" s="700">
        <v>28.5</v>
      </c>
      <c r="I23" s="568">
        <f t="shared" si="3"/>
        <v>0</v>
      </c>
    </row>
    <row r="24" spans="2:9" x14ac:dyDescent="0.25">
      <c r="B24" s="701">
        <f t="shared" si="1"/>
        <v>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0</v>
      </c>
    </row>
    <row r="25" spans="2:9" x14ac:dyDescent="0.25">
      <c r="B25" s="701">
        <f t="shared" si="1"/>
        <v>0</v>
      </c>
      <c r="C25" s="697"/>
      <c r="D25" s="607"/>
      <c r="E25" s="702"/>
      <c r="F25" s="1416">
        <f t="shared" si="0"/>
        <v>0</v>
      </c>
      <c r="G25" s="1417"/>
      <c r="H25" s="1418"/>
      <c r="I25" s="1333">
        <f t="shared" si="3"/>
        <v>0</v>
      </c>
    </row>
    <row r="26" spans="2:9" x14ac:dyDescent="0.25">
      <c r="B26" s="701">
        <f t="shared" si="1"/>
        <v>0</v>
      </c>
      <c r="C26" s="697"/>
      <c r="D26" s="607"/>
      <c r="E26" s="702"/>
      <c r="F26" s="1416">
        <f t="shared" si="0"/>
        <v>0</v>
      </c>
      <c r="G26" s="1417"/>
      <c r="H26" s="1418"/>
      <c r="I26" s="1333">
        <f t="shared" si="3"/>
        <v>0</v>
      </c>
    </row>
    <row r="27" spans="2:9" x14ac:dyDescent="0.25">
      <c r="B27" s="701">
        <f t="shared" si="1"/>
        <v>0</v>
      </c>
      <c r="C27" s="697"/>
      <c r="D27" s="607"/>
      <c r="E27" s="702"/>
      <c r="F27" s="1416">
        <f t="shared" si="0"/>
        <v>0</v>
      </c>
      <c r="G27" s="1417"/>
      <c r="H27" s="1418"/>
      <c r="I27" s="1333">
        <f t="shared" si="3"/>
        <v>0</v>
      </c>
    </row>
    <row r="28" spans="2:9" x14ac:dyDescent="0.25">
      <c r="B28" s="701">
        <f t="shared" si="1"/>
        <v>0</v>
      </c>
      <c r="C28" s="697"/>
      <c r="D28" s="607"/>
      <c r="E28" s="702"/>
      <c r="F28" s="1416">
        <f t="shared" si="0"/>
        <v>0</v>
      </c>
      <c r="G28" s="1417"/>
      <c r="H28" s="1418"/>
      <c r="I28" s="1333">
        <f t="shared" si="3"/>
        <v>0</v>
      </c>
    </row>
    <row r="29" spans="2:9" x14ac:dyDescent="0.25">
      <c r="B29" s="701">
        <f t="shared" si="1"/>
        <v>0</v>
      </c>
      <c r="C29" s="697"/>
      <c r="D29" s="607"/>
      <c r="E29" s="702"/>
      <c r="F29" s="1416">
        <f t="shared" si="0"/>
        <v>0</v>
      </c>
      <c r="G29" s="1417"/>
      <c r="H29" s="1418"/>
      <c r="I29" s="1333">
        <f t="shared" si="3"/>
        <v>0</v>
      </c>
    </row>
    <row r="30" spans="2:9" x14ac:dyDescent="0.25">
      <c r="B30" s="701">
        <f t="shared" si="1"/>
        <v>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0</v>
      </c>
    </row>
    <row r="31" spans="2:9" x14ac:dyDescent="0.25">
      <c r="B31" s="701">
        <f t="shared" si="1"/>
        <v>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0"/>
      <c r="F58" s="326"/>
      <c r="G58" s="561"/>
      <c r="H58" s="562"/>
      <c r="I58" s="128">
        <f t="shared" si="3"/>
        <v>0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70</v>
      </c>
      <c r="D62" s="102">
        <f>SUM(D10:D61)</f>
        <v>2017.2900000000002</v>
      </c>
      <c r="E62" s="74"/>
      <c r="F62" s="102">
        <f>SUM(F10:F61)</f>
        <v>2017.2900000000002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D23" sqref="AD23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50" t="s">
        <v>332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  DEL MES DE     MAYO    2023</v>
      </c>
      <c r="L1" s="1550"/>
      <c r="M1" s="1550"/>
      <c r="N1" s="1550"/>
      <c r="O1" s="1550"/>
      <c r="P1" s="1550"/>
      <c r="Q1" s="1550"/>
      <c r="R1" s="11">
        <v>2</v>
      </c>
      <c r="U1" s="1555" t="s">
        <v>346</v>
      </c>
      <c r="V1" s="1555"/>
      <c r="W1" s="1555"/>
      <c r="X1" s="1555"/>
      <c r="Y1" s="1555"/>
      <c r="Z1" s="1555"/>
      <c r="AA1" s="1555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56" t="s">
        <v>89</v>
      </c>
      <c r="C4" s="99"/>
      <c r="D4" s="131"/>
      <c r="E4" s="85"/>
      <c r="F4" s="72"/>
      <c r="G4" s="994"/>
      <c r="L4" s="1656" t="s">
        <v>89</v>
      </c>
      <c r="M4" s="99"/>
      <c r="N4" s="131"/>
      <c r="O4" s="85"/>
      <c r="P4" s="1061"/>
      <c r="Q4" s="1062"/>
      <c r="V4" s="1656" t="s">
        <v>89</v>
      </c>
      <c r="W4" s="99"/>
      <c r="X4" s="131"/>
      <c r="Y4" s="85"/>
      <c r="Z4" s="1255"/>
      <c r="AA4" s="1256"/>
    </row>
    <row r="5" spans="1:29" x14ac:dyDescent="0.25">
      <c r="A5" s="74" t="s">
        <v>52</v>
      </c>
      <c r="B5" s="1657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57"/>
      <c r="M5" s="124">
        <v>76</v>
      </c>
      <c r="N5" s="131">
        <v>45062</v>
      </c>
      <c r="O5" s="85">
        <v>1958.43</v>
      </c>
      <c r="P5" s="1061">
        <v>85</v>
      </c>
      <c r="Q5" s="48">
        <f>P32</f>
        <v>706.85</v>
      </c>
      <c r="R5" s="134">
        <f>O5-Q5+O6</f>
        <v>1251.58</v>
      </c>
      <c r="U5" s="74" t="s">
        <v>52</v>
      </c>
      <c r="V5" s="1657"/>
      <c r="W5" s="124">
        <v>70</v>
      </c>
      <c r="X5" s="131">
        <v>45096</v>
      </c>
      <c r="Y5" s="85">
        <v>978.28</v>
      </c>
      <c r="Z5" s="1255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1"/>
      <c r="Q6" s="1061"/>
      <c r="W6" s="99"/>
      <c r="X6" s="131"/>
      <c r="Y6" s="74"/>
      <c r="Z6" s="1255"/>
      <c r="AA6" s="1255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1"/>
      <c r="L7" s="1064" t="s">
        <v>7</v>
      </c>
      <c r="M7" s="1065" t="s">
        <v>8</v>
      </c>
      <c r="N7" s="1066" t="s">
        <v>17</v>
      </c>
      <c r="O7" s="1067" t="s">
        <v>2</v>
      </c>
      <c r="P7" s="1068" t="s">
        <v>18</v>
      </c>
      <c r="Q7" s="1069" t="s">
        <v>15</v>
      </c>
      <c r="R7" s="804"/>
      <c r="S7" s="589"/>
      <c r="T7" s="602"/>
      <c r="V7" s="1064" t="s">
        <v>7</v>
      </c>
      <c r="W7" s="1065" t="s">
        <v>8</v>
      </c>
      <c r="X7" s="1066" t="s">
        <v>17</v>
      </c>
      <c r="Y7" s="1067" t="s">
        <v>2</v>
      </c>
      <c r="Z7" s="1068" t="s">
        <v>18</v>
      </c>
      <c r="AA7" s="1069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5">
        <v>0</v>
      </c>
      <c r="D8" s="607">
        <v>0</v>
      </c>
      <c r="E8" s="586"/>
      <c r="F8" s="570">
        <f t="shared" ref="F8:F28" si="0">D8</f>
        <v>0</v>
      </c>
      <c r="G8" s="965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5">
        <v>0</v>
      </c>
      <c r="N8" s="607">
        <v>0</v>
      </c>
      <c r="O8" s="586"/>
      <c r="P8" s="570">
        <f t="shared" ref="P8:P28" si="1">N8</f>
        <v>0</v>
      </c>
      <c r="Q8" s="965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5">
        <v>0</v>
      </c>
      <c r="X8" s="607">
        <v>0</v>
      </c>
      <c r="Y8" s="586"/>
      <c r="Z8" s="570">
        <f t="shared" ref="Z8:Z28" si="2">X8</f>
        <v>0</v>
      </c>
      <c r="AA8" s="965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5">
        <v>20</v>
      </c>
      <c r="D9" s="607">
        <v>509.35</v>
      </c>
      <c r="E9" s="586">
        <v>45057</v>
      </c>
      <c r="F9" s="570">
        <f t="shared" si="0"/>
        <v>509.35</v>
      </c>
      <c r="G9" s="965" t="s">
        <v>198</v>
      </c>
      <c r="H9" s="233">
        <v>70</v>
      </c>
      <c r="I9" s="568">
        <f>I8-F9</f>
        <v>468.28999999999996</v>
      </c>
      <c r="K9" s="74"/>
      <c r="L9" s="735">
        <f>L8-M9</f>
        <v>64</v>
      </c>
      <c r="M9" s="995">
        <v>21</v>
      </c>
      <c r="N9" s="607">
        <v>489.2</v>
      </c>
      <c r="O9" s="586">
        <v>45087</v>
      </c>
      <c r="P9" s="570">
        <f t="shared" si="1"/>
        <v>489.2</v>
      </c>
      <c r="Q9" s="965" t="s">
        <v>516</v>
      </c>
      <c r="R9" s="233">
        <v>78</v>
      </c>
      <c r="S9" s="568">
        <f>S8-P9</f>
        <v>1469.23</v>
      </c>
      <c r="T9" s="602"/>
      <c r="U9" s="74"/>
      <c r="V9" s="735">
        <f>V8-W9</f>
        <v>42</v>
      </c>
      <c r="W9" s="995"/>
      <c r="X9" s="607"/>
      <c r="Y9" s="586"/>
      <c r="Z9" s="570">
        <f t="shared" si="2"/>
        <v>0</v>
      </c>
      <c r="AA9" s="965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6">
        <v>1</v>
      </c>
      <c r="D10" s="607">
        <v>23.19</v>
      </c>
      <c r="E10" s="586">
        <v>45082</v>
      </c>
      <c r="F10" s="570">
        <f t="shared" si="0"/>
        <v>23.19</v>
      </c>
      <c r="G10" s="965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55</v>
      </c>
      <c r="M10" s="996">
        <v>9</v>
      </c>
      <c r="N10" s="607">
        <v>217.65</v>
      </c>
      <c r="O10" s="586">
        <v>45093</v>
      </c>
      <c r="P10" s="570">
        <f t="shared" si="1"/>
        <v>217.65</v>
      </c>
      <c r="Q10" s="965" t="s">
        <v>590</v>
      </c>
      <c r="R10" s="233">
        <v>78</v>
      </c>
      <c r="S10" s="568">
        <f t="shared" ref="S10:S28" si="6">S9-P10</f>
        <v>1251.58</v>
      </c>
      <c r="U10" s="74"/>
      <c r="V10" s="735">
        <f t="shared" ref="V10:V28" si="7">V9-W10</f>
        <v>42</v>
      </c>
      <c r="W10" s="996"/>
      <c r="X10" s="607"/>
      <c r="Y10" s="586"/>
      <c r="Z10" s="570">
        <f t="shared" si="2"/>
        <v>0</v>
      </c>
      <c r="AA10" s="965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6">
        <v>9</v>
      </c>
      <c r="D11" s="607">
        <v>211.72</v>
      </c>
      <c r="E11" s="586">
        <v>45082</v>
      </c>
      <c r="F11" s="570">
        <f t="shared" si="0"/>
        <v>211.72</v>
      </c>
      <c r="G11" s="965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55</v>
      </c>
      <c r="M11" s="996"/>
      <c r="N11" s="607"/>
      <c r="O11" s="586"/>
      <c r="P11" s="570">
        <f t="shared" si="1"/>
        <v>0</v>
      </c>
      <c r="Q11" s="965"/>
      <c r="R11" s="233"/>
      <c r="S11" s="568">
        <f t="shared" si="6"/>
        <v>1251.58</v>
      </c>
      <c r="U11" s="54"/>
      <c r="V11" s="735">
        <f t="shared" si="7"/>
        <v>42</v>
      </c>
      <c r="W11" s="996"/>
      <c r="X11" s="607"/>
      <c r="Y11" s="586"/>
      <c r="Z11" s="570">
        <f t="shared" si="2"/>
        <v>0</v>
      </c>
      <c r="AA11" s="965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6"/>
      <c r="D12" s="607"/>
      <c r="E12" s="586"/>
      <c r="F12" s="570">
        <f t="shared" si="0"/>
        <v>0</v>
      </c>
      <c r="G12" s="965"/>
      <c r="H12" s="233"/>
      <c r="I12" s="568">
        <f t="shared" si="4"/>
        <v>233.37999999999997</v>
      </c>
      <c r="K12" s="74"/>
      <c r="L12" s="735">
        <f t="shared" si="5"/>
        <v>55</v>
      </c>
      <c r="M12" s="996"/>
      <c r="N12" s="607"/>
      <c r="O12" s="586"/>
      <c r="P12" s="570">
        <f t="shared" si="1"/>
        <v>0</v>
      </c>
      <c r="Q12" s="965"/>
      <c r="R12" s="233"/>
      <c r="S12" s="568">
        <f t="shared" si="6"/>
        <v>1251.58</v>
      </c>
      <c r="U12" s="74"/>
      <c r="V12" s="735">
        <f t="shared" si="7"/>
        <v>42</v>
      </c>
      <c r="W12" s="996"/>
      <c r="X12" s="607"/>
      <c r="Y12" s="586"/>
      <c r="Z12" s="570">
        <f t="shared" si="2"/>
        <v>0</v>
      </c>
      <c r="AA12" s="965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6"/>
      <c r="D13" s="1170"/>
      <c r="E13" s="997"/>
      <c r="F13" s="718">
        <f t="shared" si="0"/>
        <v>0</v>
      </c>
      <c r="G13" s="1171"/>
      <c r="H13" s="1172"/>
      <c r="I13" s="568">
        <f t="shared" si="4"/>
        <v>233.37999999999997</v>
      </c>
      <c r="K13" s="74"/>
      <c r="L13" s="735">
        <f t="shared" si="5"/>
        <v>55</v>
      </c>
      <c r="M13" s="996"/>
      <c r="N13" s="607"/>
      <c r="O13" s="586"/>
      <c r="P13" s="570">
        <f t="shared" si="1"/>
        <v>0</v>
      </c>
      <c r="Q13" s="965"/>
      <c r="R13" s="233"/>
      <c r="S13" s="568">
        <f t="shared" si="6"/>
        <v>1251.58</v>
      </c>
      <c r="U13" s="74"/>
      <c r="V13" s="735">
        <f t="shared" si="7"/>
        <v>42</v>
      </c>
      <c r="W13" s="996"/>
      <c r="X13" s="607"/>
      <c r="Y13" s="586"/>
      <c r="Z13" s="570">
        <f t="shared" si="2"/>
        <v>0</v>
      </c>
      <c r="AA13" s="965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6"/>
      <c r="D14" s="1170"/>
      <c r="E14" s="997"/>
      <c r="F14" s="718">
        <f t="shared" si="0"/>
        <v>0</v>
      </c>
      <c r="G14" s="1171"/>
      <c r="H14" s="1172"/>
      <c r="I14" s="568">
        <f t="shared" si="4"/>
        <v>233.37999999999997</v>
      </c>
      <c r="L14" s="735">
        <f t="shared" si="5"/>
        <v>55</v>
      </c>
      <c r="M14" s="996"/>
      <c r="N14" s="607"/>
      <c r="O14" s="586"/>
      <c r="P14" s="570">
        <f t="shared" si="1"/>
        <v>0</v>
      </c>
      <c r="Q14" s="965"/>
      <c r="R14" s="233"/>
      <c r="S14" s="568">
        <f t="shared" si="6"/>
        <v>1251.58</v>
      </c>
      <c r="V14" s="735">
        <f t="shared" si="7"/>
        <v>42</v>
      </c>
      <c r="W14" s="996"/>
      <c r="X14" s="607"/>
      <c r="Y14" s="586"/>
      <c r="Z14" s="570">
        <f t="shared" si="2"/>
        <v>0</v>
      </c>
      <c r="AA14" s="965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6"/>
      <c r="D15" s="1170"/>
      <c r="E15" s="997"/>
      <c r="F15" s="718">
        <f t="shared" si="0"/>
        <v>0</v>
      </c>
      <c r="G15" s="1171"/>
      <c r="H15" s="1172"/>
      <c r="I15" s="568">
        <f t="shared" si="4"/>
        <v>233.37999999999997</v>
      </c>
      <c r="L15" s="735">
        <f t="shared" si="5"/>
        <v>55</v>
      </c>
      <c r="M15" s="996"/>
      <c r="N15" s="607"/>
      <c r="O15" s="586"/>
      <c r="P15" s="570">
        <f t="shared" si="1"/>
        <v>0</v>
      </c>
      <c r="Q15" s="965"/>
      <c r="R15" s="233"/>
      <c r="S15" s="568">
        <f t="shared" si="6"/>
        <v>1251.58</v>
      </c>
      <c r="V15" s="735">
        <f t="shared" si="7"/>
        <v>42</v>
      </c>
      <c r="W15" s="996"/>
      <c r="X15" s="607"/>
      <c r="Y15" s="586"/>
      <c r="Z15" s="570">
        <f t="shared" si="2"/>
        <v>0</v>
      </c>
      <c r="AA15" s="965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6"/>
      <c r="D16" s="1170"/>
      <c r="E16" s="997"/>
      <c r="F16" s="718">
        <f t="shared" si="0"/>
        <v>0</v>
      </c>
      <c r="G16" s="1171"/>
      <c r="H16" s="1172"/>
      <c r="I16" s="568">
        <f t="shared" si="4"/>
        <v>233.37999999999997</v>
      </c>
      <c r="L16" s="735">
        <f t="shared" si="5"/>
        <v>55</v>
      </c>
      <c r="M16" s="996"/>
      <c r="N16" s="607"/>
      <c r="O16" s="586"/>
      <c r="P16" s="570">
        <f t="shared" si="1"/>
        <v>0</v>
      </c>
      <c r="Q16" s="965"/>
      <c r="R16" s="233"/>
      <c r="S16" s="568">
        <f t="shared" si="6"/>
        <v>1251.58</v>
      </c>
      <c r="V16" s="735">
        <f t="shared" si="7"/>
        <v>42</v>
      </c>
      <c r="W16" s="996"/>
      <c r="X16" s="607"/>
      <c r="Y16" s="586"/>
      <c r="Z16" s="570">
        <f t="shared" si="2"/>
        <v>0</v>
      </c>
      <c r="AA16" s="965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6"/>
      <c r="D17" s="1170"/>
      <c r="E17" s="997"/>
      <c r="F17" s="718">
        <f t="shared" si="0"/>
        <v>0</v>
      </c>
      <c r="G17" s="1171"/>
      <c r="H17" s="1172"/>
      <c r="I17" s="568">
        <f t="shared" si="4"/>
        <v>233.37999999999997</v>
      </c>
      <c r="L17" s="735">
        <f t="shared" si="5"/>
        <v>55</v>
      </c>
      <c r="M17" s="996"/>
      <c r="N17" s="607"/>
      <c r="O17" s="586"/>
      <c r="P17" s="570">
        <f t="shared" si="1"/>
        <v>0</v>
      </c>
      <c r="Q17" s="965"/>
      <c r="R17" s="233"/>
      <c r="S17" s="568">
        <f t="shared" si="6"/>
        <v>1251.58</v>
      </c>
      <c r="V17" s="735">
        <f t="shared" si="7"/>
        <v>42</v>
      </c>
      <c r="W17" s="996"/>
      <c r="X17" s="607"/>
      <c r="Y17" s="586"/>
      <c r="Z17" s="570">
        <f t="shared" si="2"/>
        <v>0</v>
      </c>
      <c r="AA17" s="965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6"/>
      <c r="D18" s="1170"/>
      <c r="E18" s="997"/>
      <c r="F18" s="718">
        <f t="shared" si="0"/>
        <v>0</v>
      </c>
      <c r="G18" s="1171"/>
      <c r="H18" s="1172"/>
      <c r="I18" s="568">
        <f t="shared" si="4"/>
        <v>233.37999999999997</v>
      </c>
      <c r="L18" s="735">
        <f t="shared" si="5"/>
        <v>55</v>
      </c>
      <c r="M18" s="996"/>
      <c r="N18" s="607"/>
      <c r="O18" s="586"/>
      <c r="P18" s="570">
        <f t="shared" si="1"/>
        <v>0</v>
      </c>
      <c r="Q18" s="965"/>
      <c r="R18" s="233"/>
      <c r="S18" s="568">
        <f t="shared" si="6"/>
        <v>1251.58</v>
      </c>
      <c r="V18" s="735">
        <f t="shared" si="7"/>
        <v>42</v>
      </c>
      <c r="W18" s="996"/>
      <c r="X18" s="607"/>
      <c r="Y18" s="586"/>
      <c r="Z18" s="570">
        <f t="shared" si="2"/>
        <v>0</v>
      </c>
      <c r="AA18" s="965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6"/>
      <c r="D19" s="1170"/>
      <c r="E19" s="997"/>
      <c r="F19" s="718">
        <f t="shared" si="0"/>
        <v>0</v>
      </c>
      <c r="G19" s="1171"/>
      <c r="H19" s="1172"/>
      <c r="I19" s="568">
        <f t="shared" si="4"/>
        <v>233.37999999999997</v>
      </c>
      <c r="L19" s="735">
        <f t="shared" si="5"/>
        <v>55</v>
      </c>
      <c r="M19" s="996"/>
      <c r="N19" s="607"/>
      <c r="O19" s="586"/>
      <c r="P19" s="570">
        <f t="shared" si="1"/>
        <v>0</v>
      </c>
      <c r="Q19" s="965"/>
      <c r="R19" s="233"/>
      <c r="S19" s="568">
        <f t="shared" si="6"/>
        <v>1251.58</v>
      </c>
      <c r="V19" s="735">
        <f t="shared" si="7"/>
        <v>42</v>
      </c>
      <c r="W19" s="996"/>
      <c r="X19" s="607"/>
      <c r="Y19" s="586"/>
      <c r="Z19" s="570">
        <f t="shared" si="2"/>
        <v>0</v>
      </c>
      <c r="AA19" s="965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6"/>
      <c r="D20" s="1170"/>
      <c r="E20" s="997"/>
      <c r="F20" s="718">
        <f t="shared" si="0"/>
        <v>0</v>
      </c>
      <c r="G20" s="1171"/>
      <c r="H20" s="1172"/>
      <c r="I20" s="568">
        <f t="shared" si="4"/>
        <v>233.37999999999997</v>
      </c>
      <c r="L20" s="735">
        <f t="shared" si="5"/>
        <v>55</v>
      </c>
      <c r="M20" s="996"/>
      <c r="N20" s="607"/>
      <c r="O20" s="586"/>
      <c r="P20" s="570">
        <f t="shared" si="1"/>
        <v>0</v>
      </c>
      <c r="Q20" s="965"/>
      <c r="R20" s="233"/>
      <c r="S20" s="568">
        <f t="shared" si="6"/>
        <v>1251.58</v>
      </c>
      <c r="V20" s="735">
        <f t="shared" si="7"/>
        <v>42</v>
      </c>
      <c r="W20" s="996"/>
      <c r="X20" s="607"/>
      <c r="Y20" s="586"/>
      <c r="Z20" s="570">
        <f t="shared" si="2"/>
        <v>0</v>
      </c>
      <c r="AA20" s="965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3"/>
      <c r="E21" s="1155"/>
      <c r="F21" s="1105">
        <f t="shared" si="0"/>
        <v>0</v>
      </c>
      <c r="G21" s="1174"/>
      <c r="H21" s="1175"/>
      <c r="I21" s="128">
        <f t="shared" si="4"/>
        <v>233.37999999999997</v>
      </c>
      <c r="L21" s="387">
        <f t="shared" si="5"/>
        <v>55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1251.58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3"/>
      <c r="E22" s="1155"/>
      <c r="F22" s="1105">
        <f t="shared" si="0"/>
        <v>0</v>
      </c>
      <c r="G22" s="1174"/>
      <c r="H22" s="1175"/>
      <c r="I22" s="128">
        <f t="shared" si="4"/>
        <v>233.37999999999997</v>
      </c>
      <c r="L22" s="387">
        <f t="shared" si="5"/>
        <v>55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1251.58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3"/>
      <c r="E23" s="1155"/>
      <c r="F23" s="1105">
        <f t="shared" si="0"/>
        <v>0</v>
      </c>
      <c r="G23" s="1174"/>
      <c r="H23" s="1175"/>
      <c r="I23" s="128">
        <f t="shared" si="4"/>
        <v>233.37999999999997</v>
      </c>
      <c r="L23" s="387">
        <f t="shared" si="5"/>
        <v>55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1251.58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3"/>
      <c r="E24" s="1155"/>
      <c r="F24" s="1105">
        <f t="shared" si="0"/>
        <v>0</v>
      </c>
      <c r="G24" s="1174"/>
      <c r="H24" s="1175"/>
      <c r="I24" s="128">
        <f t="shared" si="4"/>
        <v>233.37999999999997</v>
      </c>
      <c r="L24" s="387">
        <f t="shared" si="5"/>
        <v>55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1251.58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3"/>
      <c r="E25" s="1155"/>
      <c r="F25" s="1105">
        <f t="shared" si="0"/>
        <v>0</v>
      </c>
      <c r="G25" s="1174"/>
      <c r="H25" s="1175"/>
      <c r="I25" s="128">
        <f t="shared" si="4"/>
        <v>233.37999999999997</v>
      </c>
      <c r="L25" s="387">
        <f t="shared" si="5"/>
        <v>55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1251.58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3"/>
      <c r="E26" s="1155"/>
      <c r="F26" s="1105">
        <f t="shared" si="0"/>
        <v>0</v>
      </c>
      <c r="G26" s="1176"/>
      <c r="H26" s="1175"/>
      <c r="I26" s="128">
        <f t="shared" si="4"/>
        <v>233.37999999999997</v>
      </c>
      <c r="L26" s="387">
        <f t="shared" si="5"/>
        <v>55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1251.58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77"/>
      <c r="E27" s="1155"/>
      <c r="F27" s="1105">
        <f t="shared" si="0"/>
        <v>0</v>
      </c>
      <c r="G27" s="1178"/>
      <c r="H27" s="1179"/>
      <c r="I27" s="128">
        <f t="shared" si="4"/>
        <v>233.37999999999997</v>
      </c>
      <c r="L27" s="387">
        <f t="shared" si="5"/>
        <v>55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55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1251.58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998"/>
      <c r="E29" s="777"/>
      <c r="F29" s="411"/>
      <c r="G29" s="999"/>
      <c r="H29" s="64"/>
      <c r="L29" s="388"/>
      <c r="M29" s="529"/>
      <c r="N29" s="998"/>
      <c r="O29" s="777"/>
      <c r="P29" s="411"/>
      <c r="Q29" s="999"/>
      <c r="R29" s="64"/>
      <c r="V29" s="388"/>
      <c r="W29" s="529"/>
      <c r="X29" s="998"/>
      <c r="Y29" s="777"/>
      <c r="Z29" s="411"/>
      <c r="AA29" s="999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0" t="s">
        <v>21</v>
      </c>
      <c r="E33" s="991"/>
      <c r="F33" s="137">
        <f>E5-D32</f>
        <v>947.64</v>
      </c>
      <c r="G33" s="74"/>
      <c r="H33" s="74"/>
      <c r="K33" s="74"/>
      <c r="L33" s="74"/>
      <c r="M33" s="74"/>
      <c r="N33" s="1057" t="s">
        <v>21</v>
      </c>
      <c r="O33" s="1058"/>
      <c r="P33" s="137">
        <f>O5-N32</f>
        <v>1928.43</v>
      </c>
      <c r="Q33" s="74"/>
      <c r="R33" s="74"/>
      <c r="U33" s="74"/>
      <c r="V33" s="74"/>
      <c r="W33" s="74"/>
      <c r="X33" s="1250" t="s">
        <v>21</v>
      </c>
      <c r="Y33" s="1251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2" t="s">
        <v>4</v>
      </c>
      <c r="E34" s="993"/>
      <c r="F34" s="49">
        <f>F4+F5-C32</f>
        <v>10</v>
      </c>
      <c r="G34" s="74"/>
      <c r="H34" s="74"/>
      <c r="K34" s="74"/>
      <c r="L34" s="74"/>
      <c r="M34" s="74"/>
      <c r="N34" s="1059" t="s">
        <v>4</v>
      </c>
      <c r="O34" s="1060"/>
      <c r="P34" s="49">
        <f>P4+P5-M32</f>
        <v>55</v>
      </c>
      <c r="Q34" s="74"/>
      <c r="R34" s="74"/>
      <c r="U34" s="74"/>
      <c r="V34" s="74"/>
      <c r="W34" s="74"/>
      <c r="X34" s="1252" t="s">
        <v>4</v>
      </c>
      <c r="Y34" s="1253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6" t="s">
        <v>92</v>
      </c>
      <c r="C4" s="99"/>
      <c r="D4" s="131"/>
      <c r="E4" s="85"/>
      <c r="F4" s="72"/>
      <c r="G4" s="227"/>
    </row>
    <row r="5" spans="1:9" x14ac:dyDescent="0.25">
      <c r="A5" s="1554"/>
      <c r="B5" s="16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4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4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5"/>
      <c r="I10" s="568">
        <f t="shared" ref="I10:I28" si="2">I9-D10</f>
        <v>0</v>
      </c>
    </row>
    <row r="11" spans="1:9" x14ac:dyDescent="0.25">
      <c r="A11" s="54"/>
      <c r="B11" s="964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4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4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4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4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4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4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4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4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4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4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4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4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4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4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4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4"/>
      <c r="C27" s="632"/>
      <c r="D27" s="570"/>
      <c r="E27" s="588"/>
      <c r="F27" s="570">
        <f t="shared" si="0"/>
        <v>0</v>
      </c>
      <c r="G27" s="704"/>
      <c r="H27" s="966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6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7"/>
      <c r="H29" s="966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L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333</v>
      </c>
      <c r="B1" s="1550"/>
      <c r="C1" s="1550"/>
      <c r="D1" s="1550"/>
      <c r="E1" s="1550"/>
      <c r="F1" s="1550"/>
      <c r="G1" s="1550"/>
      <c r="H1" s="96">
        <v>1</v>
      </c>
      <c r="L1" s="1555" t="s">
        <v>379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643" t="s">
        <v>103</v>
      </c>
      <c r="B5" s="1658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508.22</v>
      </c>
      <c r="H5" s="57">
        <f>E4+E5+E6-G5</f>
        <v>32.689999999999941</v>
      </c>
      <c r="L5" s="1643" t="s">
        <v>103</v>
      </c>
      <c r="M5" s="1658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644"/>
      <c r="B6" s="1659"/>
      <c r="C6" s="215"/>
      <c r="D6" s="114"/>
      <c r="E6" s="140">
        <v>35.72</v>
      </c>
      <c r="F6" s="230">
        <v>1</v>
      </c>
      <c r="I6" s="1626" t="s">
        <v>3</v>
      </c>
      <c r="J6" s="1621" t="s">
        <v>4</v>
      </c>
      <c r="L6" s="1644"/>
      <c r="M6" s="1659"/>
      <c r="N6" s="215"/>
      <c r="O6" s="114"/>
      <c r="P6" s="140"/>
      <c r="Q6" s="230"/>
      <c r="T6" s="1626" t="s">
        <v>3</v>
      </c>
      <c r="U6" s="162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7"/>
      <c r="U7" s="1622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096">
        <v>235.02</v>
      </c>
      <c r="E9" s="1011">
        <v>45027</v>
      </c>
      <c r="F9" s="816">
        <f t="shared" si="0"/>
        <v>235.02</v>
      </c>
      <c r="G9" s="817" t="s">
        <v>197</v>
      </c>
      <c r="H9" s="1097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3">
        <v>32.6</v>
      </c>
      <c r="E10" s="1115">
        <v>45075</v>
      </c>
      <c r="F10" s="719">
        <f t="shared" si="0"/>
        <v>32.6</v>
      </c>
      <c r="G10" s="720" t="s">
        <v>271</v>
      </c>
      <c r="H10" s="1116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3">
        <v>31.57</v>
      </c>
      <c r="E11" s="1115">
        <v>45078</v>
      </c>
      <c r="F11" s="719">
        <f t="shared" si="0"/>
        <v>31.57</v>
      </c>
      <c r="G11" s="720" t="s">
        <v>288</v>
      </c>
      <c r="H11" s="1116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3">
        <f t="shared" ref="D12:D28" si="6">C12*B12</f>
        <v>0</v>
      </c>
      <c r="E12" s="1115"/>
      <c r="F12" s="719">
        <f t="shared" si="0"/>
        <v>0</v>
      </c>
      <c r="G12" s="720"/>
      <c r="H12" s="1116"/>
      <c r="I12" s="724">
        <f t="shared" si="2"/>
        <v>123.43</v>
      </c>
      <c r="J12" s="734">
        <f t="shared" si="3"/>
        <v>4</v>
      </c>
      <c r="L12" s="1255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1">
        <f t="shared" si="6"/>
        <v>0</v>
      </c>
      <c r="E13" s="1180"/>
      <c r="F13" s="703">
        <f t="shared" si="0"/>
        <v>0</v>
      </c>
      <c r="G13" s="1181"/>
      <c r="H13" s="1182"/>
      <c r="I13" s="724">
        <f t="shared" si="2"/>
        <v>123.43</v>
      </c>
      <c r="J13" s="734">
        <f t="shared" si="3"/>
        <v>4</v>
      </c>
      <c r="L13" s="1255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>
        <v>2</v>
      </c>
      <c r="D14" s="1161">
        <v>58.38</v>
      </c>
      <c r="E14" s="1180">
        <v>45094</v>
      </c>
      <c r="F14" s="703">
        <f>D14</f>
        <v>58.38</v>
      </c>
      <c r="G14" s="1181" t="s">
        <v>595</v>
      </c>
      <c r="H14" s="1182">
        <v>120</v>
      </c>
      <c r="I14" s="724">
        <f t="shared" si="2"/>
        <v>65.050000000000011</v>
      </c>
      <c r="J14" s="734">
        <f t="shared" si="3"/>
        <v>2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>
        <v>1</v>
      </c>
      <c r="D15" s="1161">
        <v>32.36</v>
      </c>
      <c r="E15" s="1180">
        <v>45103</v>
      </c>
      <c r="F15" s="703">
        <f>D15</f>
        <v>32.36</v>
      </c>
      <c r="G15" s="1181" t="s">
        <v>661</v>
      </c>
      <c r="H15" s="1182">
        <v>120</v>
      </c>
      <c r="I15" s="724">
        <f t="shared" si="2"/>
        <v>32.690000000000012</v>
      </c>
      <c r="J15" s="734">
        <f t="shared" si="3"/>
        <v>1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1">
        <f t="shared" si="6"/>
        <v>0</v>
      </c>
      <c r="E16" s="1183"/>
      <c r="F16" s="58">
        <f>D16</f>
        <v>0</v>
      </c>
      <c r="G16" s="1160"/>
      <c r="H16" s="1184"/>
      <c r="I16" s="200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1">
        <f t="shared" si="6"/>
        <v>0</v>
      </c>
      <c r="E17" s="1183"/>
      <c r="F17" s="58">
        <f t="shared" ref="F17:F29" si="7">D17</f>
        <v>0</v>
      </c>
      <c r="G17" s="1185"/>
      <c r="H17" s="1184"/>
      <c r="I17" s="200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1">
        <f t="shared" si="6"/>
        <v>0</v>
      </c>
      <c r="E18" s="1183"/>
      <c r="F18" s="58">
        <f t="shared" si="7"/>
        <v>0</v>
      </c>
      <c r="G18" s="1160"/>
      <c r="H18" s="1184"/>
      <c r="I18" s="200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1">
        <f t="shared" si="6"/>
        <v>0</v>
      </c>
      <c r="E19" s="1183"/>
      <c r="F19" s="58">
        <f t="shared" si="7"/>
        <v>0</v>
      </c>
      <c r="G19" s="1160"/>
      <c r="H19" s="1184"/>
      <c r="I19" s="200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1">
        <f t="shared" si="6"/>
        <v>0</v>
      </c>
      <c r="E20" s="1180"/>
      <c r="F20" s="58">
        <f t="shared" si="7"/>
        <v>0</v>
      </c>
      <c r="G20" s="1160"/>
      <c r="H20" s="1184"/>
      <c r="I20" s="200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1">
        <f t="shared" si="6"/>
        <v>0</v>
      </c>
      <c r="E21" s="1180"/>
      <c r="F21" s="58">
        <f t="shared" si="7"/>
        <v>0</v>
      </c>
      <c r="G21" s="1160"/>
      <c r="H21" s="1184"/>
      <c r="I21" s="200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1">
        <f t="shared" si="6"/>
        <v>0</v>
      </c>
      <c r="E22" s="1180"/>
      <c r="F22" s="58">
        <f t="shared" si="7"/>
        <v>0</v>
      </c>
      <c r="G22" s="1160"/>
      <c r="H22" s="1184"/>
      <c r="I22" s="200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1">
        <f t="shared" si="6"/>
        <v>0</v>
      </c>
      <c r="E23" s="1180"/>
      <c r="F23" s="58">
        <f t="shared" si="7"/>
        <v>0</v>
      </c>
      <c r="G23" s="1160"/>
      <c r="H23" s="1184"/>
      <c r="I23" s="200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1">
        <f t="shared" si="6"/>
        <v>0</v>
      </c>
      <c r="E24" s="1183"/>
      <c r="F24" s="58">
        <f t="shared" si="7"/>
        <v>0</v>
      </c>
      <c r="G24" s="1160"/>
      <c r="H24" s="1184"/>
      <c r="I24" s="200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1">
        <f t="shared" si="6"/>
        <v>0</v>
      </c>
      <c r="E25" s="1183"/>
      <c r="F25" s="58">
        <f t="shared" si="7"/>
        <v>0</v>
      </c>
      <c r="G25" s="1160"/>
      <c r="H25" s="1184"/>
      <c r="I25" s="200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1">
        <f t="shared" si="6"/>
        <v>0</v>
      </c>
      <c r="E26" s="1159"/>
      <c r="F26" s="58">
        <f t="shared" si="7"/>
        <v>0</v>
      </c>
      <c r="G26" s="1160"/>
      <c r="H26" s="59"/>
      <c r="I26" s="200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1">
        <f t="shared" si="6"/>
        <v>0</v>
      </c>
      <c r="E27" s="1159"/>
      <c r="F27" s="58">
        <f t="shared" si="7"/>
        <v>0</v>
      </c>
      <c r="G27" s="1160"/>
      <c r="H27" s="59"/>
      <c r="I27" s="200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55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55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25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01" t="s">
        <v>11</v>
      </c>
      <c r="D33" s="1602"/>
      <c r="E33" s="141">
        <f>E5+E4+E6+-F30</f>
        <v>32.689999999999941</v>
      </c>
      <c r="L33" s="47"/>
      <c r="N33" s="1601" t="s">
        <v>11</v>
      </c>
      <c r="O33" s="1602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6" t="s">
        <v>86</v>
      </c>
      <c r="C4" s="99"/>
      <c r="D4" s="131"/>
      <c r="E4" s="85"/>
      <c r="F4" s="72"/>
      <c r="G4" s="227"/>
    </row>
    <row r="5" spans="1:9" x14ac:dyDescent="0.25">
      <c r="A5" s="1557"/>
      <c r="B5" s="16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7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60" t="s">
        <v>87</v>
      </c>
      <c r="C4" s="99"/>
      <c r="D4" s="131"/>
      <c r="E4" s="85"/>
      <c r="F4" s="72"/>
      <c r="G4" s="227"/>
    </row>
    <row r="5" spans="1:10" x14ac:dyDescent="0.25">
      <c r="A5" s="1557"/>
      <c r="B5" s="166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57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 t="s">
        <v>379</v>
      </c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6.5" thickBot="1" x14ac:dyDescent="0.3">
      <c r="A5" s="1643" t="s">
        <v>195</v>
      </c>
      <c r="B5" s="1658" t="s">
        <v>656</v>
      </c>
      <c r="C5" s="495">
        <v>50.5</v>
      </c>
      <c r="D5" s="114">
        <v>45108</v>
      </c>
      <c r="E5" s="906">
        <v>5010.7</v>
      </c>
      <c r="F5" s="230">
        <v>5</v>
      </c>
      <c r="G5" s="143">
        <f>F30</f>
        <v>5395.9000000000005</v>
      </c>
      <c r="H5" s="57">
        <f>E4+E5+E6-G5</f>
        <v>0</v>
      </c>
    </row>
    <row r="6" spans="1:10" ht="17.25" thickTop="1" thickBot="1" x14ac:dyDescent="0.3">
      <c r="A6" s="1644"/>
      <c r="B6" s="1659"/>
      <c r="C6" s="215"/>
      <c r="D6" s="114">
        <v>45108</v>
      </c>
      <c r="E6" s="140">
        <v>385.2</v>
      </c>
      <c r="F6" s="230">
        <v>1</v>
      </c>
      <c r="I6" s="1626" t="s">
        <v>3</v>
      </c>
      <c r="J6" s="162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</row>
    <row r="8" spans="1:10" ht="15.75" thickTop="1" x14ac:dyDescent="0.25">
      <c r="A8" s="79" t="s">
        <v>32</v>
      </c>
      <c r="B8" s="82"/>
      <c r="C8" s="15">
        <v>1</v>
      </c>
      <c r="D8" s="168">
        <v>1004.8</v>
      </c>
      <c r="E8" s="235">
        <v>45108</v>
      </c>
      <c r="F8" s="573">
        <f t="shared" ref="F8:F13" si="0">D8</f>
        <v>1004.8</v>
      </c>
      <c r="G8" s="571" t="s">
        <v>719</v>
      </c>
      <c r="H8" s="585">
        <v>51.5</v>
      </c>
      <c r="I8" s="724">
        <f>E5+E4-F8+E6</f>
        <v>4391.0999999999995</v>
      </c>
      <c r="J8" s="734">
        <f>F4+F5+F6-C8</f>
        <v>5</v>
      </c>
    </row>
    <row r="9" spans="1:10" x14ac:dyDescent="0.25">
      <c r="A9" s="186"/>
      <c r="B9" s="82"/>
      <c r="C9" s="15">
        <v>1</v>
      </c>
      <c r="D9" s="168">
        <v>1001.6</v>
      </c>
      <c r="E9" s="235">
        <v>45108</v>
      </c>
      <c r="F9" s="573">
        <f t="shared" si="0"/>
        <v>1001.6</v>
      </c>
      <c r="G9" s="571" t="s">
        <v>719</v>
      </c>
      <c r="H9" s="585">
        <v>51.5</v>
      </c>
      <c r="I9" s="724">
        <f>I8-F9</f>
        <v>3389.4999999999995</v>
      </c>
      <c r="J9" s="734">
        <f>J8-C9</f>
        <v>4</v>
      </c>
    </row>
    <row r="10" spans="1:10" x14ac:dyDescent="0.25">
      <c r="A10" s="174"/>
      <c r="B10" s="82"/>
      <c r="C10" s="15">
        <v>1</v>
      </c>
      <c r="D10" s="168">
        <v>1002.7</v>
      </c>
      <c r="E10" s="235">
        <v>45108</v>
      </c>
      <c r="F10" s="573">
        <f t="shared" si="0"/>
        <v>1002.7</v>
      </c>
      <c r="G10" s="571" t="s">
        <v>719</v>
      </c>
      <c r="H10" s="585">
        <v>51.5</v>
      </c>
      <c r="I10" s="724">
        <f t="shared" ref="I10:I28" si="1">I9-F10</f>
        <v>2386.7999999999993</v>
      </c>
      <c r="J10" s="734">
        <f t="shared" ref="J10:J28" si="2">J9-C10</f>
        <v>3</v>
      </c>
    </row>
    <row r="11" spans="1:10" x14ac:dyDescent="0.25">
      <c r="A11" s="81" t="s">
        <v>33</v>
      </c>
      <c r="B11" s="82"/>
      <c r="C11" s="15">
        <v>1</v>
      </c>
      <c r="D11" s="168">
        <v>1000</v>
      </c>
      <c r="E11" s="235">
        <v>45108</v>
      </c>
      <c r="F11" s="573">
        <f t="shared" si="0"/>
        <v>1000</v>
      </c>
      <c r="G11" s="571" t="s">
        <v>719</v>
      </c>
      <c r="H11" s="585">
        <v>51.5</v>
      </c>
      <c r="I11" s="724">
        <f t="shared" si="1"/>
        <v>1386.7999999999993</v>
      </c>
      <c r="J11" s="734">
        <f t="shared" si="2"/>
        <v>2</v>
      </c>
    </row>
    <row r="12" spans="1:10" x14ac:dyDescent="0.25">
      <c r="A12" s="1358"/>
      <c r="B12" s="82"/>
      <c r="C12" s="15">
        <v>1</v>
      </c>
      <c r="D12" s="168">
        <v>1001.6</v>
      </c>
      <c r="E12" s="235">
        <v>45108</v>
      </c>
      <c r="F12" s="573">
        <f t="shared" si="0"/>
        <v>1001.6</v>
      </c>
      <c r="G12" s="571" t="s">
        <v>719</v>
      </c>
      <c r="H12" s="585">
        <v>51.5</v>
      </c>
      <c r="I12" s="724">
        <f t="shared" si="1"/>
        <v>385.19999999999925</v>
      </c>
      <c r="J12" s="734">
        <f t="shared" si="2"/>
        <v>1</v>
      </c>
    </row>
    <row r="13" spans="1:10" x14ac:dyDescent="0.25">
      <c r="A13" s="1358"/>
      <c r="B13" s="82"/>
      <c r="C13" s="15">
        <v>1</v>
      </c>
      <c r="D13" s="168">
        <v>385.2</v>
      </c>
      <c r="E13" s="234">
        <v>45108</v>
      </c>
      <c r="F13" s="573">
        <f t="shared" si="0"/>
        <v>385.2</v>
      </c>
      <c r="G13" s="571" t="s">
        <v>719</v>
      </c>
      <c r="H13" s="585">
        <v>51.5</v>
      </c>
      <c r="I13" s="724">
        <f t="shared" si="1"/>
        <v>-7.3896444519050419E-13</v>
      </c>
      <c r="J13" s="734">
        <f t="shared" si="2"/>
        <v>0</v>
      </c>
    </row>
    <row r="14" spans="1:10" x14ac:dyDescent="0.25">
      <c r="B14" s="82"/>
      <c r="C14" s="15"/>
      <c r="D14" s="168">
        <v>0</v>
      </c>
      <c r="E14" s="234"/>
      <c r="F14" s="573">
        <f>D14</f>
        <v>0</v>
      </c>
      <c r="G14" s="571"/>
      <c r="H14" s="585"/>
      <c r="I14" s="724">
        <f t="shared" si="1"/>
        <v>-7.3896444519050419E-13</v>
      </c>
      <c r="J14" s="734">
        <f t="shared" si="2"/>
        <v>0</v>
      </c>
    </row>
    <row r="15" spans="1:10" x14ac:dyDescent="0.25">
      <c r="B15" s="82"/>
      <c r="C15" s="15"/>
      <c r="D15" s="168">
        <v>0</v>
      </c>
      <c r="E15" s="234"/>
      <c r="F15" s="1407">
        <f>D15</f>
        <v>0</v>
      </c>
      <c r="G15" s="1398"/>
      <c r="H15" s="1421"/>
      <c r="I15" s="1413">
        <f t="shared" si="1"/>
        <v>-7.3896444519050419E-13</v>
      </c>
      <c r="J15" s="1372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1407">
        <f>D16</f>
        <v>0</v>
      </c>
      <c r="G16" s="1398"/>
      <c r="H16" s="1421"/>
      <c r="I16" s="1413">
        <f t="shared" si="1"/>
        <v>-7.3896444519050419E-13</v>
      </c>
      <c r="J16" s="1372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1407">
        <f t="shared" ref="F17:F29" si="3">D17</f>
        <v>0</v>
      </c>
      <c r="G17" s="1422"/>
      <c r="H17" s="1421"/>
      <c r="I17" s="1413">
        <f t="shared" si="1"/>
        <v>-7.3896444519050419E-13</v>
      </c>
      <c r="J17" s="1372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1407">
        <f t="shared" si="3"/>
        <v>0</v>
      </c>
      <c r="G18" s="1398"/>
      <c r="H18" s="1421"/>
      <c r="I18" s="1413">
        <f t="shared" si="1"/>
        <v>-7.3896444519050419E-13</v>
      </c>
      <c r="J18" s="1372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-7.3896444519050419E-13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-7.3896444519050419E-13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-7.3896444519050419E-13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-7.3896444519050419E-13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-7.3896444519050419E-13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-7.3896444519050419E-13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-7.3896444519050419E-13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-7.3896444519050419E-13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-7.3896444519050419E-13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-7.3896444519050419E-13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358"/>
    </row>
    <row r="30" spans="1:10" ht="16.5" thickTop="1" thickBot="1" x14ac:dyDescent="0.3">
      <c r="C30" s="89">
        <f>SUM(C8:C29)</f>
        <v>6</v>
      </c>
      <c r="D30" s="48">
        <f>SUM(D8:D29)</f>
        <v>5395.9000000000005</v>
      </c>
      <c r="E30" s="38"/>
      <c r="F30" s="5">
        <f>SUM(F8:F29)</f>
        <v>5395.9000000000005</v>
      </c>
      <c r="J30" s="1358"/>
    </row>
    <row r="31" spans="1:10" ht="15.75" thickBot="1" x14ac:dyDescent="0.3">
      <c r="A31" s="51"/>
      <c r="D31" s="110" t="s">
        <v>4</v>
      </c>
      <c r="E31" s="67">
        <f>F4+F5+F6-+C30</f>
        <v>0</v>
      </c>
      <c r="J31" s="1358"/>
    </row>
    <row r="32" spans="1:10" ht="15.75" thickBot="1" x14ac:dyDescent="0.3">
      <c r="A32" s="115"/>
    </row>
    <row r="33" spans="1:5" ht="16.5" thickTop="1" thickBot="1" x14ac:dyDescent="0.3">
      <c r="A33" s="47"/>
      <c r="C33" s="1601" t="s">
        <v>11</v>
      </c>
      <c r="D33" s="160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5" t="s">
        <v>381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557" t="s">
        <v>382</v>
      </c>
      <c r="B5" s="1558" t="s">
        <v>436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557"/>
      <c r="B6" s="1558"/>
      <c r="C6" s="219"/>
      <c r="D6" s="130"/>
      <c r="E6" s="655"/>
      <c r="F6" s="675"/>
      <c r="G6" s="47">
        <f>F78</f>
        <v>3015.42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12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103</v>
      </c>
      <c r="D9" s="68">
        <v>3015.42</v>
      </c>
      <c r="E9" s="600">
        <v>45104</v>
      </c>
      <c r="F9" s="573">
        <f t="shared" ref="F9:F10" si="0">D9</f>
        <v>3015.42</v>
      </c>
      <c r="G9" s="571" t="s">
        <v>677</v>
      </c>
      <c r="H9" s="572">
        <v>58.5</v>
      </c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73"/>
      <c r="E12" s="600"/>
      <c r="F12" s="1407">
        <f>D12</f>
        <v>0</v>
      </c>
      <c r="G12" s="1398"/>
      <c r="H12" s="1399"/>
      <c r="I12" s="1351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73"/>
      <c r="E13" s="600"/>
      <c r="F13" s="1407">
        <f t="shared" ref="F13:F73" si="3">D13</f>
        <v>0</v>
      </c>
      <c r="G13" s="1398"/>
      <c r="H13" s="1399"/>
      <c r="I13" s="1351">
        <f t="shared" si="2"/>
        <v>0</v>
      </c>
    </row>
    <row r="14" spans="1:9" x14ac:dyDescent="0.25">
      <c r="A14" s="1276"/>
      <c r="B14" s="82">
        <f t="shared" si="1"/>
        <v>0</v>
      </c>
      <c r="C14" s="15"/>
      <c r="D14" s="573"/>
      <c r="E14" s="600"/>
      <c r="F14" s="1407">
        <f t="shared" si="3"/>
        <v>0</v>
      </c>
      <c r="G14" s="1398"/>
      <c r="H14" s="1399"/>
      <c r="I14" s="1351">
        <f t="shared" si="2"/>
        <v>0</v>
      </c>
    </row>
    <row r="15" spans="1:9" x14ac:dyDescent="0.25">
      <c r="A15" s="1276"/>
      <c r="B15" s="82">
        <f t="shared" si="1"/>
        <v>0</v>
      </c>
      <c r="C15" s="15"/>
      <c r="D15" s="573"/>
      <c r="E15" s="600"/>
      <c r="F15" s="1407">
        <f t="shared" si="3"/>
        <v>0</v>
      </c>
      <c r="G15" s="1398"/>
      <c r="H15" s="1399"/>
      <c r="I15" s="1351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1407">
        <f t="shared" si="3"/>
        <v>0</v>
      </c>
      <c r="G16" s="1398"/>
      <c r="H16" s="1399"/>
      <c r="I16" s="1351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103</v>
      </c>
      <c r="D78" s="6">
        <f>SUM(D9:D77)</f>
        <v>3015.42</v>
      </c>
      <c r="F78" s="6">
        <f>SUM(F9:F77)</f>
        <v>3015.42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1276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K1" zoomScaleNormal="100" workbookViewId="0">
      <pane ySplit="8" topLeftCell="A9" activePane="bottomLeft" state="frozen"/>
      <selection activeCell="K1" sqref="K1"/>
      <selection pane="bottomLeft" activeCell="K15" sqref="K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550" t="s">
        <v>315</v>
      </c>
      <c r="B1" s="1550"/>
      <c r="C1" s="1550"/>
      <c r="D1" s="1550"/>
      <c r="E1" s="1550"/>
      <c r="F1" s="1550"/>
      <c r="G1" s="1550"/>
      <c r="H1" s="11">
        <v>1</v>
      </c>
      <c r="K1" s="1555" t="s">
        <v>379</v>
      </c>
      <c r="L1" s="1555"/>
      <c r="M1" s="1555"/>
      <c r="N1" s="1555"/>
      <c r="O1" s="1555"/>
      <c r="P1" s="1555"/>
      <c r="Q1" s="1555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88">
        <v>7</v>
      </c>
      <c r="G4" s="151"/>
      <c r="H4" s="151"/>
      <c r="K4" s="12"/>
      <c r="L4" s="12"/>
      <c r="M4" s="219"/>
      <c r="N4" s="130"/>
      <c r="O4" s="68"/>
      <c r="P4" s="1255"/>
      <c r="Q4" s="151"/>
      <c r="R4" s="151"/>
    </row>
    <row r="5" spans="1:20" ht="15" customHeight="1" x14ac:dyDescent="0.25">
      <c r="A5" s="1557" t="s">
        <v>114</v>
      </c>
      <c r="B5" s="1559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557" t="s">
        <v>114</v>
      </c>
      <c r="L5" s="1559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557"/>
      <c r="B6" s="1559"/>
      <c r="C6" s="447"/>
      <c r="D6" s="130"/>
      <c r="E6" s="68"/>
      <c r="F6" s="1088"/>
      <c r="G6" s="47">
        <f>F48</f>
        <v>581.59</v>
      </c>
      <c r="H6" s="7">
        <f>E6-G6+E7+E5-G5</f>
        <v>-85.210000000000036</v>
      </c>
      <c r="K6" s="1557"/>
      <c r="L6" s="1559"/>
      <c r="M6" s="447">
        <v>88</v>
      </c>
      <c r="N6" s="130">
        <v>45103</v>
      </c>
      <c r="O6" s="68">
        <v>305.32</v>
      </c>
      <c r="P6" s="1255">
        <v>26</v>
      </c>
      <c r="Q6" s="47">
        <f>P48</f>
        <v>680.26</v>
      </c>
      <c r="R6" s="7">
        <f>O6-Q6+O7+O5-Q5</f>
        <v>128.51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6">
        <v>15</v>
      </c>
      <c r="D9" s="1089">
        <v>186.04</v>
      </c>
      <c r="E9" s="1090">
        <v>45070</v>
      </c>
      <c r="F9" s="1089">
        <f t="shared" ref="F9:F10" si="0">D9</f>
        <v>186.04</v>
      </c>
      <c r="G9" s="1091" t="s">
        <v>245</v>
      </c>
      <c r="H9" s="1092">
        <v>90</v>
      </c>
      <c r="I9" s="604">
        <f>E6-F9+E5+E7+E4</f>
        <v>395.55</v>
      </c>
      <c r="K9" s="79" t="s">
        <v>32</v>
      </c>
      <c r="L9" s="687">
        <f>P6-M9+P5+P7+P4</f>
        <v>58</v>
      </c>
      <c r="M9" s="1396">
        <v>10</v>
      </c>
      <c r="N9" s="1089">
        <v>117.78</v>
      </c>
      <c r="O9" s="1090">
        <v>45098</v>
      </c>
      <c r="P9" s="1089">
        <f t="shared" ref="P9:P10" si="1">N9</f>
        <v>117.78</v>
      </c>
      <c r="Q9" s="1091" t="s">
        <v>530</v>
      </c>
      <c r="R9" s="1092">
        <v>90</v>
      </c>
      <c r="S9" s="604">
        <f>O6-P9+O5+O7+O4</f>
        <v>690.99</v>
      </c>
    </row>
    <row r="10" spans="1:20" x14ac:dyDescent="0.25">
      <c r="A10" s="186"/>
      <c r="B10" s="687">
        <f>B9-C10</f>
        <v>17</v>
      </c>
      <c r="C10" s="986">
        <v>15</v>
      </c>
      <c r="D10" s="1089">
        <v>184.77</v>
      </c>
      <c r="E10" s="1090">
        <v>45070</v>
      </c>
      <c r="F10" s="1089">
        <f t="shared" si="0"/>
        <v>184.77</v>
      </c>
      <c r="G10" s="1091" t="s">
        <v>251</v>
      </c>
      <c r="H10" s="1092">
        <v>90</v>
      </c>
      <c r="I10" s="604">
        <f>I9-F10</f>
        <v>210.78</v>
      </c>
      <c r="K10" s="186"/>
      <c r="L10" s="687">
        <f>L9-M10</f>
        <v>57</v>
      </c>
      <c r="M10" s="1396">
        <v>1</v>
      </c>
      <c r="N10" s="1089">
        <v>12.89</v>
      </c>
      <c r="O10" s="1090">
        <v>45099</v>
      </c>
      <c r="P10" s="1089">
        <f t="shared" si="1"/>
        <v>12.89</v>
      </c>
      <c r="Q10" s="1091" t="s">
        <v>623</v>
      </c>
      <c r="R10" s="1092">
        <v>90</v>
      </c>
      <c r="S10" s="604">
        <f>S9-P10</f>
        <v>678.1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89">
        <v>124.77</v>
      </c>
      <c r="E11" s="1090">
        <v>45082</v>
      </c>
      <c r="F11" s="1089">
        <f>D11</f>
        <v>124.77</v>
      </c>
      <c r="G11" s="1091" t="s">
        <v>313</v>
      </c>
      <c r="H11" s="1092">
        <v>90</v>
      </c>
      <c r="I11" s="634">
        <f t="shared" ref="I11:I45" si="3">I10-F11</f>
        <v>86.01</v>
      </c>
      <c r="K11" s="174"/>
      <c r="L11" s="687">
        <f t="shared" ref="L11:L45" si="4">L10-M11</f>
        <v>42</v>
      </c>
      <c r="M11" s="1396">
        <v>15</v>
      </c>
      <c r="N11" s="1089">
        <v>181.08</v>
      </c>
      <c r="O11" s="1090">
        <v>45099</v>
      </c>
      <c r="P11" s="1089">
        <f>N11</f>
        <v>181.08</v>
      </c>
      <c r="Q11" s="1091" t="s">
        <v>624</v>
      </c>
      <c r="R11" s="1092">
        <v>90</v>
      </c>
      <c r="S11" s="604">
        <f t="shared" ref="S11:S45" si="5">S10-P11</f>
        <v>497.02</v>
      </c>
      <c r="T11" s="602"/>
    </row>
    <row r="12" spans="1:20" x14ac:dyDescent="0.25">
      <c r="A12" s="174"/>
      <c r="B12" s="687">
        <f t="shared" si="2"/>
        <v>7</v>
      </c>
      <c r="C12" s="632"/>
      <c r="D12" s="1089"/>
      <c r="E12" s="1090"/>
      <c r="F12" s="1089">
        <f>D12</f>
        <v>0</v>
      </c>
      <c r="G12" s="1091"/>
      <c r="H12" s="1092"/>
      <c r="I12" s="604">
        <f t="shared" si="3"/>
        <v>86.01</v>
      </c>
      <c r="K12" s="174"/>
      <c r="L12" s="687">
        <f t="shared" si="4"/>
        <v>34</v>
      </c>
      <c r="M12" s="1396">
        <v>8</v>
      </c>
      <c r="N12" s="1089">
        <v>93.45</v>
      </c>
      <c r="O12" s="1090">
        <v>45101</v>
      </c>
      <c r="P12" s="1089">
        <f t="shared" ref="P12:P46" si="6">N12</f>
        <v>93.45</v>
      </c>
      <c r="Q12" s="1091" t="s">
        <v>640</v>
      </c>
      <c r="R12" s="1092">
        <v>90</v>
      </c>
      <c r="S12" s="604">
        <f t="shared" si="5"/>
        <v>403.57</v>
      </c>
      <c r="T12" s="602"/>
    </row>
    <row r="13" spans="1:20" x14ac:dyDescent="0.25">
      <c r="A13" s="81" t="s">
        <v>33</v>
      </c>
      <c r="B13" s="984">
        <f t="shared" si="2"/>
        <v>0</v>
      </c>
      <c r="C13" s="986">
        <v>7</v>
      </c>
      <c r="D13" s="1139">
        <v>86.01</v>
      </c>
      <c r="E13" s="1140">
        <v>45087</v>
      </c>
      <c r="F13" s="1139">
        <f t="shared" ref="F13:F45" si="7">D13</f>
        <v>86.01</v>
      </c>
      <c r="G13" s="1141" t="s">
        <v>518</v>
      </c>
      <c r="H13" s="1142">
        <v>90</v>
      </c>
      <c r="I13" s="985">
        <f t="shared" si="3"/>
        <v>0</v>
      </c>
      <c r="K13" s="81" t="s">
        <v>33</v>
      </c>
      <c r="L13" s="984">
        <f t="shared" si="4"/>
        <v>26</v>
      </c>
      <c r="M13" s="1396">
        <v>8</v>
      </c>
      <c r="N13" s="1089">
        <v>98.25</v>
      </c>
      <c r="O13" s="1090">
        <v>45101</v>
      </c>
      <c r="P13" s="1089">
        <f t="shared" si="6"/>
        <v>98.25</v>
      </c>
      <c r="Q13" s="1091" t="s">
        <v>648</v>
      </c>
      <c r="R13" s="1092">
        <v>90</v>
      </c>
      <c r="S13" s="985">
        <f t="shared" si="5"/>
        <v>305.32</v>
      </c>
      <c r="T13" s="602"/>
    </row>
    <row r="14" spans="1:20" x14ac:dyDescent="0.25">
      <c r="A14" s="1088"/>
      <c r="B14" s="984">
        <f t="shared" si="2"/>
        <v>0</v>
      </c>
      <c r="C14" s="986"/>
      <c r="D14" s="1139"/>
      <c r="E14" s="1140"/>
      <c r="F14" s="1139">
        <f t="shared" si="7"/>
        <v>0</v>
      </c>
      <c r="G14" s="1141"/>
      <c r="H14" s="1142"/>
      <c r="I14" s="985">
        <f t="shared" si="3"/>
        <v>0</v>
      </c>
      <c r="K14" s="1255"/>
      <c r="L14" s="984">
        <f t="shared" si="4"/>
        <v>11</v>
      </c>
      <c r="M14" s="1396">
        <v>15</v>
      </c>
      <c r="N14" s="1089">
        <v>176.81</v>
      </c>
      <c r="O14" s="1090">
        <v>45103</v>
      </c>
      <c r="P14" s="1089">
        <f t="shared" si="6"/>
        <v>176.81</v>
      </c>
      <c r="Q14" s="1091" t="s">
        <v>661</v>
      </c>
      <c r="R14" s="1092">
        <v>90</v>
      </c>
      <c r="S14" s="985">
        <f t="shared" si="5"/>
        <v>128.51</v>
      </c>
      <c r="T14" s="602"/>
    </row>
    <row r="15" spans="1:20" x14ac:dyDescent="0.25">
      <c r="A15" s="1088"/>
      <c r="B15" s="984">
        <f t="shared" si="2"/>
        <v>0</v>
      </c>
      <c r="C15" s="986"/>
      <c r="D15" s="1139"/>
      <c r="E15" s="1140"/>
      <c r="F15" s="1359">
        <f t="shared" si="7"/>
        <v>0</v>
      </c>
      <c r="G15" s="1360"/>
      <c r="H15" s="1361"/>
      <c r="I15" s="1362">
        <f t="shared" si="3"/>
        <v>0</v>
      </c>
      <c r="K15" s="1255"/>
      <c r="L15" s="984">
        <f t="shared" si="4"/>
        <v>11</v>
      </c>
      <c r="M15" s="1396"/>
      <c r="N15" s="1089"/>
      <c r="O15" s="1090"/>
      <c r="P15" s="1089">
        <f t="shared" si="6"/>
        <v>0</v>
      </c>
      <c r="Q15" s="1091"/>
      <c r="R15" s="1092"/>
      <c r="S15" s="985">
        <f t="shared" si="5"/>
        <v>128.51</v>
      </c>
      <c r="T15" s="602"/>
    </row>
    <row r="16" spans="1:20" x14ac:dyDescent="0.25">
      <c r="B16" s="984">
        <f t="shared" si="2"/>
        <v>0</v>
      </c>
      <c r="C16" s="986"/>
      <c r="D16" s="1139"/>
      <c r="E16" s="1140"/>
      <c r="F16" s="1359">
        <f t="shared" si="7"/>
        <v>0</v>
      </c>
      <c r="G16" s="1360"/>
      <c r="H16" s="1361"/>
      <c r="I16" s="1362">
        <f t="shared" si="3"/>
        <v>0</v>
      </c>
      <c r="L16" s="984">
        <f t="shared" si="4"/>
        <v>11</v>
      </c>
      <c r="M16" s="1396"/>
      <c r="N16" s="1089"/>
      <c r="O16" s="1090"/>
      <c r="P16" s="1089">
        <f t="shared" si="6"/>
        <v>0</v>
      </c>
      <c r="Q16" s="1091"/>
      <c r="R16" s="1092"/>
      <c r="S16" s="985">
        <f t="shared" si="5"/>
        <v>128.51</v>
      </c>
      <c r="T16" s="602"/>
    </row>
    <row r="17" spans="1:19" x14ac:dyDescent="0.25">
      <c r="B17" s="984">
        <f t="shared" si="2"/>
        <v>0</v>
      </c>
      <c r="C17" s="986"/>
      <c r="D17" s="1139"/>
      <c r="E17" s="1140"/>
      <c r="F17" s="1359">
        <f t="shared" si="7"/>
        <v>0</v>
      </c>
      <c r="G17" s="1360"/>
      <c r="H17" s="1361"/>
      <c r="I17" s="1362">
        <f t="shared" si="3"/>
        <v>0</v>
      </c>
      <c r="L17" s="984">
        <f t="shared" si="4"/>
        <v>11</v>
      </c>
      <c r="M17" s="1396"/>
      <c r="N17" s="1089"/>
      <c r="O17" s="1090"/>
      <c r="P17" s="1089">
        <f t="shared" si="6"/>
        <v>0</v>
      </c>
      <c r="Q17" s="1091"/>
      <c r="R17" s="1092"/>
      <c r="S17" s="985">
        <f t="shared" si="5"/>
        <v>128.51</v>
      </c>
    </row>
    <row r="18" spans="1:19" x14ac:dyDescent="0.25">
      <c r="A18" s="118"/>
      <c r="B18" s="984">
        <f t="shared" si="2"/>
        <v>0</v>
      </c>
      <c r="C18" s="986"/>
      <c r="D18" s="1139"/>
      <c r="E18" s="1140"/>
      <c r="F18" s="1359">
        <f t="shared" si="7"/>
        <v>0</v>
      </c>
      <c r="G18" s="1360"/>
      <c r="H18" s="1361"/>
      <c r="I18" s="1362">
        <f t="shared" si="3"/>
        <v>0</v>
      </c>
      <c r="K18" s="118"/>
      <c r="L18" s="984">
        <f t="shared" si="4"/>
        <v>11</v>
      </c>
      <c r="M18" s="1396"/>
      <c r="N18" s="1089"/>
      <c r="O18" s="1090"/>
      <c r="P18" s="1089">
        <f t="shared" si="6"/>
        <v>0</v>
      </c>
      <c r="Q18" s="1091"/>
      <c r="R18" s="1092"/>
      <c r="S18" s="985">
        <f t="shared" si="5"/>
        <v>128.51</v>
      </c>
    </row>
    <row r="19" spans="1:19" x14ac:dyDescent="0.25">
      <c r="A19" s="118"/>
      <c r="B19" s="984">
        <f t="shared" si="2"/>
        <v>0</v>
      </c>
      <c r="C19" s="986"/>
      <c r="D19" s="1139"/>
      <c r="E19" s="1140"/>
      <c r="F19" s="1359">
        <f t="shared" si="7"/>
        <v>0</v>
      </c>
      <c r="G19" s="1360"/>
      <c r="H19" s="1361"/>
      <c r="I19" s="1362">
        <f t="shared" si="3"/>
        <v>0</v>
      </c>
      <c r="K19" s="118"/>
      <c r="L19" s="984">
        <f t="shared" si="4"/>
        <v>11</v>
      </c>
      <c r="M19" s="1396"/>
      <c r="N19" s="1089"/>
      <c r="O19" s="1090"/>
      <c r="P19" s="1089">
        <f t="shared" si="6"/>
        <v>0</v>
      </c>
      <c r="Q19" s="1091"/>
      <c r="R19" s="1092"/>
      <c r="S19" s="985">
        <f t="shared" si="5"/>
        <v>128.51</v>
      </c>
    </row>
    <row r="20" spans="1:19" x14ac:dyDescent="0.25">
      <c r="A20" s="118"/>
      <c r="B20" s="984">
        <f t="shared" si="2"/>
        <v>0</v>
      </c>
      <c r="C20" s="986"/>
      <c r="D20" s="1139"/>
      <c r="E20" s="1140"/>
      <c r="F20" s="1139">
        <f t="shared" si="7"/>
        <v>0</v>
      </c>
      <c r="G20" s="1141"/>
      <c r="H20" s="1142"/>
      <c r="I20" s="985">
        <f t="shared" si="3"/>
        <v>0</v>
      </c>
      <c r="K20" s="118"/>
      <c r="L20" s="984">
        <f t="shared" si="4"/>
        <v>11</v>
      </c>
      <c r="M20" s="1396"/>
      <c r="N20" s="1089"/>
      <c r="O20" s="1090"/>
      <c r="P20" s="1089">
        <f t="shared" si="6"/>
        <v>0</v>
      </c>
      <c r="Q20" s="1091"/>
      <c r="R20" s="1092"/>
      <c r="S20" s="985">
        <f t="shared" si="5"/>
        <v>128.51</v>
      </c>
    </row>
    <row r="21" spans="1:19" x14ac:dyDescent="0.25">
      <c r="A21" s="118"/>
      <c r="B21" s="687">
        <f t="shared" si="2"/>
        <v>0</v>
      </c>
      <c r="C21" s="986"/>
      <c r="D21" s="1139"/>
      <c r="E21" s="1140"/>
      <c r="F21" s="1139">
        <f t="shared" si="7"/>
        <v>0</v>
      </c>
      <c r="G21" s="1141"/>
      <c r="H21" s="1142"/>
      <c r="I21" s="604">
        <f t="shared" si="3"/>
        <v>0</v>
      </c>
      <c r="K21" s="118"/>
      <c r="L21" s="687">
        <f t="shared" si="4"/>
        <v>11</v>
      </c>
      <c r="M21" s="1396"/>
      <c r="N21" s="1089"/>
      <c r="O21" s="1090"/>
      <c r="P21" s="1089">
        <f t="shared" si="6"/>
        <v>0</v>
      </c>
      <c r="Q21" s="1091"/>
      <c r="R21" s="1092"/>
      <c r="S21" s="604">
        <f t="shared" si="5"/>
        <v>128.51</v>
      </c>
    </row>
    <row r="22" spans="1:19" x14ac:dyDescent="0.25">
      <c r="A22" s="118"/>
      <c r="B22" s="730">
        <f t="shared" si="2"/>
        <v>0</v>
      </c>
      <c r="C22" s="986"/>
      <c r="D22" s="1139"/>
      <c r="E22" s="1140"/>
      <c r="F22" s="1139">
        <f t="shared" si="7"/>
        <v>0</v>
      </c>
      <c r="G22" s="1141"/>
      <c r="H22" s="1142"/>
      <c r="I22" s="604">
        <f t="shared" si="3"/>
        <v>0</v>
      </c>
      <c r="K22" s="118"/>
      <c r="L22" s="730">
        <f t="shared" si="4"/>
        <v>11</v>
      </c>
      <c r="M22" s="1396"/>
      <c r="N22" s="1089"/>
      <c r="O22" s="1090"/>
      <c r="P22" s="1089">
        <f t="shared" si="6"/>
        <v>0</v>
      </c>
      <c r="Q22" s="1091"/>
      <c r="R22" s="1092"/>
      <c r="S22" s="604">
        <f t="shared" si="5"/>
        <v>128.51</v>
      </c>
    </row>
    <row r="23" spans="1:19" x14ac:dyDescent="0.25">
      <c r="A23" s="119"/>
      <c r="B23" s="222">
        <f t="shared" si="2"/>
        <v>0</v>
      </c>
      <c r="C23" s="987"/>
      <c r="D23" s="1143"/>
      <c r="E23" s="1144"/>
      <c r="F23" s="1143">
        <f t="shared" si="7"/>
        <v>0</v>
      </c>
      <c r="G23" s="1145"/>
      <c r="H23" s="1146"/>
      <c r="I23" s="604">
        <f t="shared" si="3"/>
        <v>0</v>
      </c>
      <c r="K23" s="119"/>
      <c r="L23" s="222">
        <f t="shared" si="4"/>
        <v>11</v>
      </c>
      <c r="M23" s="1397"/>
      <c r="N23" s="1121"/>
      <c r="O23" s="1122"/>
      <c r="P23" s="1089">
        <f t="shared" si="6"/>
        <v>0</v>
      </c>
      <c r="Q23" s="1123"/>
      <c r="R23" s="213"/>
      <c r="S23" s="604">
        <f t="shared" si="5"/>
        <v>128.51</v>
      </c>
    </row>
    <row r="24" spans="1:19" x14ac:dyDescent="0.25">
      <c r="A24" s="118"/>
      <c r="B24" s="222">
        <f t="shared" si="2"/>
        <v>0</v>
      </c>
      <c r="C24" s="15"/>
      <c r="D24" s="1143"/>
      <c r="E24" s="1144"/>
      <c r="F24" s="1143">
        <f t="shared" si="7"/>
        <v>0</v>
      </c>
      <c r="G24" s="1145"/>
      <c r="H24" s="1146"/>
      <c r="I24" s="604">
        <f t="shared" si="3"/>
        <v>0</v>
      </c>
      <c r="K24" s="118"/>
      <c r="L24" s="222">
        <f t="shared" si="4"/>
        <v>11</v>
      </c>
      <c r="M24" s="1397"/>
      <c r="N24" s="1121"/>
      <c r="O24" s="1122"/>
      <c r="P24" s="1089">
        <f t="shared" si="6"/>
        <v>0</v>
      </c>
      <c r="Q24" s="1123"/>
      <c r="R24" s="213"/>
      <c r="S24" s="604">
        <f t="shared" si="5"/>
        <v>128.51</v>
      </c>
    </row>
    <row r="25" spans="1:19" x14ac:dyDescent="0.25">
      <c r="A25" s="118"/>
      <c r="B25" s="222">
        <f t="shared" si="2"/>
        <v>0</v>
      </c>
      <c r="C25" s="15"/>
      <c r="D25" s="1143"/>
      <c r="E25" s="1144"/>
      <c r="F25" s="1143">
        <f t="shared" si="7"/>
        <v>0</v>
      </c>
      <c r="G25" s="1145"/>
      <c r="H25" s="1146"/>
      <c r="I25" s="604">
        <f t="shared" si="3"/>
        <v>0</v>
      </c>
      <c r="K25" s="118"/>
      <c r="L25" s="222">
        <f t="shared" si="4"/>
        <v>11</v>
      </c>
      <c r="M25" s="1397"/>
      <c r="N25" s="1121"/>
      <c r="O25" s="1122"/>
      <c r="P25" s="1089">
        <f t="shared" si="6"/>
        <v>0</v>
      </c>
      <c r="Q25" s="1123"/>
      <c r="R25" s="213"/>
      <c r="S25" s="604">
        <f t="shared" si="5"/>
        <v>128.51</v>
      </c>
    </row>
    <row r="26" spans="1:19" x14ac:dyDescent="0.25">
      <c r="A26" s="118"/>
      <c r="B26" s="174">
        <f t="shared" si="2"/>
        <v>0</v>
      </c>
      <c r="C26" s="15"/>
      <c r="D26" s="1143"/>
      <c r="E26" s="1144"/>
      <c r="F26" s="1143">
        <f t="shared" si="7"/>
        <v>0</v>
      </c>
      <c r="G26" s="1145"/>
      <c r="H26" s="1146"/>
      <c r="I26" s="604">
        <f t="shared" si="3"/>
        <v>0</v>
      </c>
      <c r="K26" s="118"/>
      <c r="L26" s="174">
        <f t="shared" si="4"/>
        <v>11</v>
      </c>
      <c r="M26" s="1397"/>
      <c r="N26" s="1121"/>
      <c r="O26" s="1122"/>
      <c r="P26" s="1089">
        <f t="shared" si="6"/>
        <v>0</v>
      </c>
      <c r="Q26" s="1123"/>
      <c r="R26" s="213"/>
      <c r="S26" s="604">
        <f t="shared" si="5"/>
        <v>128.51</v>
      </c>
    </row>
    <row r="27" spans="1:19" x14ac:dyDescent="0.25">
      <c r="A27" s="118"/>
      <c r="B27" s="222">
        <f t="shared" si="2"/>
        <v>0</v>
      </c>
      <c r="C27" s="15"/>
      <c r="D27" s="1143"/>
      <c r="E27" s="1144"/>
      <c r="F27" s="1143">
        <f t="shared" si="7"/>
        <v>0</v>
      </c>
      <c r="G27" s="1145"/>
      <c r="H27" s="1146"/>
      <c r="I27" s="604">
        <f t="shared" si="3"/>
        <v>0</v>
      </c>
      <c r="K27" s="118"/>
      <c r="L27" s="222">
        <f t="shared" si="4"/>
        <v>11</v>
      </c>
      <c r="M27" s="1397"/>
      <c r="N27" s="1121"/>
      <c r="O27" s="1122"/>
      <c r="P27" s="1089">
        <f t="shared" si="6"/>
        <v>0</v>
      </c>
      <c r="Q27" s="1123"/>
      <c r="R27" s="213"/>
      <c r="S27" s="604">
        <f t="shared" si="5"/>
        <v>128.51</v>
      </c>
    </row>
    <row r="28" spans="1:19" x14ac:dyDescent="0.25">
      <c r="A28" s="118"/>
      <c r="B28" s="174">
        <f t="shared" si="2"/>
        <v>0</v>
      </c>
      <c r="C28" s="15"/>
      <c r="D28" s="1143"/>
      <c r="E28" s="1144"/>
      <c r="F28" s="1143">
        <f t="shared" si="7"/>
        <v>0</v>
      </c>
      <c r="G28" s="1145"/>
      <c r="H28" s="1146"/>
      <c r="I28" s="604">
        <f t="shared" si="3"/>
        <v>0</v>
      </c>
      <c r="K28" s="118"/>
      <c r="L28" s="174">
        <f t="shared" si="4"/>
        <v>11</v>
      </c>
      <c r="M28" s="1397"/>
      <c r="N28" s="1121"/>
      <c r="O28" s="1122"/>
      <c r="P28" s="1089">
        <f t="shared" si="6"/>
        <v>0</v>
      </c>
      <c r="Q28" s="1123"/>
      <c r="R28" s="213"/>
      <c r="S28" s="604">
        <f t="shared" si="5"/>
        <v>128.51</v>
      </c>
    </row>
    <row r="29" spans="1:19" x14ac:dyDescent="0.25">
      <c r="A29" s="118"/>
      <c r="B29" s="222">
        <f t="shared" si="2"/>
        <v>0</v>
      </c>
      <c r="C29" s="15"/>
      <c r="D29" s="1143"/>
      <c r="E29" s="1144"/>
      <c r="F29" s="1143">
        <f t="shared" si="7"/>
        <v>0</v>
      </c>
      <c r="G29" s="1145"/>
      <c r="H29" s="1146"/>
      <c r="I29" s="604">
        <f t="shared" si="3"/>
        <v>0</v>
      </c>
      <c r="K29" s="118"/>
      <c r="L29" s="222">
        <f t="shared" si="4"/>
        <v>11</v>
      </c>
      <c r="M29" s="1397"/>
      <c r="N29" s="1121"/>
      <c r="O29" s="1122"/>
      <c r="P29" s="1089">
        <f t="shared" si="6"/>
        <v>0</v>
      </c>
      <c r="Q29" s="1123"/>
      <c r="R29" s="213"/>
      <c r="S29" s="604">
        <f t="shared" si="5"/>
        <v>128.51</v>
      </c>
    </row>
    <row r="30" spans="1:19" x14ac:dyDescent="0.25">
      <c r="A30" s="118"/>
      <c r="B30" s="222">
        <f t="shared" si="2"/>
        <v>0</v>
      </c>
      <c r="C30" s="15"/>
      <c r="D30" s="1143"/>
      <c r="E30" s="1144"/>
      <c r="F30" s="1143">
        <f t="shared" si="7"/>
        <v>0</v>
      </c>
      <c r="G30" s="1145"/>
      <c r="H30" s="1146"/>
      <c r="I30" s="604">
        <f t="shared" si="3"/>
        <v>0</v>
      </c>
      <c r="K30" s="118"/>
      <c r="L30" s="222">
        <f t="shared" si="4"/>
        <v>11</v>
      </c>
      <c r="M30" s="1397"/>
      <c r="N30" s="1121"/>
      <c r="O30" s="1122"/>
      <c r="P30" s="1089">
        <f t="shared" si="6"/>
        <v>0</v>
      </c>
      <c r="Q30" s="1123"/>
      <c r="R30" s="213"/>
      <c r="S30" s="604">
        <f t="shared" si="5"/>
        <v>128.51</v>
      </c>
    </row>
    <row r="31" spans="1:19" x14ac:dyDescent="0.25">
      <c r="A31" s="118"/>
      <c r="B31" s="222">
        <f t="shared" si="2"/>
        <v>0</v>
      </c>
      <c r="C31" s="15"/>
      <c r="D31" s="1143"/>
      <c r="E31" s="1144"/>
      <c r="F31" s="1143">
        <f t="shared" si="7"/>
        <v>0</v>
      </c>
      <c r="G31" s="1145"/>
      <c r="H31" s="1146"/>
      <c r="I31" s="604">
        <f t="shared" si="3"/>
        <v>0</v>
      </c>
      <c r="K31" s="118"/>
      <c r="L31" s="222">
        <f t="shared" si="4"/>
        <v>11</v>
      </c>
      <c r="M31" s="1397"/>
      <c r="N31" s="1121"/>
      <c r="O31" s="1122"/>
      <c r="P31" s="1089">
        <f t="shared" si="6"/>
        <v>0</v>
      </c>
      <c r="Q31" s="1123"/>
      <c r="R31" s="213"/>
      <c r="S31" s="604">
        <f t="shared" si="5"/>
        <v>128.51</v>
      </c>
    </row>
    <row r="32" spans="1:19" x14ac:dyDescent="0.25">
      <c r="A32" s="118"/>
      <c r="B32" s="222">
        <f t="shared" si="2"/>
        <v>0</v>
      </c>
      <c r="C32" s="15"/>
      <c r="D32" s="1143"/>
      <c r="E32" s="1144"/>
      <c r="F32" s="1143">
        <f t="shared" si="7"/>
        <v>0</v>
      </c>
      <c r="G32" s="1145"/>
      <c r="H32" s="1146"/>
      <c r="I32" s="604">
        <f t="shared" si="3"/>
        <v>0</v>
      </c>
      <c r="K32" s="118"/>
      <c r="L32" s="222">
        <f t="shared" si="4"/>
        <v>11</v>
      </c>
      <c r="M32" s="1397"/>
      <c r="N32" s="1121"/>
      <c r="O32" s="1122"/>
      <c r="P32" s="1089">
        <f t="shared" si="6"/>
        <v>0</v>
      </c>
      <c r="Q32" s="1123"/>
      <c r="R32" s="213"/>
      <c r="S32" s="604">
        <f t="shared" si="5"/>
        <v>128.51</v>
      </c>
    </row>
    <row r="33" spans="1:19" x14ac:dyDescent="0.25">
      <c r="A33" s="118"/>
      <c r="B33" s="222">
        <f t="shared" si="2"/>
        <v>0</v>
      </c>
      <c r="C33" s="15"/>
      <c r="D33" s="1121"/>
      <c r="E33" s="1122"/>
      <c r="F33" s="1121">
        <f t="shared" si="7"/>
        <v>0</v>
      </c>
      <c r="G33" s="1123"/>
      <c r="H33" s="213"/>
      <c r="I33" s="604">
        <f t="shared" si="3"/>
        <v>0</v>
      </c>
      <c r="K33" s="118"/>
      <c r="L33" s="222">
        <f t="shared" si="4"/>
        <v>11</v>
      </c>
      <c r="M33" s="1397"/>
      <c r="N33" s="1121"/>
      <c r="O33" s="1122"/>
      <c r="P33" s="1089">
        <f t="shared" si="6"/>
        <v>0</v>
      </c>
      <c r="Q33" s="1123"/>
      <c r="R33" s="213"/>
      <c r="S33" s="604">
        <f t="shared" si="5"/>
        <v>128.51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0</v>
      </c>
      <c r="K34" s="118"/>
      <c r="L34" s="222">
        <f t="shared" si="4"/>
        <v>11</v>
      </c>
      <c r="M34" s="1397"/>
      <c r="N34" s="1121"/>
      <c r="O34" s="1122"/>
      <c r="P34" s="1089">
        <f t="shared" si="6"/>
        <v>0</v>
      </c>
      <c r="Q34" s="1123"/>
      <c r="R34" s="213"/>
      <c r="S34" s="604">
        <f t="shared" si="5"/>
        <v>128.51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0</v>
      </c>
      <c r="K35" s="118"/>
      <c r="L35" s="222">
        <f t="shared" si="4"/>
        <v>11</v>
      </c>
      <c r="M35" s="1397"/>
      <c r="N35" s="1121"/>
      <c r="O35" s="1122"/>
      <c r="P35" s="1089">
        <f t="shared" si="6"/>
        <v>0</v>
      </c>
      <c r="Q35" s="1123"/>
      <c r="R35" s="213"/>
      <c r="S35" s="604">
        <f t="shared" si="5"/>
        <v>128.51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0</v>
      </c>
      <c r="K36" s="118" t="s">
        <v>22</v>
      </c>
      <c r="L36" s="222">
        <f t="shared" si="4"/>
        <v>11</v>
      </c>
      <c r="M36" s="1397"/>
      <c r="N36" s="68"/>
      <c r="O36" s="194"/>
      <c r="P36" s="1089">
        <f t="shared" si="6"/>
        <v>0</v>
      </c>
      <c r="Q36" s="69"/>
      <c r="R36" s="70"/>
      <c r="S36" s="604">
        <f t="shared" si="5"/>
        <v>128.51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0</v>
      </c>
      <c r="K37" s="119"/>
      <c r="L37" s="222">
        <f t="shared" si="4"/>
        <v>11</v>
      </c>
      <c r="M37" s="1397"/>
      <c r="N37" s="68"/>
      <c r="O37" s="194"/>
      <c r="P37" s="1089">
        <f t="shared" si="6"/>
        <v>0</v>
      </c>
      <c r="Q37" s="69"/>
      <c r="R37" s="70"/>
      <c r="S37" s="604">
        <f t="shared" si="5"/>
        <v>128.51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0</v>
      </c>
      <c r="K38" s="118"/>
      <c r="L38" s="222">
        <f t="shared" si="4"/>
        <v>11</v>
      </c>
      <c r="M38" s="1397"/>
      <c r="N38" s="68"/>
      <c r="O38" s="194"/>
      <c r="P38" s="1089">
        <f t="shared" si="6"/>
        <v>0</v>
      </c>
      <c r="Q38" s="69"/>
      <c r="R38" s="70"/>
      <c r="S38" s="604">
        <f t="shared" si="5"/>
        <v>128.51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0</v>
      </c>
      <c r="K39" s="118"/>
      <c r="L39" s="82">
        <f t="shared" si="4"/>
        <v>11</v>
      </c>
      <c r="M39" s="1397"/>
      <c r="N39" s="68"/>
      <c r="O39" s="194"/>
      <c r="P39" s="1089">
        <f t="shared" si="6"/>
        <v>0</v>
      </c>
      <c r="Q39" s="69"/>
      <c r="R39" s="70"/>
      <c r="S39" s="604">
        <f t="shared" si="5"/>
        <v>128.51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0</v>
      </c>
      <c r="K40" s="118"/>
      <c r="L40" s="82">
        <f t="shared" si="4"/>
        <v>11</v>
      </c>
      <c r="M40" s="1397"/>
      <c r="N40" s="68"/>
      <c r="O40" s="194"/>
      <c r="P40" s="1089">
        <f t="shared" si="6"/>
        <v>0</v>
      </c>
      <c r="Q40" s="69"/>
      <c r="R40" s="70"/>
      <c r="S40" s="604">
        <f t="shared" si="5"/>
        <v>128.51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0</v>
      </c>
      <c r="K41" s="118"/>
      <c r="L41" s="82">
        <f t="shared" si="4"/>
        <v>11</v>
      </c>
      <c r="M41" s="1397"/>
      <c r="N41" s="68"/>
      <c r="O41" s="194"/>
      <c r="P41" s="1089">
        <f t="shared" si="6"/>
        <v>0</v>
      </c>
      <c r="Q41" s="69"/>
      <c r="R41" s="70"/>
      <c r="S41" s="604">
        <f t="shared" si="5"/>
        <v>128.51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0</v>
      </c>
      <c r="K42" s="118"/>
      <c r="L42" s="82">
        <f t="shared" si="4"/>
        <v>11</v>
      </c>
      <c r="M42" s="1397"/>
      <c r="N42" s="68"/>
      <c r="O42" s="194"/>
      <c r="P42" s="1089">
        <f t="shared" si="6"/>
        <v>0</v>
      </c>
      <c r="Q42" s="69"/>
      <c r="R42" s="70"/>
      <c r="S42" s="604">
        <f t="shared" si="5"/>
        <v>128.51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0</v>
      </c>
      <c r="K43" s="118"/>
      <c r="L43" s="82">
        <f t="shared" si="4"/>
        <v>11</v>
      </c>
      <c r="M43" s="1397"/>
      <c r="N43" s="68"/>
      <c r="O43" s="194"/>
      <c r="P43" s="1089">
        <f t="shared" si="6"/>
        <v>0</v>
      </c>
      <c r="Q43" s="69"/>
      <c r="R43" s="70"/>
      <c r="S43" s="604">
        <f t="shared" si="5"/>
        <v>128.51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0</v>
      </c>
      <c r="K44" s="118"/>
      <c r="L44" s="82">
        <f t="shared" si="4"/>
        <v>11</v>
      </c>
      <c r="M44" s="1397"/>
      <c r="N44" s="68"/>
      <c r="O44" s="194"/>
      <c r="P44" s="1089">
        <f t="shared" si="6"/>
        <v>0</v>
      </c>
      <c r="Q44" s="69"/>
      <c r="R44" s="70"/>
      <c r="S44" s="604">
        <f t="shared" si="5"/>
        <v>128.51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0</v>
      </c>
      <c r="K45" s="118"/>
      <c r="L45" s="82">
        <f t="shared" si="4"/>
        <v>11</v>
      </c>
      <c r="M45" s="1397"/>
      <c r="N45" s="68"/>
      <c r="O45" s="194"/>
      <c r="P45" s="1089">
        <f t="shared" si="6"/>
        <v>0</v>
      </c>
      <c r="Q45" s="69"/>
      <c r="R45" s="70"/>
      <c r="S45" s="604">
        <f t="shared" si="5"/>
        <v>128.51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397"/>
      <c r="N46" s="58"/>
      <c r="O46" s="201"/>
      <c r="P46" s="1089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47</v>
      </c>
      <c r="D48" s="6">
        <f>SUM(D9:D47)</f>
        <v>581.59</v>
      </c>
      <c r="F48" s="6">
        <f>SUM(F9:F47)</f>
        <v>581.59</v>
      </c>
      <c r="M48" s="53">
        <f>SUM(M9:M47)</f>
        <v>57</v>
      </c>
      <c r="N48" s="6">
        <f>SUM(N9:N47)</f>
        <v>680.26</v>
      </c>
      <c r="P48" s="6">
        <f>SUM(P9:P47)</f>
        <v>680.26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11</v>
      </c>
    </row>
    <row r="52" spans="3:16" ht="15.75" thickBot="1" x14ac:dyDescent="0.3"/>
    <row r="53" spans="3:16" ht="15.75" thickBot="1" x14ac:dyDescent="0.3">
      <c r="C53" s="1552" t="s">
        <v>11</v>
      </c>
      <c r="D53" s="1553"/>
      <c r="E53" s="56">
        <f>E5+E6-F48+E7</f>
        <v>-85.210000000000036</v>
      </c>
      <c r="F53" s="1088"/>
      <c r="M53" s="1552" t="s">
        <v>11</v>
      </c>
      <c r="N53" s="1553"/>
      <c r="O53" s="56">
        <f>O5+O6-P48+O7</f>
        <v>128.51</v>
      </c>
      <c r="P53" s="125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D4" workbookViewId="0">
      <selection activeCell="O23" sqref="O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0" t="s">
        <v>316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560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560"/>
      <c r="C6" s="367"/>
      <c r="D6" s="586"/>
      <c r="E6" s="724">
        <v>86.37</v>
      </c>
      <c r="F6" s="675">
        <v>7</v>
      </c>
      <c r="G6" s="47">
        <f>F42</f>
        <v>1148.76</v>
      </c>
      <c r="H6" s="7">
        <f>E6-G6+E7+E5-G5+E4</f>
        <v>1.1368683772161603E-13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09">
        <v>45068</v>
      </c>
      <c r="F13" s="648">
        <f t="shared" si="0"/>
        <v>120.51</v>
      </c>
      <c r="G13" s="1110" t="s">
        <v>239</v>
      </c>
      <c r="H13" s="1111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09">
        <v>45071</v>
      </c>
      <c r="F14" s="648">
        <f t="shared" si="0"/>
        <v>6.68</v>
      </c>
      <c r="G14" s="1110" t="s">
        <v>256</v>
      </c>
      <c r="H14" s="1111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09">
        <v>45073</v>
      </c>
      <c r="F15" s="648">
        <f t="shared" si="0"/>
        <v>122.69</v>
      </c>
      <c r="G15" s="1110" t="s">
        <v>249</v>
      </c>
      <c r="H15" s="1111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09">
        <v>45076</v>
      </c>
      <c r="F16" s="648">
        <f t="shared" si="0"/>
        <v>122.58</v>
      </c>
      <c r="G16" s="1110" t="s">
        <v>279</v>
      </c>
      <c r="H16" s="1111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09">
        <v>45078</v>
      </c>
      <c r="F17" s="648">
        <f t="shared" si="0"/>
        <v>96.89</v>
      </c>
      <c r="G17" s="1110" t="s">
        <v>288</v>
      </c>
      <c r="H17" s="1111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09"/>
      <c r="F18" s="648">
        <f t="shared" si="0"/>
        <v>0</v>
      </c>
      <c r="G18" s="1110"/>
      <c r="H18" s="1111"/>
      <c r="I18" s="604">
        <f t="shared" si="2"/>
        <v>229.03000000000009</v>
      </c>
    </row>
    <row r="19" spans="1:9" x14ac:dyDescent="0.25">
      <c r="A19" s="118"/>
      <c r="B19" s="82">
        <f t="shared" si="1"/>
        <v>9</v>
      </c>
      <c r="C19" s="722">
        <v>10</v>
      </c>
      <c r="D19" s="815">
        <v>121.37</v>
      </c>
      <c r="E19" s="1102">
        <v>45093</v>
      </c>
      <c r="F19" s="815">
        <f t="shared" si="0"/>
        <v>121.37</v>
      </c>
      <c r="G19" s="532" t="s">
        <v>585</v>
      </c>
      <c r="H19" s="363">
        <v>92</v>
      </c>
      <c r="I19" s="102">
        <f t="shared" si="2"/>
        <v>107.66000000000008</v>
      </c>
    </row>
    <row r="20" spans="1:9" x14ac:dyDescent="0.25">
      <c r="A20" s="118"/>
      <c r="B20" s="82">
        <f t="shared" si="1"/>
        <v>0</v>
      </c>
      <c r="C20" s="722">
        <v>9</v>
      </c>
      <c r="D20" s="815">
        <v>107.66</v>
      </c>
      <c r="E20" s="1102">
        <v>45094</v>
      </c>
      <c r="F20" s="815">
        <f t="shared" si="0"/>
        <v>107.66</v>
      </c>
      <c r="G20" s="532" t="s">
        <v>593</v>
      </c>
      <c r="H20" s="363">
        <v>92</v>
      </c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722"/>
      <c r="D21" s="815"/>
      <c r="E21" s="1102"/>
      <c r="F21" s="815">
        <f t="shared" si="0"/>
        <v>0</v>
      </c>
      <c r="G21" s="532"/>
      <c r="H21" s="363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722"/>
      <c r="D22" s="815"/>
      <c r="E22" s="1102"/>
      <c r="F22" s="815">
        <f t="shared" si="0"/>
        <v>0</v>
      </c>
      <c r="G22" s="532"/>
      <c r="H22" s="363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722"/>
      <c r="D23" s="815"/>
      <c r="E23" s="1102"/>
      <c r="F23" s="1369">
        <f t="shared" si="0"/>
        <v>0</v>
      </c>
      <c r="G23" s="1349"/>
      <c r="H23" s="1350"/>
      <c r="I23" s="1351">
        <f t="shared" si="2"/>
        <v>0</v>
      </c>
    </row>
    <row r="24" spans="1:9" x14ac:dyDescent="0.25">
      <c r="A24" s="118"/>
      <c r="B24" s="222">
        <f t="shared" si="1"/>
        <v>0</v>
      </c>
      <c r="C24" s="722"/>
      <c r="D24" s="815"/>
      <c r="E24" s="1102"/>
      <c r="F24" s="1369">
        <f t="shared" si="0"/>
        <v>0</v>
      </c>
      <c r="G24" s="1349"/>
      <c r="H24" s="1350"/>
      <c r="I24" s="1351">
        <f t="shared" si="2"/>
        <v>0</v>
      </c>
    </row>
    <row r="25" spans="1:9" x14ac:dyDescent="0.25">
      <c r="A25" s="118"/>
      <c r="B25" s="222">
        <f t="shared" si="1"/>
        <v>0</v>
      </c>
      <c r="C25" s="722"/>
      <c r="D25" s="815"/>
      <c r="E25" s="1102"/>
      <c r="F25" s="1369">
        <f t="shared" si="0"/>
        <v>0</v>
      </c>
      <c r="G25" s="1349"/>
      <c r="H25" s="1350"/>
      <c r="I25" s="1351">
        <f t="shared" si="2"/>
        <v>0</v>
      </c>
    </row>
    <row r="26" spans="1:9" x14ac:dyDescent="0.25">
      <c r="A26" s="118"/>
      <c r="B26" s="174">
        <f t="shared" si="1"/>
        <v>0</v>
      </c>
      <c r="C26" s="722"/>
      <c r="D26" s="815"/>
      <c r="E26" s="1102"/>
      <c r="F26" s="1369">
        <f t="shared" si="0"/>
        <v>0</v>
      </c>
      <c r="G26" s="1349"/>
      <c r="H26" s="1350"/>
      <c r="I26" s="1351">
        <f t="shared" si="2"/>
        <v>0</v>
      </c>
    </row>
    <row r="27" spans="1:9" x14ac:dyDescent="0.25">
      <c r="A27" s="118"/>
      <c r="B27" s="222">
        <f t="shared" si="1"/>
        <v>0</v>
      </c>
      <c r="C27" s="722"/>
      <c r="D27" s="815"/>
      <c r="E27" s="1102"/>
      <c r="F27" s="815">
        <f t="shared" si="0"/>
        <v>0</v>
      </c>
      <c r="G27" s="532"/>
      <c r="H27" s="363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722"/>
      <c r="D28" s="815"/>
      <c r="E28" s="1102"/>
      <c r="F28" s="815">
        <f t="shared" si="0"/>
        <v>0</v>
      </c>
      <c r="G28" s="532"/>
      <c r="H28" s="363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722"/>
      <c r="D29" s="815"/>
      <c r="E29" s="1102"/>
      <c r="F29" s="815">
        <f t="shared" si="0"/>
        <v>0</v>
      </c>
      <c r="G29" s="532"/>
      <c r="H29" s="363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722"/>
      <c r="D30" s="815"/>
      <c r="E30" s="1102"/>
      <c r="F30" s="815">
        <f t="shared" si="0"/>
        <v>0</v>
      </c>
      <c r="G30" s="532"/>
      <c r="H30" s="363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722"/>
      <c r="D31" s="815"/>
      <c r="E31" s="1102"/>
      <c r="F31" s="815">
        <f t="shared" si="0"/>
        <v>0</v>
      </c>
      <c r="G31" s="532"/>
      <c r="H31" s="363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722"/>
      <c r="D32" s="815"/>
      <c r="E32" s="1102"/>
      <c r="F32" s="815">
        <f t="shared" si="0"/>
        <v>0</v>
      </c>
      <c r="G32" s="532"/>
      <c r="H32" s="363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722"/>
      <c r="D33" s="815"/>
      <c r="E33" s="1102"/>
      <c r="F33" s="815">
        <f t="shared" si="0"/>
        <v>0</v>
      </c>
      <c r="G33" s="532"/>
      <c r="H33" s="363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722"/>
      <c r="D34" s="815"/>
      <c r="E34" s="1102"/>
      <c r="F34" s="815">
        <f t="shared" si="0"/>
        <v>0</v>
      </c>
      <c r="G34" s="532"/>
      <c r="H34" s="363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722"/>
      <c r="D35" s="815"/>
      <c r="E35" s="1102"/>
      <c r="F35" s="815">
        <f t="shared" si="0"/>
        <v>0</v>
      </c>
      <c r="G35" s="532"/>
      <c r="H35" s="363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722"/>
      <c r="D36" s="815"/>
      <c r="E36" s="1102"/>
      <c r="F36" s="815">
        <f t="shared" si="0"/>
        <v>0</v>
      </c>
      <c r="G36" s="532"/>
      <c r="H36" s="363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722"/>
      <c r="D37" s="815"/>
      <c r="E37" s="1102"/>
      <c r="F37" s="815">
        <f t="shared" si="0"/>
        <v>0</v>
      </c>
      <c r="G37" s="532"/>
      <c r="H37" s="363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722"/>
      <c r="D38" s="815"/>
      <c r="E38" s="1102"/>
      <c r="F38" s="815">
        <f t="shared" si="0"/>
        <v>0</v>
      </c>
      <c r="G38" s="532"/>
      <c r="H38" s="363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95</v>
      </c>
      <c r="D42" s="6">
        <f>SUM(D9:D41)</f>
        <v>1148.76</v>
      </c>
      <c r="F42" s="6">
        <f>SUM(F9:F41)</f>
        <v>1148.76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52" t="s">
        <v>11</v>
      </c>
      <c r="D47" s="1553"/>
      <c r="E47" s="56">
        <f>E5+E6-F42+E7</f>
        <v>0</v>
      </c>
      <c r="F47" s="72"/>
    </row>
    <row r="50" spans="1:7" x14ac:dyDescent="0.25">
      <c r="A50" s="216"/>
      <c r="B50" s="1557"/>
      <c r="C50" s="446"/>
      <c r="D50" s="221"/>
      <c r="E50" s="77"/>
      <c r="F50" s="61"/>
      <c r="G50" s="5"/>
    </row>
    <row r="51" spans="1:7" x14ac:dyDescent="0.25">
      <c r="A51" s="216"/>
      <c r="B51" s="1557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H21" sqref="H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3"/>
      <c r="F4" s="813"/>
      <c r="G4" s="814"/>
      <c r="H4" s="814"/>
    </row>
    <row r="5" spans="1:10" ht="15.75" x14ac:dyDescent="0.25">
      <c r="A5" s="1561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561"/>
      <c r="B6" s="1562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561"/>
      <c r="B7" s="1562"/>
      <c r="C7" s="515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</row>
    <row r="8" spans="1:10" ht="15.75" thickBot="1" x14ac:dyDescent="0.3">
      <c r="B8" s="19"/>
      <c r="C8" s="446"/>
      <c r="D8" s="130"/>
      <c r="E8" s="451"/>
      <c r="F8" s="1088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119</v>
      </c>
      <c r="C10" s="15">
        <v>15</v>
      </c>
      <c r="D10" s="68">
        <v>179.2</v>
      </c>
      <c r="E10" s="194">
        <v>45098</v>
      </c>
      <c r="F10" s="68">
        <f t="shared" ref="F10:F11" si="0">D10</f>
        <v>179.2</v>
      </c>
      <c r="G10" s="571" t="s">
        <v>530</v>
      </c>
      <c r="H10" s="70">
        <v>88</v>
      </c>
      <c r="I10" s="604">
        <f>E7-F10+E6+E8+E5+E4</f>
        <v>1412.4899999999998</v>
      </c>
    </row>
    <row r="11" spans="1:10" x14ac:dyDescent="0.25">
      <c r="A11" s="186"/>
      <c r="B11" s="681">
        <f>B10-C11</f>
        <v>118</v>
      </c>
      <c r="C11" s="15">
        <v>1</v>
      </c>
      <c r="D11" s="68">
        <v>12.36</v>
      </c>
      <c r="E11" s="194">
        <v>45099</v>
      </c>
      <c r="F11" s="68">
        <f t="shared" si="0"/>
        <v>12.36</v>
      </c>
      <c r="G11" s="571" t="s">
        <v>623</v>
      </c>
      <c r="H11" s="70">
        <v>88</v>
      </c>
      <c r="I11" s="604">
        <f>I10-F11</f>
        <v>1400.1299999999999</v>
      </c>
    </row>
    <row r="12" spans="1:10" x14ac:dyDescent="0.25">
      <c r="A12" s="174"/>
      <c r="B12" s="681">
        <f t="shared" ref="B12:B75" si="1">B11-C12</f>
        <v>98</v>
      </c>
      <c r="C12" s="632">
        <v>20</v>
      </c>
      <c r="D12" s="573">
        <v>240.2</v>
      </c>
      <c r="E12" s="600">
        <v>45099</v>
      </c>
      <c r="F12" s="573">
        <f t="shared" ref="F12:F73" si="2">D12</f>
        <v>240.2</v>
      </c>
      <c r="G12" s="571" t="s">
        <v>624</v>
      </c>
      <c r="H12" s="572">
        <v>88</v>
      </c>
      <c r="I12" s="604">
        <f t="shared" ref="I12:I75" si="3">I11-F12</f>
        <v>1159.9299999999998</v>
      </c>
    </row>
    <row r="13" spans="1:10" x14ac:dyDescent="0.25">
      <c r="A13" s="1429" t="s">
        <v>723</v>
      </c>
      <c r="B13" s="681">
        <f t="shared" si="1"/>
        <v>92</v>
      </c>
      <c r="C13" s="1424">
        <v>6</v>
      </c>
      <c r="D13" s="1425">
        <v>73.36</v>
      </c>
      <c r="E13" s="600">
        <v>45099</v>
      </c>
      <c r="F13" s="573">
        <f t="shared" ref="F13:F19" si="4">D13</f>
        <v>73.36</v>
      </c>
      <c r="G13" s="571" t="s">
        <v>625</v>
      </c>
      <c r="H13" s="572">
        <v>88</v>
      </c>
      <c r="I13" s="604">
        <f t="shared" si="3"/>
        <v>1086.57</v>
      </c>
      <c r="J13" s="602"/>
    </row>
    <row r="14" spans="1:10" x14ac:dyDescent="0.25">
      <c r="A14" s="81" t="s">
        <v>33</v>
      </c>
      <c r="B14" s="681">
        <f t="shared" si="1"/>
        <v>82</v>
      </c>
      <c r="C14" s="632">
        <v>10</v>
      </c>
      <c r="D14" s="573">
        <v>119.21</v>
      </c>
      <c r="E14" s="600">
        <v>45104</v>
      </c>
      <c r="F14" s="573">
        <f t="shared" si="4"/>
        <v>119.21</v>
      </c>
      <c r="G14" s="571" t="s">
        <v>670</v>
      </c>
      <c r="H14" s="572">
        <v>90</v>
      </c>
      <c r="I14" s="604">
        <f t="shared" si="3"/>
        <v>967.3599999999999</v>
      </c>
      <c r="J14" s="602"/>
    </row>
    <row r="15" spans="1:10" x14ac:dyDescent="0.25">
      <c r="A15" s="1088"/>
      <c r="B15" s="681">
        <f t="shared" si="1"/>
        <v>70</v>
      </c>
      <c r="C15" s="632">
        <v>12</v>
      </c>
      <c r="D15" s="573">
        <v>143.32</v>
      </c>
      <c r="E15" s="600">
        <v>45105</v>
      </c>
      <c r="F15" s="573">
        <f t="shared" si="4"/>
        <v>143.32</v>
      </c>
      <c r="G15" s="571" t="s">
        <v>686</v>
      </c>
      <c r="H15" s="572">
        <v>90</v>
      </c>
      <c r="I15" s="604">
        <f t="shared" si="3"/>
        <v>824.04</v>
      </c>
      <c r="J15" s="602"/>
    </row>
    <row r="16" spans="1:10" ht="15.75" customHeight="1" x14ac:dyDescent="0.25">
      <c r="A16" s="1088"/>
      <c r="B16" s="681">
        <f t="shared" si="1"/>
        <v>69</v>
      </c>
      <c r="C16" s="632">
        <v>1</v>
      </c>
      <c r="D16" s="573">
        <v>12.05</v>
      </c>
      <c r="E16" s="600">
        <v>45106</v>
      </c>
      <c r="F16" s="573">
        <f t="shared" si="4"/>
        <v>12.05</v>
      </c>
      <c r="G16" s="571" t="s">
        <v>689</v>
      </c>
      <c r="H16" s="572">
        <v>90</v>
      </c>
      <c r="I16" s="604">
        <f t="shared" si="3"/>
        <v>811.99</v>
      </c>
      <c r="J16" s="602"/>
    </row>
    <row r="17" spans="1:10" ht="15.75" customHeight="1" x14ac:dyDescent="0.25">
      <c r="B17" s="681">
        <f t="shared" si="1"/>
        <v>63</v>
      </c>
      <c r="C17" s="632">
        <v>6</v>
      </c>
      <c r="D17" s="573">
        <v>70.86</v>
      </c>
      <c r="E17" s="600">
        <v>45107</v>
      </c>
      <c r="F17" s="573">
        <f t="shared" si="4"/>
        <v>70.86</v>
      </c>
      <c r="G17" s="571" t="s">
        <v>704</v>
      </c>
      <c r="H17" s="572">
        <v>90</v>
      </c>
      <c r="I17" s="604">
        <f t="shared" si="3"/>
        <v>741.13</v>
      </c>
      <c r="J17" s="602"/>
    </row>
    <row r="18" spans="1:10" x14ac:dyDescent="0.25">
      <c r="B18" s="681">
        <f t="shared" si="1"/>
        <v>63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741.13</v>
      </c>
      <c r="J18" s="602"/>
    </row>
    <row r="19" spans="1:10" x14ac:dyDescent="0.25">
      <c r="A19" s="118"/>
      <c r="B19" s="681">
        <f t="shared" si="1"/>
        <v>63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741.13</v>
      </c>
      <c r="J19" s="602"/>
    </row>
    <row r="20" spans="1:10" x14ac:dyDescent="0.25">
      <c r="A20" s="118"/>
      <c r="B20" s="681">
        <f t="shared" si="1"/>
        <v>63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741.13</v>
      </c>
      <c r="J20" s="602"/>
    </row>
    <row r="21" spans="1:10" x14ac:dyDescent="0.25">
      <c r="A21" s="118"/>
      <c r="B21" s="681">
        <f t="shared" si="1"/>
        <v>63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741.13</v>
      </c>
      <c r="J21" s="602"/>
    </row>
    <row r="22" spans="1:10" x14ac:dyDescent="0.25">
      <c r="A22" s="118"/>
      <c r="B22" s="681">
        <f t="shared" si="1"/>
        <v>63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741.13</v>
      </c>
      <c r="J22" s="602"/>
    </row>
    <row r="23" spans="1:10" x14ac:dyDescent="0.25">
      <c r="A23" s="118"/>
      <c r="B23" s="681">
        <f t="shared" si="1"/>
        <v>63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741.13</v>
      </c>
      <c r="J23" s="602"/>
    </row>
    <row r="24" spans="1:10" x14ac:dyDescent="0.25">
      <c r="A24" s="119"/>
      <c r="B24" s="681">
        <f t="shared" si="1"/>
        <v>63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741.13</v>
      </c>
      <c r="J24" s="602"/>
    </row>
    <row r="25" spans="1:10" x14ac:dyDescent="0.25">
      <c r="A25" s="118"/>
      <c r="B25" s="681">
        <f t="shared" si="1"/>
        <v>63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741.13</v>
      </c>
      <c r="J25" s="602"/>
    </row>
    <row r="26" spans="1:10" x14ac:dyDescent="0.25">
      <c r="A26" s="118"/>
      <c r="B26" s="681">
        <f t="shared" si="1"/>
        <v>63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741.13</v>
      </c>
      <c r="J26" s="602"/>
    </row>
    <row r="27" spans="1:10" x14ac:dyDescent="0.25">
      <c r="A27" s="118"/>
      <c r="B27" s="681">
        <f t="shared" si="1"/>
        <v>63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741.13</v>
      </c>
      <c r="J27" s="602"/>
    </row>
    <row r="28" spans="1:10" x14ac:dyDescent="0.25">
      <c r="A28" s="118"/>
      <c r="B28" s="681">
        <f t="shared" si="1"/>
        <v>63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741.13</v>
      </c>
      <c r="J28" s="602"/>
    </row>
    <row r="29" spans="1:10" x14ac:dyDescent="0.25">
      <c r="A29" s="118"/>
      <c r="B29" s="681">
        <f t="shared" si="1"/>
        <v>63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741.13</v>
      </c>
    </row>
    <row r="30" spans="1:10" x14ac:dyDescent="0.25">
      <c r="A30" s="118"/>
      <c r="B30" s="681">
        <f t="shared" si="1"/>
        <v>63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741.13</v>
      </c>
    </row>
    <row r="31" spans="1:10" x14ac:dyDescent="0.25">
      <c r="A31" s="118"/>
      <c r="B31" s="681">
        <f t="shared" si="1"/>
        <v>63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741.13</v>
      </c>
    </row>
    <row r="32" spans="1:10" x14ac:dyDescent="0.25">
      <c r="A32" s="118"/>
      <c r="B32" s="681">
        <f t="shared" si="1"/>
        <v>63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741.13</v>
      </c>
    </row>
    <row r="33" spans="1:9" x14ac:dyDescent="0.25">
      <c r="A33" s="118"/>
      <c r="B33" s="681">
        <f t="shared" si="1"/>
        <v>63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741.13</v>
      </c>
    </row>
    <row r="34" spans="1:9" x14ac:dyDescent="0.25">
      <c r="A34" s="118"/>
      <c r="B34" s="681">
        <f t="shared" si="1"/>
        <v>63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741.13</v>
      </c>
    </row>
    <row r="35" spans="1:9" x14ac:dyDescent="0.25">
      <c r="A35" s="118"/>
      <c r="B35" s="681">
        <f t="shared" si="1"/>
        <v>63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741.13</v>
      </c>
    </row>
    <row r="36" spans="1:9" x14ac:dyDescent="0.25">
      <c r="A36" s="118"/>
      <c r="B36" s="681">
        <f t="shared" si="1"/>
        <v>63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741.13</v>
      </c>
    </row>
    <row r="37" spans="1:9" x14ac:dyDescent="0.25">
      <c r="A37" s="118" t="s">
        <v>22</v>
      </c>
      <c r="B37" s="681">
        <f t="shared" si="1"/>
        <v>63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741.13</v>
      </c>
    </row>
    <row r="38" spans="1:9" x14ac:dyDescent="0.25">
      <c r="A38" s="119"/>
      <c r="B38" s="681">
        <f t="shared" si="1"/>
        <v>63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741.13</v>
      </c>
    </row>
    <row r="39" spans="1:9" x14ac:dyDescent="0.25">
      <c r="A39" s="118"/>
      <c r="B39" s="681">
        <f t="shared" si="1"/>
        <v>63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741.13</v>
      </c>
    </row>
    <row r="40" spans="1:9" x14ac:dyDescent="0.25">
      <c r="A40" s="118"/>
      <c r="B40" s="681">
        <f t="shared" si="1"/>
        <v>63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741.13</v>
      </c>
    </row>
    <row r="41" spans="1:9" x14ac:dyDescent="0.25">
      <c r="A41" s="118"/>
      <c r="B41" s="681">
        <f t="shared" si="1"/>
        <v>63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741.13</v>
      </c>
    </row>
    <row r="42" spans="1:9" x14ac:dyDescent="0.25">
      <c r="A42" s="118"/>
      <c r="B42" s="681">
        <f t="shared" si="1"/>
        <v>63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741.13</v>
      </c>
    </row>
    <row r="43" spans="1:9" x14ac:dyDescent="0.25">
      <c r="A43" s="118"/>
      <c r="B43" s="681">
        <f t="shared" si="1"/>
        <v>63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741.13</v>
      </c>
    </row>
    <row r="44" spans="1:9" x14ac:dyDescent="0.25">
      <c r="A44" s="118"/>
      <c r="B44" s="681">
        <f t="shared" si="1"/>
        <v>63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741.13</v>
      </c>
    </row>
    <row r="45" spans="1:9" x14ac:dyDescent="0.25">
      <c r="A45" s="118"/>
      <c r="B45" s="681">
        <f t="shared" si="1"/>
        <v>63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741.13</v>
      </c>
    </row>
    <row r="46" spans="1:9" x14ac:dyDescent="0.25">
      <c r="A46" s="118"/>
      <c r="B46" s="681">
        <f t="shared" si="1"/>
        <v>63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741.13</v>
      </c>
    </row>
    <row r="47" spans="1:9" x14ac:dyDescent="0.25">
      <c r="A47" s="118"/>
      <c r="B47" s="681">
        <f t="shared" si="1"/>
        <v>63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741.13</v>
      </c>
    </row>
    <row r="48" spans="1:9" x14ac:dyDescent="0.25">
      <c r="A48" s="118"/>
      <c r="B48" s="681">
        <f t="shared" si="1"/>
        <v>63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741.13</v>
      </c>
    </row>
    <row r="49" spans="1:9" x14ac:dyDescent="0.25">
      <c r="A49" s="118"/>
      <c r="B49" s="681">
        <f t="shared" si="1"/>
        <v>63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741.13</v>
      </c>
    </row>
    <row r="50" spans="1:9" x14ac:dyDescent="0.25">
      <c r="A50" s="118"/>
      <c r="B50" s="681">
        <f t="shared" si="1"/>
        <v>63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741.13</v>
      </c>
    </row>
    <row r="51" spans="1:9" x14ac:dyDescent="0.25">
      <c r="A51" s="118"/>
      <c r="B51" s="681">
        <f t="shared" si="1"/>
        <v>63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741.13</v>
      </c>
    </row>
    <row r="52" spans="1:9" x14ac:dyDescent="0.25">
      <c r="A52" s="118"/>
      <c r="B52" s="681">
        <f t="shared" si="1"/>
        <v>63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741.13</v>
      </c>
    </row>
    <row r="53" spans="1:9" x14ac:dyDescent="0.25">
      <c r="A53" s="118"/>
      <c r="B53" s="681">
        <f t="shared" si="1"/>
        <v>63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741.13</v>
      </c>
    </row>
    <row r="54" spans="1:9" x14ac:dyDescent="0.25">
      <c r="A54" s="118"/>
      <c r="B54" s="681">
        <f t="shared" si="1"/>
        <v>63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741.13</v>
      </c>
    </row>
    <row r="55" spans="1:9" x14ac:dyDescent="0.25">
      <c r="A55" s="118"/>
      <c r="B55" s="681">
        <f t="shared" si="1"/>
        <v>63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741.13</v>
      </c>
    </row>
    <row r="56" spans="1:9" x14ac:dyDescent="0.25">
      <c r="A56" s="118"/>
      <c r="B56" s="681">
        <f t="shared" si="1"/>
        <v>63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741.13</v>
      </c>
    </row>
    <row r="57" spans="1:9" x14ac:dyDescent="0.25">
      <c r="A57" s="118"/>
      <c r="B57" s="681">
        <f t="shared" si="1"/>
        <v>63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741.13</v>
      </c>
    </row>
    <row r="58" spans="1:9" x14ac:dyDescent="0.25">
      <c r="A58" s="118"/>
      <c r="B58" s="681">
        <f t="shared" si="1"/>
        <v>63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741.13</v>
      </c>
    </row>
    <row r="59" spans="1:9" x14ac:dyDescent="0.25">
      <c r="A59" s="118"/>
      <c r="B59" s="681">
        <f t="shared" si="1"/>
        <v>63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741.13</v>
      </c>
    </row>
    <row r="60" spans="1:9" x14ac:dyDescent="0.25">
      <c r="A60" s="118"/>
      <c r="B60" s="681">
        <f t="shared" si="1"/>
        <v>63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741.13</v>
      </c>
    </row>
    <row r="61" spans="1:9" x14ac:dyDescent="0.25">
      <c r="A61" s="118"/>
      <c r="B61" s="681">
        <f t="shared" si="1"/>
        <v>63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741.13</v>
      </c>
    </row>
    <row r="62" spans="1:9" x14ac:dyDescent="0.25">
      <c r="A62" s="118"/>
      <c r="B62" s="681">
        <f t="shared" si="1"/>
        <v>63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741.13</v>
      </c>
    </row>
    <row r="63" spans="1:9" x14ac:dyDescent="0.25">
      <c r="A63" s="118"/>
      <c r="B63" s="681">
        <f t="shared" si="1"/>
        <v>63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741.13</v>
      </c>
    </row>
    <row r="64" spans="1:9" x14ac:dyDescent="0.25">
      <c r="A64" s="118"/>
      <c r="B64" s="681">
        <f t="shared" si="1"/>
        <v>63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741.13</v>
      </c>
    </row>
    <row r="65" spans="1:9" x14ac:dyDescent="0.25">
      <c r="A65" s="118"/>
      <c r="B65" s="681">
        <f t="shared" si="1"/>
        <v>63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741.13</v>
      </c>
    </row>
    <row r="66" spans="1:9" x14ac:dyDescent="0.25">
      <c r="A66" s="118"/>
      <c r="B66" s="681">
        <f t="shared" si="1"/>
        <v>63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741.13</v>
      </c>
    </row>
    <row r="67" spans="1:9" x14ac:dyDescent="0.25">
      <c r="A67" s="118"/>
      <c r="B67" s="681">
        <f t="shared" si="1"/>
        <v>63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741.13</v>
      </c>
    </row>
    <row r="68" spans="1:9" x14ac:dyDescent="0.25">
      <c r="A68" s="118"/>
      <c r="B68" s="681">
        <f t="shared" si="1"/>
        <v>63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741.13</v>
      </c>
    </row>
    <row r="69" spans="1:9" x14ac:dyDescent="0.25">
      <c r="A69" s="118"/>
      <c r="B69" s="681">
        <f t="shared" si="1"/>
        <v>63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741.13</v>
      </c>
    </row>
    <row r="70" spans="1:9" x14ac:dyDescent="0.25">
      <c r="A70" s="118"/>
      <c r="B70" s="681">
        <f t="shared" si="1"/>
        <v>63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741.13</v>
      </c>
    </row>
    <row r="71" spans="1:9" x14ac:dyDescent="0.25">
      <c r="A71" s="118"/>
      <c r="B71" s="681">
        <f t="shared" si="1"/>
        <v>63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741.13</v>
      </c>
    </row>
    <row r="72" spans="1:9" x14ac:dyDescent="0.25">
      <c r="A72" s="118"/>
      <c r="B72" s="681">
        <f t="shared" si="1"/>
        <v>63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741.13</v>
      </c>
    </row>
    <row r="73" spans="1:9" x14ac:dyDescent="0.25">
      <c r="A73" s="118"/>
      <c r="B73" s="681">
        <f t="shared" si="1"/>
        <v>63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741.13</v>
      </c>
    </row>
    <row r="74" spans="1:9" x14ac:dyDescent="0.25">
      <c r="A74" s="118"/>
      <c r="B74" s="681">
        <f t="shared" si="1"/>
        <v>63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741.13</v>
      </c>
    </row>
    <row r="75" spans="1:9" x14ac:dyDescent="0.25">
      <c r="A75" s="118"/>
      <c r="B75" s="681">
        <f t="shared" si="1"/>
        <v>63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741.13</v>
      </c>
    </row>
    <row r="76" spans="1:9" x14ac:dyDescent="0.25">
      <c r="A76" s="118"/>
      <c r="B76" s="681">
        <f t="shared" ref="B76" si="6">B75-C76</f>
        <v>63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741.13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741.13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21</v>
      </c>
    </row>
    <row r="83" spans="3:6" ht="15.75" thickBot="1" x14ac:dyDescent="0.3"/>
    <row r="84" spans="3:6" ht="15.75" thickBot="1" x14ac:dyDescent="0.3">
      <c r="C84" s="1552" t="s">
        <v>11</v>
      </c>
      <c r="D84" s="1553"/>
      <c r="E84" s="56">
        <f>E6+E7-F79+E8</f>
        <v>236.00999999999988</v>
      </c>
      <c r="F84" s="1088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2023-07-26T15:01:12Z</dcterms:modified>
</cp:coreProperties>
</file>