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0" yWindow="0" windowWidth="18720" windowHeight="11715" firstSheet="11" activeTab="12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P R A S   D E L    M E S " sheetId="16" r:id="rId13"/>
    <sheet name="C O M B O S   NOVIEMBRE 2023" sheetId="13" r:id="rId14"/>
    <sheet name="Hoja4" sheetId="14" r:id="rId15"/>
    <sheet name="Hoja1" sheetId="15" r:id="rId16"/>
  </sheets>
  <externalReferences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4" i="12" l="1"/>
  <c r="Q8" i="16"/>
  <c r="Q6" i="16" l="1"/>
  <c r="Q7" i="16"/>
  <c r="N103" i="12"/>
  <c r="Q9" i="16" l="1"/>
  <c r="J9" i="16" l="1"/>
  <c r="H9" i="16"/>
  <c r="G9" i="16"/>
  <c r="F9" i="16"/>
  <c r="E9" i="16"/>
  <c r="D9" i="16"/>
  <c r="C9" i="16"/>
  <c r="B9" i="16"/>
  <c r="I8" i="16"/>
  <c r="I9" i="16"/>
  <c r="I10" i="16"/>
  <c r="I11" i="16"/>
  <c r="I12" i="16"/>
  <c r="I13" i="16"/>
  <c r="H8" i="16"/>
  <c r="G8" i="16"/>
  <c r="F8" i="16"/>
  <c r="E8" i="16"/>
  <c r="D8" i="16"/>
  <c r="C8" i="16"/>
  <c r="B8" i="16"/>
  <c r="J7" i="16" l="1"/>
  <c r="I7" i="16"/>
  <c r="H7" i="16"/>
  <c r="G7" i="16"/>
  <c r="F7" i="16"/>
  <c r="E7" i="16"/>
  <c r="D7" i="16"/>
  <c r="C7" i="16"/>
  <c r="B7" i="16"/>
  <c r="J6" i="16"/>
  <c r="I6" i="16"/>
  <c r="H6" i="16"/>
  <c r="G6" i="16"/>
  <c r="F6" i="16"/>
  <c r="E6" i="16"/>
  <c r="D6" i="16"/>
  <c r="C6" i="16"/>
  <c r="B6" i="16"/>
  <c r="T5" i="11" l="1"/>
  <c r="Q5" i="16" l="1"/>
  <c r="N77" i="12"/>
  <c r="N85" i="12" l="1"/>
  <c r="N79" i="10" l="1"/>
  <c r="N80" i="10"/>
  <c r="J79" i="10"/>
  <c r="I18" i="10"/>
  <c r="Q4" i="16"/>
  <c r="N63" i="12"/>
  <c r="J5" i="16" l="1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M51" i="16" l="1"/>
  <c r="I51" i="16"/>
  <c r="S50" i="16"/>
  <c r="T50" i="16" s="1"/>
  <c r="I50" i="16"/>
  <c r="S49" i="16"/>
  <c r="T49" i="16" s="1"/>
  <c r="I49" i="16"/>
  <c r="S48" i="16"/>
  <c r="T48" i="16" s="1"/>
  <c r="I48" i="16"/>
  <c r="S47" i="16"/>
  <c r="T47" i="16" s="1"/>
  <c r="I47" i="16"/>
  <c r="T46" i="16"/>
  <c r="S46" i="16"/>
  <c r="I46" i="16"/>
  <c r="S45" i="16"/>
  <c r="T45" i="16" s="1"/>
  <c r="I45" i="16"/>
  <c r="T44" i="16"/>
  <c r="S44" i="16"/>
  <c r="I44" i="16"/>
  <c r="S43" i="16"/>
  <c r="T43" i="16" s="1"/>
  <c r="I43" i="16"/>
  <c r="S42" i="16"/>
  <c r="T42" i="16" s="1"/>
  <c r="I42" i="16"/>
  <c r="S41" i="16"/>
  <c r="T41" i="16" s="1"/>
  <c r="I41" i="16"/>
  <c r="T40" i="16"/>
  <c r="S40" i="16"/>
  <c r="I40" i="16"/>
  <c r="S39" i="16"/>
  <c r="T39" i="16" s="1"/>
  <c r="I39" i="16"/>
  <c r="S38" i="16"/>
  <c r="T38" i="16" s="1"/>
  <c r="I38" i="16"/>
  <c r="S37" i="16"/>
  <c r="T37" i="16" s="1"/>
  <c r="S36" i="16"/>
  <c r="T36" i="16" s="1"/>
  <c r="S35" i="16"/>
  <c r="S34" i="16"/>
  <c r="S33" i="16"/>
  <c r="T33" i="16" s="1"/>
  <c r="S32" i="16"/>
  <c r="S31" i="16"/>
  <c r="S30" i="16"/>
  <c r="S29" i="16"/>
  <c r="T29" i="16" s="1"/>
  <c r="AA28" i="16"/>
  <c r="S28" i="16"/>
  <c r="T28" i="16"/>
  <c r="AA27" i="16"/>
  <c r="AB27" i="16" s="1"/>
  <c r="AC27" i="16" s="1"/>
  <c r="S27" i="16"/>
  <c r="AA26" i="16"/>
  <c r="AA25" i="16"/>
  <c r="S25" i="16"/>
  <c r="AA24" i="16"/>
  <c r="S24" i="16"/>
  <c r="AA23" i="16"/>
  <c r="AB23" i="16" s="1"/>
  <c r="S23" i="16"/>
  <c r="AA22" i="16"/>
  <c r="AB22" i="16" s="1"/>
  <c r="AC22" i="16" s="1"/>
  <c r="S22" i="16"/>
  <c r="AA21" i="16"/>
  <c r="S21" i="16"/>
  <c r="AC20" i="16"/>
  <c r="AA20" i="16"/>
  <c r="AB20" i="16" s="1"/>
  <c r="S20" i="16"/>
  <c r="AA19" i="16"/>
  <c r="S19" i="16"/>
  <c r="AA18" i="16"/>
  <c r="S18" i="16"/>
  <c r="AA17" i="16"/>
  <c r="AB17" i="16" s="1"/>
  <c r="S17" i="16"/>
  <c r="AA16" i="16"/>
  <c r="AB16" i="16" s="1"/>
  <c r="AC16" i="16" s="1"/>
  <c r="S16" i="16"/>
  <c r="AA15" i="16"/>
  <c r="S15" i="16"/>
  <c r="AA14" i="16"/>
  <c r="AB14" i="16" s="1"/>
  <c r="S14" i="16"/>
  <c r="AA13" i="16"/>
  <c r="AB13" i="16" s="1"/>
  <c r="S13" i="16"/>
  <c r="AA12" i="16"/>
  <c r="S12" i="16"/>
  <c r="T12" i="16"/>
  <c r="AA11" i="16"/>
  <c r="AB11" i="16" s="1"/>
  <c r="S11" i="16"/>
  <c r="AA10" i="16"/>
  <c r="AB10" i="16" s="1"/>
  <c r="AC10" i="16" s="1"/>
  <c r="S10" i="16"/>
  <c r="AA9" i="16"/>
  <c r="AB9" i="16" s="1"/>
  <c r="K51" i="16"/>
  <c r="AA8" i="16"/>
  <c r="AB8" i="16" s="1"/>
  <c r="S8" i="16"/>
  <c r="AA7" i="16"/>
  <c r="S7" i="16"/>
  <c r="T7" i="16" s="1"/>
  <c r="S6" i="16"/>
  <c r="S5" i="16"/>
  <c r="S4" i="16"/>
  <c r="S3" i="16"/>
  <c r="I3" i="16"/>
  <c r="H3" i="16"/>
  <c r="G3" i="16"/>
  <c r="F3" i="16"/>
  <c r="D3" i="16"/>
  <c r="C3" i="16"/>
  <c r="B3" i="16"/>
  <c r="T3" i="16" l="1"/>
  <c r="T15" i="16"/>
  <c r="AC17" i="16"/>
  <c r="T20" i="16"/>
  <c r="T21" i="16"/>
  <c r="T25" i="16"/>
  <c r="T30" i="16"/>
  <c r="T32" i="16"/>
  <c r="T34" i="16"/>
  <c r="T16" i="16"/>
  <c r="T5" i="16"/>
  <c r="AC11" i="16"/>
  <c r="AC14" i="16"/>
  <c r="T19" i="16"/>
  <c r="AC23" i="16"/>
  <c r="T18" i="16"/>
  <c r="T31" i="16"/>
  <c r="T4" i="16"/>
  <c r="T8" i="16"/>
  <c r="T11" i="16"/>
  <c r="T13" i="16"/>
  <c r="T14" i="16"/>
  <c r="T22" i="16"/>
  <c r="T24" i="16"/>
  <c r="T27" i="16"/>
  <c r="T35" i="16"/>
  <c r="T6" i="16"/>
  <c r="AB12" i="16"/>
  <c r="AC12" i="16" s="1"/>
  <c r="AC8" i="16"/>
  <c r="S9" i="16"/>
  <c r="T9" i="16" s="1"/>
  <c r="T17" i="16"/>
  <c r="AB21" i="16"/>
  <c r="AC21" i="16" s="1"/>
  <c r="AB25" i="16"/>
  <c r="AC25" i="16" s="1"/>
  <c r="AB26" i="16"/>
  <c r="AC26" i="16" s="1"/>
  <c r="H51" i="16"/>
  <c r="T23" i="16"/>
  <c r="S26" i="16"/>
  <c r="T26" i="16" s="1"/>
  <c r="G51" i="16"/>
  <c r="AB7" i="16"/>
  <c r="AC7" i="16" s="1"/>
  <c r="AC9" i="16"/>
  <c r="T10" i="16"/>
  <c r="AC13" i="16"/>
  <c r="AB15" i="16"/>
  <c r="AC15" i="16" s="1"/>
  <c r="AB19" i="16"/>
  <c r="AC19" i="16" s="1"/>
  <c r="AB18" i="16"/>
  <c r="AC18" i="16" s="1"/>
  <c r="AB24" i="16"/>
  <c r="AC24" i="16" s="1"/>
  <c r="AB28" i="16"/>
  <c r="AC28" i="16" s="1"/>
  <c r="Q51" i="16"/>
  <c r="S51" i="16" s="1"/>
  <c r="AC29" i="16" l="1"/>
  <c r="K72" i="12" l="1"/>
  <c r="K71" i="12"/>
  <c r="O63" i="12" l="1"/>
  <c r="O64" i="12"/>
  <c r="O65" i="12"/>
  <c r="K63" i="12"/>
  <c r="K64" i="12"/>
  <c r="K65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I7" i="13" s="1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3" i="12" l="1"/>
  <c r="T293" i="12"/>
  <c r="R293" i="12"/>
  <c r="M293" i="12"/>
  <c r="O292" i="12"/>
  <c r="E292" i="12"/>
  <c r="O291" i="12"/>
  <c r="E291" i="12"/>
  <c r="O290" i="12"/>
  <c r="E290" i="12"/>
  <c r="E289" i="12"/>
  <c r="O288" i="12"/>
  <c r="K288" i="12"/>
  <c r="E288" i="12"/>
  <c r="O287" i="12"/>
  <c r="K287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E113" i="12"/>
  <c r="O112" i="12"/>
  <c r="K112" i="12"/>
  <c r="E112" i="12"/>
  <c r="O111" i="12"/>
  <c r="K111" i="12"/>
  <c r="O110" i="12"/>
  <c r="K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4" i="12"/>
  <c r="K94" i="12"/>
  <c r="O93" i="12"/>
  <c r="K93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6" i="12"/>
  <c r="K86" i="12"/>
  <c r="O85" i="12"/>
  <c r="K85" i="12"/>
  <c r="O84" i="12"/>
  <c r="K84" i="12"/>
  <c r="O83" i="12"/>
  <c r="K83" i="12"/>
  <c r="O82" i="12"/>
  <c r="K82" i="12"/>
  <c r="O81" i="12"/>
  <c r="K81" i="12"/>
  <c r="O80" i="12"/>
  <c r="K80" i="12"/>
  <c r="O79" i="12"/>
  <c r="K79" i="12"/>
  <c r="O78" i="12"/>
  <c r="O77" i="12"/>
  <c r="K77" i="12"/>
  <c r="O76" i="12"/>
  <c r="O75" i="12"/>
  <c r="K75" i="12"/>
  <c r="O74" i="12"/>
  <c r="K74" i="12"/>
  <c r="O73" i="12"/>
  <c r="K73" i="12"/>
  <c r="O72" i="12"/>
  <c r="O71" i="12"/>
  <c r="O70" i="12"/>
  <c r="K70" i="12"/>
  <c r="O69" i="12"/>
  <c r="K69" i="12"/>
  <c r="O68" i="12"/>
  <c r="K68" i="12"/>
  <c r="O67" i="12"/>
  <c r="K67" i="12"/>
  <c r="O66" i="12"/>
  <c r="K66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O24" i="12"/>
  <c r="K24" i="12"/>
  <c r="E24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10" i="12"/>
  <c r="K10" i="12"/>
  <c r="E10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8" i="12" l="1"/>
  <c r="J289" i="12"/>
  <c r="O289" i="12" s="1"/>
  <c r="O293" i="12" s="1"/>
  <c r="O296" i="12" s="1"/>
  <c r="E4" i="10"/>
  <c r="M75" i="10" l="1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S5" i="11"/>
  <c r="S4" i="11"/>
  <c r="T4" i="11" s="1"/>
  <c r="S3" i="11"/>
  <c r="T3" i="11" s="1"/>
  <c r="N81" i="10" l="1"/>
  <c r="N82" i="10"/>
  <c r="N83" i="10"/>
  <c r="N84" i="10"/>
  <c r="N85" i="10"/>
  <c r="N86" i="10"/>
  <c r="N87" i="10"/>
  <c r="N88" i="10"/>
  <c r="N89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0" i="10" l="1"/>
  <c r="S290" i="10"/>
  <c r="Q290" i="10"/>
  <c r="L290" i="10"/>
  <c r="N289" i="10"/>
  <c r="E289" i="10"/>
  <c r="N288" i="10"/>
  <c r="E288" i="10"/>
  <c r="N287" i="10"/>
  <c r="E287" i="10"/>
  <c r="I286" i="10"/>
  <c r="N286" i="10" s="1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J89" i="10"/>
  <c r="J88" i="10"/>
  <c r="J87" i="10"/>
  <c r="J86" i="10"/>
  <c r="J85" i="10"/>
  <c r="J84" i="10"/>
  <c r="J83" i="10"/>
  <c r="J82" i="10"/>
  <c r="J81" i="10"/>
  <c r="J80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0" i="10" l="1"/>
  <c r="N293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<sst xmlns="http://schemas.openxmlformats.org/spreadsheetml/2006/main" count="2429" uniqueCount="901">
  <si>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</si>
  <si>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</si>
  <si>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</si>
  <si>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</si>
  <si>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</si>
  <si>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</si>
  <si>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</si>
  <si>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</si>
  <si>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</si>
  <si>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</si>
  <si>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</si>
  <si>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</si>
  <si>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</si>
  <si>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</si>
  <si>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</si>
  <si>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</si>
  <si>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</si>
  <si>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</si>
  <si>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</si>
  <si>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</si>
  <si>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</si>
  <si>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</si>
  <si>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</si>
  <si>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</si>
  <si>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</si>
  <si>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</si>
  <si>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</si>
  <si>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</si>
  <si>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</si>
  <si>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</si>
  <si>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</si>
  <si>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</si>
  <si>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</si>
  <si>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</si>
  <si>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</si>
  <si>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</si>
  <si>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</si>
  <si>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</si>
  <si>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</si>
  <si>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</si>
  <si>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</si>
  <si>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</si>
  <si>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</si>
  <si>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</si>
  <si>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</si>
  <si>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</si>
  <si>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</si>
  <si>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</si>
  <si>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</si>
  <si>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</si>
  <si>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</si>
  <si>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</si>
  <si>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</si>
  <si>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</si>
  <si>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</si>
  <si>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</si>
  <si>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</si>
  <si>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</si>
  <si>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</si>
  <si>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</si>
  <si>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</si>
  <si>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</si>
  <si>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</si>
  <si>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</si>
  <si>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</si>
  <si>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</si>
  <si>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</si>
  <si>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</si>
  <si>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</si>
  <si>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</si>
  <si>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</si>
  <si>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</si>
  <si>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</si>
  <si>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</si>
  <si>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</si>
  <si>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</si>
  <si>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</si>
  <si>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</si>
  <si>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</si>
  <si>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</si>
  <si>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</si>
  <si>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</si>
  <si>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</si>
  <si>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</si>
  <si>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</si>
  <si>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</si>
  <si>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</si>
  <si>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</si>
  <si>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</si>
  <si>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</si>
  <si>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</si>
  <si>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</si>
  <si>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</si>
  <si>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</si>
  <si>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</si>
  <si>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</si>
  <si>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</si>
  <si>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</si>
  <si>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</si>
  <si>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</si>
  <si>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</si>
  <si>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</si>
  <si>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</si>
  <si>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</si>
  <si>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</si>
  <si>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</si>
  <si>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</si>
  <si>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</si>
  <si>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</si>
  <si>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</si>
  <si>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</si>
  <si>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</si>
  <si>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</si>
  <si>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</si>
  <si>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</si>
  <si>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</si>
  <si>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</si>
  <si>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</si>
  <si>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</si>
  <si>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</si>
  <si>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</si>
  <si>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</si>
  <si>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</si>
  <si>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</si>
  <si>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</si>
  <si>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</si>
  <si>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</si>
  <si>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</si>
  <si>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</si>
  <si>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</si>
  <si>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</si>
  <si>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</si>
  <si>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</si>
  <si>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</si>
  <si>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</si>
  <si>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</si>
  <si>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</si>
  <si>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</si>
  <si>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</si>
  <si>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</si>
  <si>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</si>
  <si>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</si>
  <si>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</si>
  <si>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</si>
  <si>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</si>
  <si>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</si>
  <si>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</si>
  <si>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</si>
  <si>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</si>
  <si>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</si>
  <si>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</si>
  <si>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</si>
  <si>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</si>
  <si>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</si>
  <si>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</si>
  <si>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</si>
  <si>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</si>
  <si>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</si>
  <si>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</si>
  <si>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</si>
  <si>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</si>
  <si>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</si>
  <si>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</si>
  <si>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</si>
  <si>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</si>
  <si>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</si>
  <si>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</si>
  <si>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</si>
  <si>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</si>
  <si>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</si>
  <si>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</si>
  <si>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</si>
  <si>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</si>
  <si>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</si>
  <si>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</si>
  <si>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</si>
  <si>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</si>
  <si>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</si>
  <si>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</si>
  <si>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</si>
  <si>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</si>
  <si>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</si>
  <si>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</si>
  <si>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</si>
  <si>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</si>
  <si>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</si>
  <si>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</si>
  <si>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</si>
  <si>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</si>
  <si>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</si>
  <si>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</si>
  <si>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</si>
  <si>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</si>
  <si>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</si>
  <si>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</si>
  <si>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</si>
  <si>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</si>
  <si>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</si>
  <si>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</si>
  <si>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</si>
  <si>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</si>
  <si>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</si>
  <si>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</si>
  <si>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</si>
  <si>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</si>
  <si>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</si>
  <si>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</si>
  <si>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</si>
  <si>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</si>
  <si>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</si>
  <si>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</si>
  <si>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</si>
  <si>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</si>
  <si>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</si>
  <si>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</si>
  <si>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</si>
  <si>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</si>
  <si>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</si>
  <si>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</si>
  <si>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</si>
  <si>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</si>
  <si>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</si>
  <si>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</si>
  <si>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</si>
  <si>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</si>
  <si>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</si>
  <si>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</si>
  <si>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</si>
  <si>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</si>
  <si>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</si>
  <si>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</si>
  <si>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</si>
  <si>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</si>
  <si>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</si>
  <si>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</si>
  <si>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</si>
  <si>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</si>
  <si>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</si>
  <si>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</si>
  <si>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</si>
  <si>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</si>
  <si>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</si>
  <si>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</si>
  <si>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</si>
  <si>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</si>
  <si>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</si>
  <si>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</si>
  <si>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</si>
  <si>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</si>
  <si>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</si>
  <si>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</si>
  <si>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</si>
  <si>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</si>
  <si>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</si>
  <si>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</si>
  <si>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</si>
  <si>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</si>
  <si>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</si>
  <si>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</si>
  <si>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</si>
  <si>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</si>
  <si>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</si>
  <si>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</si>
  <si>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</si>
  <si>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</si>
  <si>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</si>
  <si>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</si>
  <si>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</si>
  <si>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</si>
  <si>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</si>
  <si>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</si>
  <si>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</si>
  <si>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</si>
  <si>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</si>
  <si>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</si>
  <si>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</si>
  <si>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</si>
  <si>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</si>
  <si>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</si>
  <si>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</si>
  <si>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</si>
  <si>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</si>
  <si>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</si>
  <si>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</si>
  <si>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</si>
  <si>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</si>
  <si>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</si>
  <si>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</si>
  <si>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</si>
  <si>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</si>
  <si>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</si>
  <si>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</si>
  <si>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</si>
  <si>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</si>
  <si>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</si>
  <si>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</si>
  <si>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</si>
  <si>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</si>
  <si>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</si>
  <si>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</si>
  <si>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</si>
  <si>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</si>
  <si>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</si>
  <si>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</si>
  <si>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</si>
  <si>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</si>
  <si>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</si>
  <si>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</si>
  <si>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</si>
  <si>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</si>
  <si>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</si>
  <si>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</si>
  <si>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</si>
  <si>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</si>
  <si>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</si>
  <si>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</si>
  <si>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</si>
  <si>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</si>
  <si>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</si>
  <si>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</si>
  <si>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</si>
  <si>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</si>
  <si>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</si>
  <si>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</si>
  <si>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</si>
  <si>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</si>
  <si>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</si>
  <si>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</si>
  <si>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</si>
  <si>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</si>
  <si>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</si>
  <si>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</si>
  <si>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</si>
  <si>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</si>
  <si>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</si>
  <si>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</si>
  <si>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</si>
  <si>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</si>
  <si>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</si>
  <si>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</si>
  <si>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</si>
  <si>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</si>
  <si>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</si>
  <si>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</si>
  <si>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</si>
  <si>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</si>
  <si>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</si>
  <si>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</si>
  <si>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</si>
  <si>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</si>
  <si>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</si>
  <si>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</si>
  <si>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</si>
  <si>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</si>
  <si>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</si>
  <si>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</si>
  <si>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</si>
  <si>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</si>
  <si>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</si>
  <si>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</si>
  <si>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</si>
  <si>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</si>
  <si>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</si>
  <si>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</si>
  <si>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</si>
  <si>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</si>
  <si>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</si>
  <si>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</si>
  <si>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</si>
  <si>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</si>
  <si>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</si>
  <si>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</si>
  <si>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</si>
  <si>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</si>
  <si>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</si>
  <si>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</si>
  <si>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</si>
  <si>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</si>
  <si>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</si>
  <si>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</si>
  <si>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</si>
  <si>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</si>
  <si>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</si>
  <si>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</si>
  <si>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</si>
  <si>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</si>
  <si>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</si>
  <si>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</si>
  <si>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</si>
  <si>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</si>
  <si>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</si>
  <si>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</si>
  <si>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</si>
  <si>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</si>
  <si>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</si>
  <si>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</si>
  <si>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</si>
  <si>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</si>
  <si>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</si>
  <si>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</si>
  <si>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</si>
  <si>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</si>
  <si>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</si>
  <si>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</si>
  <si>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</si>
  <si>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</si>
  <si>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</si>
  <si>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</si>
  <si>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</si>
  <si>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</si>
  <si>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</si>
  <si>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</si>
  <si>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</si>
  <si>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</si>
  <si>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</si>
  <si>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</si>
  <si>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</si>
  <si>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</si>
  <si>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</si>
  <si>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</si>
  <si>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</si>
  <si>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</si>
  <si>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</si>
  <si>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</si>
  <si>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</si>
  <si>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</si>
  <si>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</si>
  <si>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</si>
  <si>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</si>
  <si>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</si>
  <si>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</si>
  <si>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</si>
  <si>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</si>
  <si>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</si>
  <si>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</si>
  <si>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</si>
  <si>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</si>
  <si>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</si>
  <si>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</si>
  <si>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</si>
  <si>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</si>
  <si>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</si>
  <si>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</si>
  <si>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</si>
  <si>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</si>
  <si>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</si>
  <si>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</si>
  <si>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</si>
  <si>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</si>
  <si>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</si>
  <si>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</si>
  <si>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</si>
  <si>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</si>
  <si>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</si>
  <si>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</si>
  <si>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</si>
  <si>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</si>
  <si>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</si>
  <si>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</si>
  <si>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</si>
  <si>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</si>
  <si>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</si>
  <si>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</si>
  <si>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</si>
  <si>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</si>
  <si>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</si>
  <si>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</si>
  <si>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</si>
  <si>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</si>
  <si>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</si>
  <si>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</si>
  <si>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</si>
  <si>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</si>
  <si>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</si>
  <si>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</si>
  <si>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</si>
  <si>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</si>
  <si>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</si>
  <si>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</si>
  <si>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</si>
  <si>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</si>
  <si>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</si>
  <si>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</si>
  <si>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</si>
  <si>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</si>
  <si>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</si>
  <si>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</si>
  <si>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</si>
  <si>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</si>
  <si>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</si>
  <si>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</si>
  <si>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</si>
  <si>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</si>
  <si>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</si>
  <si>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</si>
  <si>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</si>
  <si>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</si>
  <si>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</si>
  <si>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</si>
  <si>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</si>
  <si>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</si>
  <si>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</si>
  <si>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</si>
  <si>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</si>
  <si>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</si>
  <si>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</si>
  <si>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</si>
  <si>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</si>
  <si>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</si>
  <si>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</si>
  <si>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</si>
  <si>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</si>
  <si>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</si>
  <si>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</si>
  <si>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</si>
  <si>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</si>
  <si>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</si>
  <si>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</si>
  <si>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</si>
  <si>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</si>
  <si>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</si>
  <si>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</si>
  <si>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</si>
  <si>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</si>
  <si>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</si>
  <si>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</si>
  <si>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</si>
  <si>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</si>
  <si>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</si>
  <si>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</si>
  <si>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</si>
  <si>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</si>
  <si>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</si>
  <si>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</si>
  <si>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</si>
  <si>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</si>
  <si>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</si>
  <si>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</si>
  <si>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</si>
  <si>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</si>
  <si>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</si>
  <si>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</si>
  <si>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</si>
  <si>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</si>
  <si>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</si>
  <si>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</si>
  <si>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</si>
  <si>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</si>
  <si>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</si>
  <si>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</si>
  <si>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</si>
  <si>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</si>
  <si>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</si>
  <si>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</si>
  <si>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</si>
  <si>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</si>
  <si>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</si>
  <si>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</si>
  <si>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</si>
  <si>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</si>
  <si>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</si>
  <si>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</si>
  <si>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</si>
  <si>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</si>
  <si>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</si>
  <si>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</si>
  <si>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</si>
  <si>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</si>
  <si>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</si>
  <si>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</si>
  <si>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</si>
  <si>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</si>
  <si>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</si>
  <si>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</si>
  <si>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</si>
  <si>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</si>
  <si>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</si>
  <si>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</si>
  <si>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</si>
  <si>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</si>
  <si>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</si>
  <si>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</si>
  <si>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</si>
  <si>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</si>
  <si>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</si>
  <si>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</si>
  <si>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</si>
  <si>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</si>
  <si>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</si>
  <si>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</si>
  <si>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</si>
  <si>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</si>
  <si>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</si>
  <si>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</si>
  <si>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</si>
  <si>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</si>
  <si>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</si>
  <si>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</si>
  <si>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</si>
  <si>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</si>
  <si>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</si>
  <si>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</si>
  <si>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</si>
  <si>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</si>
  <si>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</si>
  <si>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</si>
  <si>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</si>
  <si>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</si>
  <si>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</si>
  <si>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</si>
  <si>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</si>
  <si>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</si>
  <si>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</si>
  <si>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</si>
  <si>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</si>
  <si>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</si>
  <si>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</si>
  <si>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</si>
  <si>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</si>
  <si>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</si>
  <si>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</si>
  <si>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</si>
  <si>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</si>
  <si>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</si>
  <si>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</si>
  <si>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</si>
  <si>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</si>
  <si>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</si>
  <si>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</si>
  <si>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</si>
  <si>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</si>
  <si>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</si>
  <si>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</si>
  <si>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</si>
  <si>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</si>
  <si>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</si>
  <si>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</si>
  <si>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</si>
  <si>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</si>
  <si>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</si>
  <si>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</si>
  <si>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</si>
  <si>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</si>
  <si>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</si>
  <si>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</si>
  <si>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</si>
  <si>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</si>
  <si>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</si>
  <si>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</si>
  <si>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</si>
  <si>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</si>
  <si>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</si>
  <si>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</si>
  <si>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</si>
  <si>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</si>
  <si>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</si>
  <si>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</si>
  <si>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</si>
  <si>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</si>
  <si>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</si>
  <si>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</si>
  <si>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</si>
  <si>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</si>
  <si>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</si>
  <si>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</si>
  <si>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</si>
  <si>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</si>
  <si>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</si>
  <si>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</si>
  <si>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</si>
  <si>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</si>
  <si>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</si>
  <si>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</si>
  <si>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</si>
  <si>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</si>
  <si>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</si>
  <si>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</si>
  <si>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</si>
  <si>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</si>
  <si>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</si>
  <si>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</si>
  <si>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</si>
  <si>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</si>
  <si>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</si>
  <si>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</si>
  <si>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</si>
  <si>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</si>
  <si>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</si>
  <si>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</si>
  <si>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</si>
  <si>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</si>
  <si>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</si>
  <si>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</si>
  <si>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</si>
  <si>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</si>
  <si>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</si>
  <si>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</si>
  <si>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</si>
  <si>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</si>
  <si>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</si>
  <si>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</si>
  <si>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</si>
  <si>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</si>
  <si>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</si>
  <si>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</si>
  <si>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</si>
  <si>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</si>
  <si>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</si>
  <si>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</si>
  <si>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</si>
  <si>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</si>
  <si>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</si>
  <si>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</si>
  <si>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</si>
  <si>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</si>
  <si>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</si>
  <si>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</si>
  <si>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</si>
  <si>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</si>
  <si>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</si>
  <si>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</si>
  <si>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</si>
  <si>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</si>
  <si>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</si>
  <si>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</si>
  <si>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</si>
  <si>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</si>
  <si>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</si>
  <si>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</si>
  <si>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</si>
  <si>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</si>
  <si>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</si>
  <si>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</si>
  <si>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</si>
  <si>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</si>
  <si>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</si>
  <si>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</si>
  <si>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</si>
  <si>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</si>
  <si>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</si>
  <si>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</si>
  <si>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</si>
  <si>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</si>
  <si>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</si>
  <si>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</si>
  <si>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</si>
  <si>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</si>
  <si>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</si>
  <si>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</si>
  <si>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</si>
  <si>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</si>
  <si>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</si>
  <si>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</si>
  <si>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</si>
  <si>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</si>
  <si>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</si>
  <si>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</si>
  <si>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</si>
  <si>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</si>
  <si>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</si>
  <si>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</si>
  <si>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</si>
  <si>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</si>
  <si>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</si>
  <si>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</si>
  <si>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</si>
  <si>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</si>
  <si>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</si>
  <si>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</si>
  <si>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</si>
  <si>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</si>
  <si>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</si>
  <si>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</si>
  <si>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</si>
  <si>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</si>
  <si>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</si>
  <si>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</si>
  <si>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</si>
  <si>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</si>
  <si>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</si>
  <si>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</si>
  <si>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</si>
  <si>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Transfer B 26-Oct-23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</si>
  <si>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</si>
  <si>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</si>
  <si>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</si>
  <si>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</si>
  <si>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</si>
  <si>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</si>
  <si>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</si>
  <si>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</si>
  <si>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</si>
  <si>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</si>
  <si>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</si>
  <si>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</si>
  <si>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 xml:space="preserve">SAM FARMS </t>
  </si>
  <si>
    <t>DISTRIBUCION</t>
  </si>
  <si>
    <t>KILOS ENT</t>
  </si>
  <si>
    <t>SALIDA KG</t>
  </si>
  <si>
    <t>TRASP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</si>
  <si>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</si>
  <si>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</si>
  <si>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</si>
  <si>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</si>
  <si>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</si>
  <si>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</si>
  <si>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</si>
  <si>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</si>
  <si>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</si>
  <si>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</si>
  <si>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</si>
  <si>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</si>
  <si>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</si>
  <si>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</si>
  <si>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</si>
  <si>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</si>
  <si>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</si>
  <si>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</si>
  <si>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</si>
  <si>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</si>
  <si>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</si>
  <si>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</si>
  <si>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</si>
  <si>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</si>
  <si>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</si>
  <si>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V05-2713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</si>
  <si>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</si>
  <si>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</si>
  <si>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</si>
  <si>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</si>
  <si>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</si>
  <si>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</si>
  <si>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>A-80317----A-80156</t>
  </si>
  <si>
    <t>BAK HERCA  S DE RL DE CV</t>
  </si>
  <si>
    <t xml:space="preserve">MENUDO EXCEL </t>
  </si>
  <si>
    <t xml:space="preserve">TOTALES </t>
  </si>
  <si>
    <t>D</t>
  </si>
  <si>
    <t>SAM FARMS  LLC</t>
  </si>
  <si>
    <t>RANTOUL</t>
  </si>
  <si>
    <t>PED. 3002232</t>
  </si>
  <si>
    <t>A-80620-----A-80494</t>
  </si>
  <si>
    <t>TOTAL DE ENTRADAS   Obrador    DEL MES        NOVIEMBRE         2023</t>
  </si>
  <si>
    <t>24498--13208</t>
  </si>
  <si>
    <t>ANTICIPOS</t>
  </si>
  <si>
    <t>3-Nov-23-----</t>
  </si>
  <si>
    <t>Transfer S 3-Nov-23</t>
  </si>
  <si>
    <t>T-185--24517--9614--NC-482</t>
  </si>
  <si>
    <t xml:space="preserve">FOLIO 11460 </t>
  </si>
  <si>
    <t>T-188</t>
  </si>
  <si>
    <t>Transferrencia S</t>
  </si>
  <si>
    <t>10-Nov--23----14-Nov-23</t>
  </si>
  <si>
    <t>D-6722</t>
  </si>
  <si>
    <t>Transfer B 3-Nov-23</t>
  </si>
  <si>
    <t>Transfer B 9-Nov-23</t>
  </si>
  <si>
    <t>24595--</t>
  </si>
  <si>
    <t>Transfer B 14-Nov-23</t>
  </si>
  <si>
    <t>ALIMENTOS CEERTIFICADOS DE PUEBLA    INNOVA</t>
  </si>
  <si>
    <t>PU-12223</t>
  </si>
  <si>
    <t>IDEAL TRADING</t>
  </si>
  <si>
    <t>SIOUX</t>
  </si>
  <si>
    <t>PED. 105993430</t>
  </si>
  <si>
    <t>NLP-212</t>
  </si>
  <si>
    <t>ALIMENTOS CERTIFICADOS DE PUEBLA                     I N N O V A</t>
  </si>
  <si>
    <t>FOLIO 11494</t>
  </si>
  <si>
    <t xml:space="preserve">SAM  FARMS </t>
  </si>
  <si>
    <t>PED. 106002279</t>
  </si>
  <si>
    <t>PRODUCTOS ALIMENTICIOS SUPER S DE RL DE CV</t>
  </si>
  <si>
    <t>GRASA</t>
  </si>
  <si>
    <t>FOLIO  11500</t>
  </si>
  <si>
    <t>AGROPECUARIA LA CHEMITA   248</t>
  </si>
  <si>
    <t>FOLIO 11515</t>
  </si>
  <si>
    <t>A-80996-----A-80839</t>
  </si>
  <si>
    <t>PULPA DE RES</t>
  </si>
  <si>
    <t>HUESO PEERICO</t>
  </si>
  <si>
    <t>PED. 106240656</t>
  </si>
  <si>
    <t>??????</t>
  </si>
  <si>
    <t>PED. 106320088</t>
  </si>
  <si>
    <t>FOLIO 11514</t>
  </si>
  <si>
    <t>FOLIO 11517</t>
  </si>
  <si>
    <t>FOLIO 11518</t>
  </si>
  <si>
    <t>AGROPECUARIA LA GABY  250</t>
  </si>
  <si>
    <t xml:space="preserve">AGROPECUARIA EL TOPETE        </t>
  </si>
  <si>
    <t>FAV-17</t>
  </si>
  <si>
    <t>24560--13254</t>
  </si>
  <si>
    <t>T-195</t>
  </si>
  <si>
    <t>Transfer 21-Nov-23</t>
  </si>
  <si>
    <t>CF-BB</t>
  </si>
  <si>
    <t>Transfer B 22-Nov-23</t>
  </si>
  <si>
    <t>A-76905-------</t>
  </si>
  <si>
    <t>Transfer S 13-Nov-23</t>
  </si>
  <si>
    <t>Transfer S 14-Nov-23</t>
  </si>
  <si>
    <t>Transfer S 15-Nov-23</t>
  </si>
  <si>
    <t>T-191</t>
  </si>
  <si>
    <t>P-248</t>
  </si>
  <si>
    <t>FYRAZA</t>
  </si>
  <si>
    <t>Tranfer B 13-Nov-23</t>
  </si>
  <si>
    <t>Transfer B 16-Nov-23</t>
  </si>
  <si>
    <t>Transfer B 17-Nov-23</t>
  </si>
  <si>
    <t>24632--</t>
  </si>
  <si>
    <t>17-Nov-23--21-Nov-23</t>
  </si>
  <si>
    <t>Transfer B 10-Nov-23  en NLP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</si>
</sst>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  <numFmt numFmtId="170" formatCode="0.000"/>
  </numFmts>
  <fonts count="1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i/>
      <sz val="11"/>
      <color theme="5" tint="-0.249977111117893"/>
      <name val="Calibri"/>
      <family val="1"/>
      <scheme val="minor"/>
    </font>
    <font>
      <b/>
      <i/>
      <sz val="13"/>
      <color theme="1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7"/>
      <color theme="1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7"/>
      <color rgb="FF00B0F0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</fills>
  <borders count="18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3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0" fontId="0" fillId="0" borderId="74" xfId="0" applyBorder="1"/>
    <xf numFmtId="167" fontId="12" fillId="0" borderId="74" xfId="0" applyNumberFormat="1" applyFont="1" applyBorder="1"/>
    <xf numFmtId="0" fontId="7" fillId="0" borderId="63" xfId="0" applyFont="1" applyBorder="1"/>
    <xf numFmtId="0" fontId="0" fillId="0" borderId="63" xfId="0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8" fontId="15" fillId="0" borderId="25" xfId="0" applyNumberFormat="1" applyFont="1" applyFill="1" applyBorder="1" applyAlignment="1"/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8" fillId="0" borderId="27" xfId="0" applyNumberFormat="1" applyFont="1" applyBorder="1"/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44" fontId="12" fillId="0" borderId="26" xfId="1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2" fillId="0" borderId="80" xfId="0" applyFont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35" xfId="0" applyFont="1" applyFill="1" applyBorder="1" applyAlignment="1">
      <alignment horizontal="center"/>
    </xf>
    <xf numFmtId="16" fontId="31" fillId="0" borderId="136" xfId="0" applyNumberFormat="1" applyFont="1" applyBorder="1" applyAlignment="1">
      <alignment horizontal="center"/>
    </xf>
    <xf numFmtId="0" fontId="6" fillId="0" borderId="137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38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39" xfId="0" applyFont="1" applyBorder="1" applyAlignment="1">
      <alignment horizontal="center"/>
    </xf>
    <xf numFmtId="0" fontId="6" fillId="0" borderId="140" xfId="0" applyFont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6" fillId="0" borderId="139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1" xfId="0" applyFont="1" applyFill="1" applyBorder="1" applyAlignment="1">
      <alignment horizontal="right"/>
    </xf>
    <xf numFmtId="0" fontId="6" fillId="0" borderId="141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2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1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0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168" fontId="2" fillId="0" borderId="37" xfId="0" applyNumberFormat="1" applyFont="1" applyFill="1" applyBorder="1" applyAlignment="1">
      <alignment wrapText="1"/>
    </xf>
    <xf numFmtId="44" fontId="6" fillId="0" borderId="37" xfId="1" applyFont="1" applyFill="1" applyBorder="1"/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44" fontId="16" fillId="0" borderId="149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0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0" xfId="1" applyNumberFormat="1" applyFont="1" applyBorder="1" applyAlignment="1">
      <alignment horizontal="center" wrapText="1"/>
    </xf>
    <xf numFmtId="44" fontId="16" fillId="0" borderId="151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vertical="center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164" fontId="7" fillId="0" borderId="22" xfId="0" applyNumberFormat="1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0" fontId="81" fillId="22" borderId="0" xfId="0" applyFont="1" applyFill="1"/>
    <xf numFmtId="0" fontId="82" fillId="22" borderId="43" xfId="0" applyFont="1" applyFill="1" applyBorder="1"/>
    <xf numFmtId="0" fontId="84" fillId="22" borderId="0" xfId="0" applyFont="1" applyFill="1" applyAlignment="1">
      <alignment horizontal="center"/>
    </xf>
    <xf numFmtId="44" fontId="8" fillId="14" borderId="0" xfId="1" applyFont="1" applyFill="1" applyAlignment="1">
      <alignment horizontal="center" vertical="center" wrapText="1"/>
    </xf>
    <xf numFmtId="0" fontId="46" fillId="0" borderId="108" xfId="0" applyFont="1" applyBorder="1" applyAlignment="1">
      <alignment horizontal="center"/>
    </xf>
    <xf numFmtId="0" fontId="6" fillId="0" borderId="8" xfId="0" applyFont="1" applyBorder="1"/>
    <xf numFmtId="0" fontId="84" fillId="0" borderId="0" xfId="0" applyFont="1" applyAlignment="1">
      <alignment horizontal="center"/>
    </xf>
    <xf numFmtId="0" fontId="85" fillId="0" borderId="168" xfId="0" applyFont="1" applyBorder="1" applyAlignment="1">
      <alignment horizontal="center" wrapText="1"/>
    </xf>
    <xf numFmtId="44" fontId="45" fillId="14" borderId="169" xfId="1" applyFont="1" applyFill="1" applyBorder="1" applyAlignment="1">
      <alignment horizontal="center"/>
    </xf>
    <xf numFmtId="0" fontId="8" fillId="0" borderId="140" xfId="0" applyFont="1" applyBorder="1" applyAlignment="1">
      <alignment horizontal="center" wrapText="1"/>
    </xf>
    <xf numFmtId="167" fontId="6" fillId="0" borderId="42" xfId="0" applyNumberFormat="1" applyFont="1" applyBorder="1"/>
    <xf numFmtId="0" fontId="102" fillId="0" borderId="0" xfId="0" applyFont="1" applyAlignment="1">
      <alignment wrapText="1"/>
    </xf>
    <xf numFmtId="167" fontId="38" fillId="0" borderId="54" xfId="0" applyNumberFormat="1" applyFont="1" applyBorder="1"/>
    <xf numFmtId="0" fontId="6" fillId="0" borderId="171" xfId="0" applyFont="1" applyBorder="1" applyAlignment="1">
      <alignment horizontal="left" wrapText="1"/>
    </xf>
    <xf numFmtId="0" fontId="42" fillId="0" borderId="26" xfId="0" applyFont="1" applyBorder="1" applyAlignment="1">
      <alignment horizontal="left" wrapText="1"/>
    </xf>
    <xf numFmtId="44" fontId="6" fillId="0" borderId="26" xfId="1" applyFont="1" applyFill="1" applyBorder="1" applyAlignment="1">
      <alignment horizontal="right"/>
    </xf>
    <xf numFmtId="167" fontId="39" fillId="0" borderId="0" xfId="0" applyNumberFormat="1" applyFont="1"/>
    <xf numFmtId="0" fontId="6" fillId="0" borderId="26" xfId="0" applyFont="1" applyFill="1" applyBorder="1"/>
    <xf numFmtId="165" fontId="39" fillId="0" borderId="0" xfId="0" applyNumberFormat="1" applyFont="1" applyAlignment="1">
      <alignment horizontal="right"/>
    </xf>
    <xf numFmtId="44" fontId="38" fillId="0" borderId="0" xfId="1" applyFont="1"/>
    <xf numFmtId="10" fontId="38" fillId="0" borderId="0" xfId="0" applyNumberFormat="1" applyFont="1"/>
    <xf numFmtId="0" fontId="6" fillId="0" borderId="26" xfId="0" applyFont="1" applyBorder="1" applyAlignment="1">
      <alignment wrapText="1"/>
    </xf>
    <xf numFmtId="167" fontId="6" fillId="0" borderId="26" xfId="0" applyNumberFormat="1" applyFont="1" applyFill="1" applyBorder="1"/>
    <xf numFmtId="164" fontId="31" fillId="0" borderId="26" xfId="0" applyNumberFormat="1" applyFont="1" applyFill="1" applyBorder="1" applyAlignment="1">
      <alignment wrapText="1"/>
    </xf>
    <xf numFmtId="0" fontId="40" fillId="0" borderId="26" xfId="0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vertical="center" wrapText="1"/>
    </xf>
    <xf numFmtId="0" fontId="40" fillId="0" borderId="26" xfId="0" applyFont="1" applyFill="1" applyBorder="1" applyAlignment="1">
      <alignment wrapText="1"/>
    </xf>
    <xf numFmtId="164" fontId="6" fillId="0" borderId="26" xfId="0" applyNumberFormat="1" applyFont="1" applyFill="1" applyBorder="1" applyAlignment="1">
      <alignment wrapText="1"/>
    </xf>
    <xf numFmtId="167" fontId="39" fillId="0" borderId="0" xfId="0" applyNumberFormat="1" applyFont="1" applyAlignment="1">
      <alignment horizontal="right"/>
    </xf>
    <xf numFmtId="44" fontId="6" fillId="0" borderId="26" xfId="1" applyFont="1" applyFill="1" applyBorder="1" applyAlignment="1">
      <alignment horizontal="center" vertical="center"/>
    </xf>
    <xf numFmtId="165" fontId="31" fillId="0" borderId="26" xfId="0" applyNumberFormat="1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wrapText="1"/>
    </xf>
    <xf numFmtId="165" fontId="40" fillId="0" borderId="26" xfId="0" applyNumberFormat="1" applyFont="1" applyFill="1" applyBorder="1" applyAlignment="1">
      <alignment horizontal="left" wrapText="1"/>
    </xf>
    <xf numFmtId="44" fontId="6" fillId="0" borderId="26" xfId="1" applyFont="1" applyFill="1" applyBorder="1" applyAlignment="1">
      <alignment horizontal="right" vertical="center"/>
    </xf>
    <xf numFmtId="165" fontId="107" fillId="0" borderId="0" xfId="0" applyNumberFormat="1" applyFont="1" applyAlignment="1">
      <alignment horizontal="right"/>
    </xf>
    <xf numFmtId="0" fontId="109" fillId="0" borderId="0" xfId="0" applyFont="1" applyAlignment="1">
      <alignment horizontal="left"/>
    </xf>
    <xf numFmtId="0" fontId="6" fillId="0" borderId="26" xfId="0" applyFont="1" applyBorder="1" applyAlignment="1">
      <alignment horizontal="left"/>
    </xf>
    <xf numFmtId="44" fontId="6" fillId="0" borderId="26" xfId="1" applyFont="1" applyFill="1" applyBorder="1" applyAlignment="1">
      <alignment horizontal="center" wrapText="1"/>
    </xf>
    <xf numFmtId="0" fontId="31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horizontal="right"/>
    </xf>
    <xf numFmtId="0" fontId="6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vertical="center" wrapText="1"/>
    </xf>
    <xf numFmtId="44" fontId="12" fillId="0" borderId="26" xfId="1" applyFont="1" applyFill="1" applyBorder="1" applyAlignment="1">
      <alignment wrapText="1"/>
    </xf>
    <xf numFmtId="44" fontId="6" fillId="0" borderId="26" xfId="1" applyFont="1" applyFill="1" applyBorder="1" applyAlignment="1">
      <alignment vertical="center" wrapText="1"/>
    </xf>
    <xf numFmtId="164" fontId="102" fillId="0" borderId="26" xfId="0" applyNumberFormat="1" applyFont="1" applyFill="1" applyBorder="1" applyAlignment="1">
      <alignment wrapText="1"/>
    </xf>
    <xf numFmtId="0" fontId="14" fillId="0" borderId="27" xfId="0" applyFont="1" applyFill="1" applyBorder="1" applyAlignment="1">
      <alignment vertical="center" wrapText="1"/>
    </xf>
    <xf numFmtId="0" fontId="14" fillId="0" borderId="27" xfId="0" applyFont="1" applyFill="1" applyBorder="1"/>
    <xf numFmtId="167" fontId="12" fillId="0" borderId="26" xfId="0" applyNumberFormat="1" applyFont="1" applyFill="1" applyBorder="1"/>
    <xf numFmtId="1" fontId="9" fillId="0" borderId="26" xfId="0" applyNumberFormat="1" applyFont="1" applyFill="1" applyBorder="1" applyAlignment="1">
      <alignment horizontal="center"/>
    </xf>
    <xf numFmtId="0" fontId="31" fillId="0" borderId="26" xfId="0" applyFont="1" applyFill="1" applyBorder="1" applyAlignment="1">
      <alignment wrapText="1"/>
    </xf>
    <xf numFmtId="0" fontId="14" fillId="0" borderId="27" xfId="0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111" fillId="0" borderId="26" xfId="0" applyFont="1" applyBorder="1" applyAlignment="1">
      <alignment horizontal="left" wrapText="1"/>
    </xf>
    <xf numFmtId="1" fontId="6" fillId="0" borderId="26" xfId="0" applyNumberFormat="1" applyFont="1" applyBorder="1" applyAlignment="1">
      <alignment vertical="center" wrapText="1"/>
    </xf>
    <xf numFmtId="0" fontId="40" fillId="0" borderId="26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vertical="center" wrapText="1"/>
    </xf>
    <xf numFmtId="0" fontId="107" fillId="0" borderId="0" xfId="0" applyFont="1" applyAlignment="1">
      <alignment horizontal="center"/>
    </xf>
    <xf numFmtId="164" fontId="102" fillId="0" borderId="48" xfId="0" applyNumberFormat="1" applyFont="1" applyBorder="1" applyAlignment="1">
      <alignment wrapText="1"/>
    </xf>
    <xf numFmtId="0" fontId="31" fillId="0" borderId="0" xfId="0" applyFont="1" applyAlignment="1">
      <alignment horizontal="left"/>
    </xf>
    <xf numFmtId="44" fontId="8" fillId="0" borderId="0" xfId="1" applyFont="1" applyFill="1"/>
    <xf numFmtId="0" fontId="113" fillId="0" borderId="44" xfId="0" applyFont="1" applyBorder="1" applyAlignment="1">
      <alignment horizontal="left" wrapText="1"/>
    </xf>
    <xf numFmtId="44" fontId="114" fillId="0" borderId="0" xfId="1" applyFont="1"/>
    <xf numFmtId="0" fontId="115" fillId="0" borderId="0" xfId="0" applyFont="1" applyAlignment="1">
      <alignment horizontal="left" wrapText="1"/>
    </xf>
    <xf numFmtId="0" fontId="115" fillId="0" borderId="44" xfId="0" applyFont="1" applyBorder="1" applyAlignment="1">
      <alignment horizontal="left" wrapText="1"/>
    </xf>
    <xf numFmtId="0" fontId="111" fillId="0" borderId="44" xfId="0" applyFont="1" applyBorder="1" applyAlignment="1">
      <alignment horizontal="left" wrapText="1"/>
    </xf>
    <xf numFmtId="44" fontId="8" fillId="0" borderId="0" xfId="1" applyFont="1"/>
    <xf numFmtId="0" fontId="8" fillId="0" borderId="44" xfId="0" applyFont="1" applyBorder="1" applyAlignment="1">
      <alignment horizontal="left" wrapText="1"/>
    </xf>
    <xf numFmtId="167" fontId="38" fillId="0" borderId="42" xfId="0" applyNumberFormat="1" applyFont="1" applyBorder="1"/>
    <xf numFmtId="0" fontId="85" fillId="0" borderId="48" xfId="0" applyFont="1" applyBorder="1" applyAlignment="1">
      <alignment wrapText="1"/>
    </xf>
    <xf numFmtId="0" fontId="6" fillId="0" borderId="44" xfId="0" applyFont="1" applyBorder="1" applyAlignment="1">
      <alignment horizontal="left" wrapText="1"/>
    </xf>
    <xf numFmtId="0" fontId="84" fillId="0" borderId="7" xfId="0" applyFont="1" applyBorder="1" applyAlignment="1">
      <alignment horizontal="center"/>
    </xf>
    <xf numFmtId="167" fontId="6" fillId="0" borderId="137" xfId="0" applyNumberFormat="1" applyFont="1" applyBorder="1"/>
    <xf numFmtId="0" fontId="85" fillId="0" borderId="172" xfId="0" applyFont="1" applyBorder="1" applyAlignment="1">
      <alignment wrapText="1"/>
    </xf>
    <xf numFmtId="44" fontId="6" fillId="0" borderId="7" xfId="1" applyFont="1" applyBorder="1" applyAlignment="1">
      <alignment horizontal="right"/>
    </xf>
    <xf numFmtId="44" fontId="6" fillId="0" borderId="108" xfId="1" applyFont="1" applyBorder="1"/>
    <xf numFmtId="0" fontId="6" fillId="0" borderId="173" xfId="0" applyFont="1" applyBorder="1" applyAlignment="1">
      <alignment horizontal="left" wrapText="1"/>
    </xf>
    <xf numFmtId="0" fontId="85" fillId="0" borderId="0" xfId="0" applyFont="1" applyAlignment="1">
      <alignment wrapText="1"/>
    </xf>
    <xf numFmtId="0" fontId="112" fillId="0" borderId="0" xfId="0" applyFont="1" applyFill="1" applyAlignment="1">
      <alignment vertical="center"/>
    </xf>
    <xf numFmtId="44" fontId="6" fillId="0" borderId="26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4" fillId="0" borderId="26" xfId="0" applyFont="1" applyFill="1" applyBorder="1"/>
    <xf numFmtId="0" fontId="12" fillId="0" borderId="26" xfId="0" applyFont="1" applyFill="1" applyBorder="1"/>
    <xf numFmtId="0" fontId="6" fillId="0" borderId="26" xfId="0" applyFont="1" applyFill="1" applyBorder="1" applyAlignment="1">
      <alignment wrapText="1"/>
    </xf>
    <xf numFmtId="0" fontId="42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05" fillId="0" borderId="27" xfId="0" applyFont="1" applyFill="1" applyBorder="1" applyAlignment="1">
      <alignment horizontal="center" vertical="center"/>
    </xf>
    <xf numFmtId="0" fontId="106" fillId="0" borderId="27" xfId="0" applyFont="1" applyFill="1" applyBorder="1" applyAlignment="1">
      <alignment horizontal="center" vertical="center"/>
    </xf>
    <xf numFmtId="0" fontId="108" fillId="0" borderId="2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/>
    </xf>
    <xf numFmtId="0" fontId="110" fillId="0" borderId="26" xfId="0" applyFont="1" applyFill="1" applyBorder="1" applyAlignment="1">
      <alignment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/>
    </xf>
    <xf numFmtId="0" fontId="17" fillId="0" borderId="26" xfId="0" applyFont="1" applyFill="1" applyBorder="1"/>
    <xf numFmtId="0" fontId="84" fillId="0" borderId="113" xfId="0" applyFont="1" applyBorder="1" applyAlignment="1">
      <alignment horizontal="center"/>
    </xf>
    <xf numFmtId="0" fontId="61" fillId="14" borderId="0" xfId="0" applyFont="1" applyFill="1" applyBorder="1" applyAlignment="1">
      <alignment horizontal="center" wrapText="1"/>
    </xf>
    <xf numFmtId="0" fontId="42" fillId="0" borderId="26" xfId="0" applyFont="1" applyFill="1" applyBorder="1" applyAlignment="1">
      <alignment horizontal="center"/>
    </xf>
    <xf numFmtId="0" fontId="42" fillId="14" borderId="26" xfId="0" applyFont="1" applyFill="1" applyBorder="1" applyAlignment="1">
      <alignment horizontal="center" vertical="center"/>
    </xf>
    <xf numFmtId="0" fontId="61" fillId="14" borderId="35" xfId="0" applyFont="1" applyFill="1" applyBorder="1" applyAlignment="1">
      <alignment horizontal="center" vertical="center"/>
    </xf>
    <xf numFmtId="0" fontId="61" fillId="14" borderId="32" xfId="0" applyFont="1" applyFill="1" applyBorder="1" applyAlignment="1">
      <alignment horizontal="center" vertical="center" wrapText="1"/>
    </xf>
    <xf numFmtId="0" fontId="64" fillId="14" borderId="22" xfId="0" applyFont="1" applyFill="1" applyBorder="1" applyAlignment="1">
      <alignment horizontal="center" vertical="center"/>
    </xf>
    <xf numFmtId="0" fontId="61" fillId="14" borderId="28" xfId="0" applyFont="1" applyFill="1" applyBorder="1" applyAlignment="1">
      <alignment horizontal="center" vertical="center" wrapText="1"/>
    </xf>
    <xf numFmtId="0" fontId="52" fillId="14" borderId="22" xfId="0" applyFont="1" applyFill="1" applyBorder="1" applyAlignment="1">
      <alignment horizontal="center"/>
    </xf>
    <xf numFmtId="0" fontId="9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 wrapText="1"/>
    </xf>
    <xf numFmtId="0" fontId="61" fillId="14" borderId="21" xfId="0" applyFont="1" applyFill="1" applyBorder="1" applyAlignment="1">
      <alignment horizontal="center" vertical="center" wrapText="1"/>
    </xf>
    <xf numFmtId="4" fontId="7" fillId="0" borderId="22" xfId="0" applyNumberFormat="1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/>
    </xf>
    <xf numFmtId="1" fontId="7" fillId="0" borderId="35" xfId="0" applyNumberFormat="1" applyFont="1" applyFill="1" applyBorder="1" applyAlignment="1">
      <alignment vertical="center" wrapText="1"/>
    </xf>
    <xf numFmtId="44" fontId="12" fillId="0" borderId="27" xfId="1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/>
    </xf>
    <xf numFmtId="165" fontId="8" fillId="0" borderId="21" xfId="0" applyNumberFormat="1" applyFont="1" applyFill="1" applyBorder="1"/>
    <xf numFmtId="0" fontId="8" fillId="0" borderId="26" xfId="0" applyFont="1" applyBorder="1" applyAlignment="1">
      <alignment horizontal="center" vertical="center"/>
    </xf>
    <xf numFmtId="165" fontId="8" fillId="0" borderId="26" xfId="0" applyNumberFormat="1" applyFont="1" applyBorder="1" applyAlignment="1">
      <alignment vertical="center"/>
    </xf>
    <xf numFmtId="4" fontId="43" fillId="14" borderId="16" xfId="0" applyNumberFormat="1" applyFont="1" applyFill="1" applyBorder="1"/>
    <xf numFmtId="15" fontId="73" fillId="14" borderId="26" xfId="0" applyNumberFormat="1" applyFont="1" applyFill="1" applyBorder="1" applyAlignment="1">
      <alignment vertical="center"/>
    </xf>
    <xf numFmtId="44" fontId="29" fillId="14" borderId="74" xfId="1" applyFont="1" applyFill="1" applyBorder="1"/>
    <xf numFmtId="0" fontId="29" fillId="14" borderId="74" xfId="0" applyFont="1" applyFill="1" applyBorder="1" applyAlignment="1">
      <alignment wrapText="1"/>
    </xf>
    <xf numFmtId="0" fontId="15" fillId="0" borderId="21" xfId="0" applyFont="1" applyFill="1" applyBorder="1" applyAlignment="1">
      <alignment horizontal="center" wrapText="1"/>
    </xf>
    <xf numFmtId="0" fontId="6" fillId="16" borderId="0" xfId="0" applyFont="1" applyFill="1" applyAlignment="1">
      <alignment horizontal="center"/>
    </xf>
    <xf numFmtId="0" fontId="9" fillId="0" borderId="26" xfId="0" applyFont="1" applyFill="1" applyBorder="1"/>
    <xf numFmtId="1" fontId="61" fillId="0" borderId="28" xfId="0" applyNumberFormat="1" applyFont="1" applyFill="1" applyBorder="1" applyAlignment="1">
      <alignment horizontal="center" vertical="center" wrapText="1"/>
    </xf>
    <xf numFmtId="1" fontId="16" fillId="0" borderId="28" xfId="0" applyNumberFormat="1" applyFont="1" applyFill="1" applyBorder="1" applyAlignment="1">
      <alignment horizontal="center" vertical="center" wrapText="1"/>
    </xf>
    <xf numFmtId="1" fontId="16" fillId="0" borderId="31" xfId="0" applyNumberFormat="1" applyFont="1" applyFill="1" applyBorder="1" applyAlignment="1">
      <alignment horizontal="center" vertical="center" wrapText="1"/>
    </xf>
    <xf numFmtId="1" fontId="16" fillId="0" borderId="32" xfId="0" applyNumberFormat="1" applyFont="1" applyFill="1" applyBorder="1" applyAlignment="1">
      <alignment horizontal="center" vertical="center" wrapText="1"/>
    </xf>
    <xf numFmtId="44" fontId="16" fillId="0" borderId="25" xfId="1" applyFont="1" applyFill="1" applyBorder="1" applyAlignment="1">
      <alignment horizontal="center" vertical="center" wrapText="1"/>
    </xf>
    <xf numFmtId="1" fontId="61" fillId="14" borderId="31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vertical="center"/>
    </xf>
    <xf numFmtId="164" fontId="2" fillId="0" borderId="21" xfId="0" applyNumberFormat="1" applyFont="1" applyFill="1" applyBorder="1" applyAlignment="1">
      <alignment vertical="center"/>
    </xf>
    <xf numFmtId="4" fontId="17" fillId="0" borderId="78" xfId="0" applyNumberFormat="1" applyFont="1" applyFill="1" applyBorder="1"/>
    <xf numFmtId="165" fontId="71" fillId="0" borderId="35" xfId="0" applyNumberFormat="1" applyFont="1" applyFill="1" applyBorder="1" applyAlignment="1">
      <alignment horizontal="center" vertical="center"/>
    </xf>
    <xf numFmtId="165" fontId="67" fillId="0" borderId="21" xfId="0" applyNumberFormat="1" applyFont="1" applyFill="1" applyBorder="1" applyAlignment="1"/>
    <xf numFmtId="0" fontId="54" fillId="14" borderId="26" xfId="0" applyFont="1" applyFill="1" applyBorder="1" applyAlignment="1">
      <alignment horizontal="center" vertical="center"/>
    </xf>
    <xf numFmtId="0" fontId="52" fillId="14" borderId="21" xfId="0" applyFont="1" applyFill="1" applyBorder="1" applyAlignment="1">
      <alignment horizontal="center" wrapText="1"/>
    </xf>
    <xf numFmtId="0" fontId="54" fillId="14" borderId="26" xfId="0" applyFont="1" applyFill="1" applyBorder="1" applyAlignment="1">
      <alignment horizontal="center"/>
    </xf>
    <xf numFmtId="0" fontId="52" fillId="14" borderId="26" xfId="0" applyFont="1" applyFill="1" applyBorder="1" applyAlignment="1">
      <alignment horizontal="center" wrapText="1"/>
    </xf>
    <xf numFmtId="1" fontId="61" fillId="14" borderId="32" xfId="0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42" fillId="0" borderId="26" xfId="0" applyFont="1" applyFill="1" applyBorder="1" applyAlignment="1">
      <alignment horizontal="left" wrapText="1"/>
    </xf>
    <xf numFmtId="0" fontId="42" fillId="0" borderId="26" xfId="0" applyFont="1" applyFill="1" applyBorder="1"/>
    <xf numFmtId="0" fontId="42" fillId="0" borderId="26" xfId="0" applyFont="1" applyBorder="1"/>
    <xf numFmtId="0" fontId="42" fillId="0" borderId="26" xfId="0" applyFont="1" applyFill="1" applyBorder="1" applyAlignment="1">
      <alignment wrapText="1"/>
    </xf>
    <xf numFmtId="0" fontId="99" fillId="0" borderId="26" xfId="0" applyFont="1" applyFill="1" applyBorder="1" applyAlignment="1">
      <alignment horizontal="center"/>
    </xf>
    <xf numFmtId="0" fontId="87" fillId="22" borderId="43" xfId="0" applyFont="1" applyFill="1" applyBorder="1" applyAlignment="1">
      <alignment horizontal="center"/>
    </xf>
    <xf numFmtId="166" fontId="87" fillId="22" borderId="0" xfId="0" applyNumberFormat="1" applyFont="1" applyFill="1"/>
    <xf numFmtId="170" fontId="87" fillId="22" borderId="0" xfId="0" applyNumberFormat="1" applyFont="1" applyFill="1"/>
    <xf numFmtId="0" fontId="87" fillId="22" borderId="0" xfId="0" applyFont="1" applyFill="1" applyAlignment="1">
      <alignment horizontal="center"/>
    </xf>
    <xf numFmtId="0" fontId="87" fillId="22" borderId="0" xfId="0" applyFont="1" applyFill="1"/>
    <xf numFmtId="0" fontId="2" fillId="18" borderId="7" xfId="0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70" fontId="2" fillId="0" borderId="8" xfId="0" applyNumberFormat="1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170" fontId="18" fillId="0" borderId="8" xfId="0" applyNumberFormat="1" applyFont="1" applyBorder="1" applyAlignment="1">
      <alignment horizontal="center"/>
    </xf>
    <xf numFmtId="0" fontId="2" fillId="0" borderId="8" xfId="0" applyFont="1" applyBorder="1"/>
    <xf numFmtId="166" fontId="116" fillId="0" borderId="0" xfId="0" applyNumberFormat="1" applyFont="1"/>
    <xf numFmtId="170" fontId="2" fillId="0" borderId="0" xfId="0" applyNumberFormat="1" applyFont="1" applyAlignment="1">
      <alignment horizontal="right"/>
    </xf>
    <xf numFmtId="170" fontId="117" fillId="0" borderId="0" xfId="0" applyNumberFormat="1" applyFont="1"/>
    <xf numFmtId="2" fontId="2" fillId="0" borderId="0" xfId="0" applyNumberFormat="1" applyFont="1"/>
    <xf numFmtId="167" fontId="9" fillId="0" borderId="26" xfId="0" applyNumberFormat="1" applyFont="1" applyFill="1" applyBorder="1" applyAlignment="1">
      <alignment horizontal="center"/>
    </xf>
    <xf numFmtId="166" fontId="9" fillId="0" borderId="26" xfId="0" applyNumberFormat="1" applyFont="1" applyFill="1" applyBorder="1"/>
    <xf numFmtId="170" fontId="9" fillId="0" borderId="26" xfId="0" applyNumberFormat="1" applyFont="1" applyBorder="1" applyAlignment="1">
      <alignment horizontal="right"/>
    </xf>
    <xf numFmtId="170" fontId="118" fillId="0" borderId="26" xfId="0" applyNumberFormat="1" applyFont="1" applyBorder="1"/>
    <xf numFmtId="2" fontId="9" fillId="0" borderId="27" xfId="0" applyNumberFormat="1" applyFont="1" applyBorder="1"/>
    <xf numFmtId="170" fontId="9" fillId="0" borderId="26" xfId="0" applyNumberFormat="1" applyFont="1" applyFill="1" applyBorder="1" applyAlignment="1">
      <alignment horizontal="right"/>
    </xf>
    <xf numFmtId="0" fontId="9" fillId="0" borderId="26" xfId="0" applyFont="1" applyFill="1" applyBorder="1" applyAlignment="1">
      <alignment horizontal="center"/>
    </xf>
    <xf numFmtId="170" fontId="118" fillId="0" borderId="26" xfId="0" applyNumberFormat="1" applyFont="1" applyFill="1" applyBorder="1"/>
    <xf numFmtId="2" fontId="9" fillId="0" borderId="27" xfId="0" applyNumberFormat="1" applyFont="1" applyFill="1" applyBorder="1"/>
    <xf numFmtId="167" fontId="107" fillId="0" borderId="26" xfId="0" applyNumberFormat="1" applyFont="1" applyFill="1" applyBorder="1" applyAlignment="1">
      <alignment horizontal="center"/>
    </xf>
    <xf numFmtId="166" fontId="2" fillId="0" borderId="26" xfId="0" applyNumberFormat="1" applyFont="1" applyFill="1" applyBorder="1"/>
    <xf numFmtId="170" fontId="2" fillId="0" borderId="26" xfId="0" applyNumberFormat="1" applyFont="1" applyFill="1" applyBorder="1" applyAlignment="1">
      <alignment horizontal="right"/>
    </xf>
    <xf numFmtId="170" fontId="117" fillId="0" borderId="26" xfId="0" applyNumberFormat="1" applyFont="1" applyFill="1" applyBorder="1"/>
    <xf numFmtId="2" fontId="2" fillId="0" borderId="27" xfId="0" applyNumberFormat="1" applyFont="1" applyFill="1" applyBorder="1"/>
    <xf numFmtId="4" fontId="107" fillId="0" borderId="26" xfId="0" applyNumberFormat="1" applyFont="1" applyFill="1" applyBorder="1" applyAlignment="1">
      <alignment horizontal="center"/>
    </xf>
    <xf numFmtId="4" fontId="107" fillId="0" borderId="26" xfId="0" applyNumberFormat="1" applyFont="1" applyBorder="1" applyAlignment="1">
      <alignment horizontal="center"/>
    </xf>
    <xf numFmtId="166" fontId="9" fillId="0" borderId="26" xfId="0" applyNumberFormat="1" applyFont="1" applyBorder="1"/>
    <xf numFmtId="1" fontId="9" fillId="0" borderId="26" xfId="0" applyNumberFormat="1" applyFont="1" applyBorder="1" applyAlignment="1">
      <alignment horizontal="center"/>
    </xf>
    <xf numFmtId="2" fontId="2" fillId="0" borderId="27" xfId="0" applyNumberFormat="1" applyFont="1" applyBorder="1"/>
    <xf numFmtId="4" fontId="107" fillId="0" borderId="0" xfId="0" applyNumberFormat="1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166" fontId="119" fillId="0" borderId="0" xfId="0" applyNumberFormat="1" applyFont="1"/>
    <xf numFmtId="170" fontId="120" fillId="0" borderId="108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70" fontId="121" fillId="0" borderId="7" xfId="0" applyNumberFormat="1" applyFont="1" applyBorder="1"/>
    <xf numFmtId="2" fontId="2" fillId="0" borderId="7" xfId="0" applyNumberFormat="1" applyFont="1" applyBorder="1"/>
    <xf numFmtId="170" fontId="2" fillId="0" borderId="0" xfId="0" applyNumberFormat="1" applyFont="1"/>
    <xf numFmtId="0" fontId="52" fillId="0" borderId="21" xfId="0" applyFont="1" applyFill="1" applyBorder="1" applyAlignment="1">
      <alignment horizontal="center" wrapText="1"/>
    </xf>
    <xf numFmtId="1" fontId="9" fillId="0" borderId="22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left" wrapText="1"/>
    </xf>
    <xf numFmtId="0" fontId="12" fillId="0" borderId="26" xfId="0" applyFont="1" applyFill="1" applyBorder="1" applyAlignment="1">
      <alignment wrapText="1"/>
    </xf>
    <xf numFmtId="1" fontId="7" fillId="0" borderId="20" xfId="0" applyNumberFormat="1" applyFont="1" applyFill="1" applyBorder="1" applyAlignment="1">
      <alignment horizontal="center" vertical="center" wrapText="1"/>
    </xf>
    <xf numFmtId="0" fontId="15" fillId="0" borderId="35" xfId="0" applyFont="1" applyFill="1" applyBorder="1" applyAlignment="1">
      <alignment vertical="center" wrapText="1"/>
    </xf>
    <xf numFmtId="0" fontId="52" fillId="0" borderId="35" xfId="0" applyFont="1" applyFill="1" applyBorder="1" applyAlignment="1">
      <alignment horizontal="center" wrapText="1"/>
    </xf>
    <xf numFmtId="0" fontId="16" fillId="0" borderId="21" xfId="0" applyFont="1" applyBorder="1" applyAlignment="1">
      <alignment horizontal="center" vertical="center" wrapText="1"/>
    </xf>
    <xf numFmtId="164" fontId="2" fillId="0" borderId="27" xfId="0" applyNumberFormat="1" applyFont="1" applyFill="1" applyBorder="1" applyAlignment="1">
      <alignment vertical="center"/>
    </xf>
    <xf numFmtId="164" fontId="2" fillId="0" borderId="27" xfId="0" applyNumberFormat="1" applyFont="1" applyBorder="1" applyAlignment="1">
      <alignment horizontal="center" wrapText="1"/>
    </xf>
    <xf numFmtId="1" fontId="2" fillId="0" borderId="35" xfId="0" applyNumberFormat="1" applyFont="1" applyFill="1" applyBorder="1" applyAlignment="1">
      <alignment vertical="center"/>
    </xf>
    <xf numFmtId="1" fontId="2" fillId="0" borderId="21" xfId="0" applyNumberFormat="1" applyFont="1" applyBorder="1" applyAlignment="1">
      <alignment horizontal="center" wrapText="1"/>
    </xf>
    <xf numFmtId="165" fontId="70" fillId="0" borderId="35" xfId="0" applyNumberFormat="1" applyFont="1" applyFill="1" applyBorder="1" applyAlignment="1">
      <alignment vertical="center"/>
    </xf>
    <xf numFmtId="165" fontId="67" fillId="0" borderId="21" xfId="0" applyNumberFormat="1" applyFont="1" applyFill="1" applyBorder="1" applyAlignment="1">
      <alignment horizontal="center"/>
    </xf>
    <xf numFmtId="4" fontId="17" fillId="0" borderId="78" xfId="0" applyNumberFormat="1" applyFont="1" applyBorder="1"/>
    <xf numFmtId="1" fontId="7" fillId="0" borderId="0" xfId="0" applyNumberFormat="1" applyFont="1" applyAlignment="1">
      <alignment horizontal="center"/>
    </xf>
    <xf numFmtId="1" fontId="7" fillId="0" borderId="26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wrapText="1"/>
    </xf>
    <xf numFmtId="1" fontId="7" fillId="0" borderId="26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vertical="center"/>
    </xf>
    <xf numFmtId="1" fontId="7" fillId="0" borderId="96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18" fillId="0" borderId="26" xfId="0" applyNumberFormat="1" applyFont="1" applyFill="1" applyBorder="1" applyAlignment="1">
      <alignment horizontal="left" wrapText="1"/>
    </xf>
    <xf numFmtId="0" fontId="18" fillId="0" borderId="26" xfId="0" applyFont="1" applyFill="1" applyBorder="1" applyAlignment="1">
      <alignment horizontal="left" wrapText="1"/>
    </xf>
    <xf numFmtId="164" fontId="18" fillId="0" borderId="26" xfId="0" applyNumberFormat="1" applyFont="1" applyFill="1" applyBorder="1" applyAlignment="1">
      <alignment wrapText="1"/>
    </xf>
    <xf numFmtId="0" fontId="18" fillId="0" borderId="56" xfId="0" applyFont="1" applyBorder="1" applyAlignment="1">
      <alignment wrapText="1"/>
    </xf>
    <xf numFmtId="164" fontId="18" fillId="0" borderId="26" xfId="0" applyNumberFormat="1" applyFont="1" applyFill="1" applyBorder="1" applyAlignment="1">
      <alignment horizontal="center" wrapText="1"/>
    </xf>
    <xf numFmtId="164" fontId="18" fillId="0" borderId="141" xfId="0" applyNumberFormat="1" applyFont="1" applyBorder="1" applyAlignment="1">
      <alignment wrapText="1"/>
    </xf>
    <xf numFmtId="0" fontId="18" fillId="0" borderId="141" xfId="0" applyFont="1" applyBorder="1" applyAlignment="1">
      <alignment wrapText="1"/>
    </xf>
    <xf numFmtId="0" fontId="18" fillId="0" borderId="110" xfId="0" applyFont="1" applyBorder="1" applyAlignment="1">
      <alignment wrapText="1"/>
    </xf>
    <xf numFmtId="0" fontId="18" fillId="0" borderId="0" xfId="0" applyFont="1" applyAlignment="1">
      <alignment wrapText="1"/>
    </xf>
    <xf numFmtId="0" fontId="9" fillId="0" borderId="58" xfId="0" applyFont="1" applyBorder="1" applyAlignment="1">
      <alignment horizontal="center" wrapText="1"/>
    </xf>
    <xf numFmtId="44" fontId="6" fillId="0" borderId="21" xfId="1" applyFont="1" applyFill="1" applyBorder="1" applyAlignment="1">
      <alignment horizontal="center" vertical="center" wrapText="1"/>
    </xf>
    <xf numFmtId="44" fontId="31" fillId="0" borderId="21" xfId="1" applyFont="1" applyFill="1" applyBorder="1" applyAlignment="1">
      <alignment horizontal="center" vertical="center" wrapText="1"/>
    </xf>
    <xf numFmtId="0" fontId="7" fillId="16" borderId="26" xfId="0" applyFont="1" applyFill="1" applyBorder="1" applyAlignment="1">
      <alignment horizontal="left" vertical="center" wrapText="1"/>
    </xf>
    <xf numFmtId="44" fontId="29" fillId="0" borderId="0" xfId="1" applyFont="1" applyFill="1" applyBorder="1" applyAlignment="1">
      <alignment horizontal="center"/>
    </xf>
    <xf numFmtId="0" fontId="42" fillId="16" borderId="27" xfId="0" applyFont="1" applyFill="1" applyBorder="1" applyAlignment="1">
      <alignment horizontal="center"/>
    </xf>
    <xf numFmtId="1" fontId="7" fillId="16" borderId="26" xfId="0" applyNumberFormat="1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3" fillId="0" borderId="59" xfId="0" applyFont="1" applyBorder="1" applyAlignment="1">
      <alignment horizontal="center" vertical="center"/>
    </xf>
    <xf numFmtId="0" fontId="73" fillId="0" borderId="64" xfId="0" applyFont="1" applyBorder="1" applyAlignment="1">
      <alignment horizontal="center" vertical="center"/>
    </xf>
    <xf numFmtId="0" fontId="73" fillId="0" borderId="61" xfId="0" applyFont="1" applyBorder="1" applyAlignment="1">
      <alignment horizontal="center" vertical="center"/>
    </xf>
    <xf numFmtId="165" fontId="73" fillId="0" borderId="60" xfId="0" applyNumberFormat="1" applyFont="1" applyBorder="1" applyAlignment="1">
      <alignment horizontal="center" vertical="center"/>
    </xf>
    <xf numFmtId="165" fontId="73" fillId="0" borderId="65" xfId="0" applyNumberFormat="1" applyFont="1" applyBorder="1" applyAlignment="1">
      <alignment horizontal="center" vertical="center"/>
    </xf>
    <xf numFmtId="165" fontId="73" fillId="0" borderId="62" xfId="0" applyNumberFormat="1" applyFont="1" applyBorder="1" applyAlignment="1">
      <alignment horizontal="center" vertical="center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0" fontId="29" fillId="0" borderId="153" xfId="0" applyFont="1" applyFill="1" applyBorder="1" applyAlignment="1">
      <alignment horizontal="center" vertical="center" wrapText="1"/>
    </xf>
    <xf numFmtId="0" fontId="29" fillId="0" borderId="155" xfId="0" applyFont="1" applyFill="1" applyBorder="1" applyAlignment="1">
      <alignment horizontal="center" vertical="center" wrapText="1"/>
    </xf>
    <xf numFmtId="0" fontId="29" fillId="0" borderId="156" xfId="0" applyFont="1" applyFill="1" applyBorder="1" applyAlignment="1">
      <alignment horizontal="center" vertical="center" wrapText="1"/>
    </xf>
    <xf numFmtId="166" fontId="29" fillId="0" borderId="154" xfId="0" applyNumberFormat="1" applyFont="1" applyFill="1" applyBorder="1" applyAlignment="1">
      <alignment horizontal="center" vertical="center" wrapText="1"/>
    </xf>
    <xf numFmtId="166" fontId="29" fillId="0" borderId="133" xfId="0" applyNumberFormat="1" applyFont="1" applyFill="1" applyBorder="1" applyAlignment="1">
      <alignment horizontal="center" vertical="center" wrapText="1"/>
    </xf>
    <xf numFmtId="166" fontId="29" fillId="0" borderId="134" xfId="0" applyNumberFormat="1" applyFont="1" applyFill="1" applyBorder="1" applyAlignment="1">
      <alignment horizontal="center" vertical="center" wrapText="1"/>
    </xf>
    <xf numFmtId="0" fontId="52" fillId="0" borderId="12" xfId="0" applyFont="1" applyFill="1" applyBorder="1" applyAlignment="1">
      <alignment horizontal="center" wrapText="1"/>
    </xf>
    <xf numFmtId="0" fontId="52" fillId="0" borderId="3" xfId="0" applyFont="1" applyFill="1" applyBorder="1" applyAlignment="1">
      <alignment horizontal="center" wrapText="1"/>
    </xf>
    <xf numFmtId="0" fontId="52" fillId="0" borderId="63" xfId="0" applyFont="1" applyFill="1" applyBorder="1" applyAlignment="1">
      <alignment horizontal="center" wrapText="1"/>
    </xf>
    <xf numFmtId="1" fontId="9" fillId="0" borderId="3" xfId="0" applyNumberFormat="1" applyFont="1" applyFill="1" applyBorder="1" applyAlignment="1">
      <alignment horizontal="center" vertical="center"/>
    </xf>
    <xf numFmtId="165" fontId="70" fillId="0" borderId="12" xfId="0" applyNumberFormat="1" applyFont="1" applyFill="1" applyBorder="1" applyAlignment="1">
      <alignment horizontal="center" vertical="center"/>
    </xf>
    <xf numFmtId="165" fontId="70" fillId="0" borderId="3" xfId="0" applyNumberFormat="1" applyFont="1" applyFill="1" applyBorder="1" applyAlignment="1">
      <alignment horizontal="center" vertical="center"/>
    </xf>
    <xf numFmtId="165" fontId="70" fillId="0" borderId="63" xfId="0" applyNumberFormat="1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63" xfId="0" applyNumberFormat="1" applyFont="1" applyFill="1" applyBorder="1" applyAlignment="1">
      <alignment horizontal="center" vertical="center" wrapText="1"/>
    </xf>
    <xf numFmtId="165" fontId="42" fillId="14" borderId="183" xfId="0" applyNumberFormat="1" applyFont="1" applyFill="1" applyBorder="1" applyAlignment="1">
      <alignment horizontal="center" vertical="center" wrapText="1"/>
    </xf>
    <xf numFmtId="165" fontId="42" fillId="14" borderId="164" xfId="0" applyNumberFormat="1" applyFont="1" applyFill="1" applyBorder="1" applyAlignment="1">
      <alignment horizontal="center" vertical="center" wrapText="1"/>
    </xf>
    <xf numFmtId="165" fontId="42" fillId="14" borderId="185" xfId="0" applyNumberFormat="1" applyFont="1" applyFill="1" applyBorder="1" applyAlignment="1">
      <alignment horizontal="center" vertical="center" wrapText="1"/>
    </xf>
    <xf numFmtId="0" fontId="53" fillId="14" borderId="12" xfId="0" applyFont="1" applyFill="1" applyBorder="1" applyAlignment="1">
      <alignment horizontal="center" vertical="center"/>
    </xf>
    <xf numFmtId="0" fontId="53" fillId="14" borderId="3" xfId="0" applyFont="1" applyFill="1" applyBorder="1" applyAlignment="1">
      <alignment horizontal="center" vertical="center"/>
    </xf>
    <xf numFmtId="0" fontId="53" fillId="14" borderId="63" xfId="0" applyFont="1" applyFill="1" applyBorder="1" applyAlignment="1">
      <alignment horizontal="center" vertical="center"/>
    </xf>
    <xf numFmtId="0" fontId="51" fillId="14" borderId="12" xfId="0" applyFont="1" applyFill="1" applyBorder="1" applyAlignment="1">
      <alignment horizontal="center" vertical="center" wrapText="1"/>
    </xf>
    <xf numFmtId="0" fontId="51" fillId="14" borderId="3" xfId="0" applyFont="1" applyFill="1" applyBorder="1" applyAlignment="1">
      <alignment horizontal="center" vertical="center" wrapText="1"/>
    </xf>
    <xf numFmtId="0" fontId="51" fillId="14" borderId="63" xfId="0" applyFont="1" applyFill="1" applyBorder="1" applyAlignment="1">
      <alignment horizontal="center" vertical="center" wrapText="1"/>
    </xf>
    <xf numFmtId="1" fontId="7" fillId="0" borderId="179" xfId="0" applyNumberFormat="1" applyFont="1" applyFill="1" applyBorder="1" applyAlignment="1">
      <alignment horizontal="center" vertical="center" wrapText="1"/>
    </xf>
    <xf numFmtId="1" fontId="7" fillId="0" borderId="180" xfId="0" applyNumberFormat="1" applyFont="1" applyFill="1" applyBorder="1" applyAlignment="1">
      <alignment horizontal="center" vertical="center" wrapText="1"/>
    </xf>
    <xf numFmtId="1" fontId="7" fillId="0" borderId="181" xfId="0" applyNumberFormat="1" applyFont="1" applyFill="1" applyBorder="1" applyAlignment="1">
      <alignment horizontal="center" vertical="center" wrapText="1"/>
    </xf>
    <xf numFmtId="164" fontId="7" fillId="0" borderId="10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143" xfId="0" applyNumberFormat="1" applyFont="1" applyFill="1" applyBorder="1" applyAlignment="1">
      <alignment horizontal="center" vertical="center" wrapText="1"/>
    </xf>
    <xf numFmtId="165" fontId="71" fillId="14" borderId="182" xfId="0" applyNumberFormat="1" applyFont="1" applyFill="1" applyBorder="1" applyAlignment="1">
      <alignment horizontal="center" vertical="center" wrapText="1"/>
    </xf>
    <xf numFmtId="165" fontId="71" fillId="14" borderId="119" xfId="0" applyNumberFormat="1" applyFont="1" applyFill="1" applyBorder="1" applyAlignment="1">
      <alignment horizontal="center" vertical="center" wrapText="1"/>
    </xf>
    <xf numFmtId="165" fontId="71" fillId="14" borderId="184" xfId="0" applyNumberFormat="1" applyFont="1" applyFill="1" applyBorder="1" applyAlignment="1">
      <alignment horizontal="center" vertical="center" wrapText="1"/>
    </xf>
    <xf numFmtId="0" fontId="18" fillId="0" borderId="153" xfId="0" applyFont="1" applyFill="1" applyBorder="1" applyAlignment="1">
      <alignment horizontal="center" vertical="center"/>
    </xf>
    <xf numFmtId="0" fontId="18" fillId="0" borderId="155" xfId="0" applyFont="1" applyFill="1" applyBorder="1" applyAlignment="1">
      <alignment horizontal="center" vertical="center"/>
    </xf>
    <xf numFmtId="0" fontId="18" fillId="0" borderId="156" xfId="0" applyFont="1" applyFill="1" applyBorder="1" applyAlignment="1">
      <alignment horizontal="center" vertical="center"/>
    </xf>
    <xf numFmtId="166" fontId="12" fillId="0" borderId="154" xfId="0" applyNumberFormat="1" applyFont="1" applyFill="1" applyBorder="1" applyAlignment="1">
      <alignment horizontal="center" vertical="center" wrapText="1"/>
    </xf>
    <xf numFmtId="166" fontId="12" fillId="0" borderId="133" xfId="0" applyNumberFormat="1" applyFont="1" applyFill="1" applyBorder="1" applyAlignment="1">
      <alignment horizontal="center" vertical="center" wrapText="1"/>
    </xf>
    <xf numFmtId="166" fontId="12" fillId="0" borderId="134" xfId="0" applyNumberFormat="1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 wrapText="1"/>
    </xf>
    <xf numFmtId="0" fontId="15" fillId="0" borderId="95" xfId="0" applyFont="1" applyFill="1" applyBorder="1" applyAlignment="1">
      <alignment horizontal="center" vertical="center" wrapText="1"/>
    </xf>
    <xf numFmtId="0" fontId="15" fillId="0" borderId="96" xfId="0" applyFont="1" applyFill="1" applyBorder="1" applyAlignment="1">
      <alignment horizontal="center" vertical="center" wrapText="1"/>
    </xf>
    <xf numFmtId="0" fontId="52" fillId="14" borderId="152" xfId="0" applyFont="1" applyFill="1" applyBorder="1" applyAlignment="1">
      <alignment horizontal="center" vertical="center"/>
    </xf>
    <xf numFmtId="0" fontId="52" fillId="14" borderId="95" xfId="0" applyFont="1" applyFill="1" applyBorder="1" applyAlignment="1">
      <alignment horizontal="center" vertical="center"/>
    </xf>
    <xf numFmtId="0" fontId="52" fillId="14" borderId="96" xfId="0" applyFont="1" applyFill="1" applyBorder="1" applyAlignment="1">
      <alignment horizontal="center" vertical="center"/>
    </xf>
    <xf numFmtId="164" fontId="7" fillId="0" borderId="152" xfId="0" applyNumberFormat="1" applyFont="1" applyFill="1" applyBorder="1" applyAlignment="1">
      <alignment horizontal="center" vertical="center"/>
    </xf>
    <xf numFmtId="164" fontId="7" fillId="0" borderId="95" xfId="0" applyNumberFormat="1" applyFont="1" applyFill="1" applyBorder="1" applyAlignment="1">
      <alignment horizontal="center" vertical="center"/>
    </xf>
    <xf numFmtId="164" fontId="7" fillId="0" borderId="96" xfId="0" applyNumberFormat="1" applyFont="1" applyFill="1" applyBorder="1" applyAlignment="1">
      <alignment horizontal="center" vertical="center"/>
    </xf>
    <xf numFmtId="1" fontId="9" fillId="0" borderId="118" xfId="0" applyNumberFormat="1" applyFont="1" applyFill="1" applyBorder="1" applyAlignment="1">
      <alignment horizontal="center" vertical="center" wrapText="1"/>
    </xf>
    <xf numFmtId="1" fontId="9" fillId="0" borderId="119" xfId="0" applyNumberFormat="1" applyFont="1" applyFill="1" applyBorder="1" applyAlignment="1">
      <alignment horizontal="center" vertical="center" wrapText="1"/>
    </xf>
    <xf numFmtId="1" fontId="9" fillId="0" borderId="120" xfId="0" applyNumberFormat="1" applyFont="1" applyFill="1" applyBorder="1" applyAlignment="1">
      <alignment horizontal="center" vertical="center" wrapText="1"/>
    </xf>
    <xf numFmtId="0" fontId="18" fillId="0" borderId="162" xfId="0" applyFont="1" applyFill="1" applyBorder="1" applyAlignment="1">
      <alignment horizontal="center" vertical="center"/>
    </xf>
    <xf numFmtId="0" fontId="18" fillId="0" borderId="164" xfId="0" applyFont="1" applyFill="1" applyBorder="1" applyAlignment="1">
      <alignment horizontal="center" vertical="center"/>
    </xf>
    <xf numFmtId="0" fontId="18" fillId="0" borderId="165" xfId="0" applyFont="1" applyFill="1" applyBorder="1" applyAlignment="1">
      <alignment horizontal="center" vertical="center"/>
    </xf>
    <xf numFmtId="166" fontId="12" fillId="0" borderId="163" xfId="0" applyNumberFormat="1" applyFont="1" applyFill="1" applyBorder="1" applyAlignment="1">
      <alignment horizontal="center" vertical="center" wrapText="1"/>
    </xf>
    <xf numFmtId="166" fontId="12" fillId="0" borderId="155" xfId="0" applyNumberFormat="1" applyFont="1" applyFill="1" applyBorder="1" applyAlignment="1">
      <alignment horizontal="center" vertical="center" wrapText="1"/>
    </xf>
    <xf numFmtId="166" fontId="12" fillId="0" borderId="166" xfId="0" applyNumberFormat="1" applyFont="1" applyFill="1" applyBorder="1" applyAlignment="1">
      <alignment horizontal="center" vertical="center" wrapText="1"/>
    </xf>
    <xf numFmtId="166" fontId="73" fillId="0" borderId="101" xfId="0" applyNumberFormat="1" applyFont="1" applyFill="1" applyBorder="1" applyAlignment="1">
      <alignment horizontal="center" vertical="center" wrapText="1"/>
    </xf>
    <xf numFmtId="166" fontId="73" fillId="0" borderId="102" xfId="0" applyNumberFormat="1" applyFont="1" applyFill="1" applyBorder="1" applyAlignment="1">
      <alignment horizontal="center" vertical="center" wrapText="1"/>
    </xf>
    <xf numFmtId="166" fontId="73" fillId="0" borderId="144" xfId="0" applyNumberFormat="1" applyFont="1" applyFill="1" applyBorder="1" applyAlignment="1">
      <alignment horizontal="center" vertical="center" wrapText="1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63" fillId="14" borderId="85" xfId="0" applyFont="1" applyFill="1" applyBorder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164" fontId="15" fillId="0" borderId="145" xfId="0" applyNumberFormat="1" applyFont="1" applyFill="1" applyBorder="1" applyAlignment="1">
      <alignment horizontal="center" vertical="center"/>
    </xf>
    <xf numFmtId="164" fontId="15" fillId="0" borderId="147" xfId="0" applyNumberFormat="1" applyFont="1" applyFill="1" applyBorder="1" applyAlignment="1">
      <alignment horizontal="center" vertical="center"/>
    </xf>
    <xf numFmtId="1" fontId="7" fillId="0" borderId="146" xfId="0" applyNumberFormat="1" applyFont="1" applyFill="1" applyBorder="1" applyAlignment="1">
      <alignment horizontal="center" vertical="center"/>
    </xf>
    <xf numFmtId="1" fontId="7" fillId="0" borderId="148" xfId="0" applyNumberFormat="1" applyFont="1" applyFill="1" applyBorder="1" applyAlignment="1">
      <alignment horizontal="center" vertical="center"/>
    </xf>
    <xf numFmtId="0" fontId="9" fillId="0" borderId="143" xfId="0" applyFont="1" applyFill="1" applyBorder="1" applyAlignment="1">
      <alignment horizontal="center" vertical="center"/>
    </xf>
    <xf numFmtId="165" fontId="65" fillId="14" borderId="22" xfId="0" applyNumberFormat="1" applyFont="1" applyFill="1" applyBorder="1" applyAlignment="1">
      <alignment horizontal="center" vertical="center"/>
    </xf>
    <xf numFmtId="165" fontId="65" fillId="14" borderId="21" xfId="0" applyNumberFormat="1" applyFont="1" applyFill="1" applyBorder="1" applyAlignment="1">
      <alignment horizontal="center" vertical="center"/>
    </xf>
    <xf numFmtId="165" fontId="42" fillId="14" borderId="22" xfId="0" applyNumberFormat="1" applyFont="1" applyFill="1" applyBorder="1" applyAlignment="1">
      <alignment horizontal="center" vertical="center"/>
    </xf>
    <xf numFmtId="165" fontId="42" fillId="14" borderId="21" xfId="0" applyNumberFormat="1" applyFont="1" applyFill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166" fontId="9" fillId="0" borderId="100" xfId="0" applyNumberFormat="1" applyFont="1" applyFill="1" applyBorder="1" applyAlignment="1">
      <alignment horizontal="center" vertical="center" wrapText="1"/>
    </xf>
    <xf numFmtId="166" fontId="9" fillId="0" borderId="178" xfId="0" applyNumberFormat="1" applyFont="1" applyFill="1" applyBorder="1" applyAlignment="1">
      <alignment horizontal="center" vertical="center" wrapText="1"/>
    </xf>
    <xf numFmtId="166" fontId="12" fillId="0" borderId="118" xfId="0" applyNumberFormat="1" applyFont="1" applyFill="1" applyBorder="1" applyAlignment="1">
      <alignment horizontal="center" vertical="center" wrapText="1"/>
    </xf>
    <xf numFmtId="166" fontId="12" fillId="0" borderId="119" xfId="0" applyNumberFormat="1" applyFont="1" applyFill="1" applyBorder="1" applyAlignment="1">
      <alignment horizontal="center" vertical="center" wrapText="1"/>
    </xf>
    <xf numFmtId="166" fontId="12" fillId="0" borderId="176" xfId="0" applyNumberFormat="1" applyFont="1" applyFill="1" applyBorder="1" applyAlignment="1">
      <alignment horizontal="center" vertical="center" wrapText="1"/>
    </xf>
    <xf numFmtId="0" fontId="9" fillId="0" borderId="153" xfId="0" applyFont="1" applyFill="1" applyBorder="1" applyAlignment="1">
      <alignment horizontal="center" vertical="center"/>
    </xf>
    <xf numFmtId="0" fontId="9" fillId="0" borderId="155" xfId="0" applyFont="1" applyFill="1" applyBorder="1" applyAlignment="1">
      <alignment horizontal="center" vertical="center"/>
    </xf>
    <xf numFmtId="0" fontId="9" fillId="0" borderId="156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9" fillId="0" borderId="174" xfId="0" applyFont="1" applyFill="1" applyBorder="1" applyAlignment="1">
      <alignment horizontal="center" vertical="center"/>
    </xf>
    <xf numFmtId="0" fontId="9" fillId="0" borderId="164" xfId="0" applyFont="1" applyFill="1" applyBorder="1" applyAlignment="1">
      <alignment horizontal="center" vertical="center"/>
    </xf>
    <xf numFmtId="0" fontId="9" fillId="0" borderId="175" xfId="0" applyFont="1" applyFill="1" applyBorder="1" applyAlignment="1">
      <alignment horizontal="center" vertical="center"/>
    </xf>
    <xf numFmtId="1" fontId="33" fillId="16" borderId="12" xfId="0" applyNumberFormat="1" applyFont="1" applyFill="1" applyBorder="1" applyAlignment="1">
      <alignment horizontal="center" vertical="center"/>
    </xf>
    <xf numFmtId="1" fontId="33" fillId="16" borderId="3" xfId="0" applyNumberFormat="1" applyFont="1" applyFill="1" applyBorder="1" applyAlignment="1">
      <alignment horizontal="center" vertical="center"/>
    </xf>
    <xf numFmtId="1" fontId="33" fillId="16" borderId="63" xfId="0" applyNumberFormat="1" applyFont="1" applyFill="1" applyBorder="1" applyAlignment="1">
      <alignment horizontal="center" vertical="center"/>
    </xf>
    <xf numFmtId="165" fontId="65" fillId="14" borderId="35" xfId="0" applyNumberFormat="1" applyFont="1" applyFill="1" applyBorder="1" applyAlignment="1">
      <alignment horizontal="center" vertical="center"/>
    </xf>
    <xf numFmtId="165" fontId="42" fillId="14" borderId="35" xfId="0" applyNumberFormat="1" applyFont="1" applyFill="1" applyBorder="1" applyAlignment="1">
      <alignment horizontal="center" vertical="center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0" fontId="64" fillId="14" borderId="12" xfId="0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center" vertical="center" wrapText="1"/>
    </xf>
    <xf numFmtId="0" fontId="64" fillId="14" borderId="63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1" fontId="7" fillId="0" borderId="63" xfId="0" applyNumberFormat="1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/>
    </xf>
    <xf numFmtId="0" fontId="61" fillId="14" borderId="3" xfId="0" applyFont="1" applyFill="1" applyBorder="1" applyAlignment="1">
      <alignment horizontal="center" vertical="center"/>
    </xf>
    <xf numFmtId="0" fontId="61" fillId="14" borderId="63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0" fontId="15" fillId="0" borderId="157" xfId="0" applyFont="1" applyFill="1" applyBorder="1" applyAlignment="1">
      <alignment horizontal="center" vertical="center"/>
    </xf>
    <xf numFmtId="0" fontId="15" fillId="0" borderId="155" xfId="0" applyFont="1" applyFill="1" applyBorder="1" applyAlignment="1">
      <alignment horizontal="center" vertical="center"/>
    </xf>
    <xf numFmtId="0" fontId="15" fillId="0" borderId="158" xfId="0" applyFont="1" applyFill="1" applyBorder="1" applyAlignment="1">
      <alignment horizontal="center" vertical="center"/>
    </xf>
    <xf numFmtId="0" fontId="15" fillId="0" borderId="159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61" fillId="14" borderId="161" xfId="0" applyFont="1" applyFill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14" borderId="49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0" fontId="64" fillId="14" borderId="97" xfId="0" applyFont="1" applyFill="1" applyBorder="1" applyAlignment="1">
      <alignment horizontal="center" vertical="center"/>
    </xf>
    <xf numFmtId="0" fontId="64" fillId="14" borderId="45" xfId="0" applyFont="1" applyFill="1" applyBorder="1" applyAlignment="1">
      <alignment horizontal="center" vertical="center"/>
    </xf>
    <xf numFmtId="0" fontId="64" fillId="14" borderId="46" xfId="0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61" fillId="14" borderId="97" xfId="0" applyFont="1" applyFill="1" applyBorder="1" applyAlignment="1">
      <alignment horizontal="center" vertical="center" wrapText="1"/>
    </xf>
    <xf numFmtId="0" fontId="61" fillId="14" borderId="46" xfId="0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1" fontId="61" fillId="14" borderId="12" xfId="0" applyNumberFormat="1" applyFont="1" applyFill="1" applyBorder="1" applyAlignment="1">
      <alignment horizontal="center" vertical="center" wrapText="1"/>
    </xf>
    <xf numFmtId="1" fontId="61" fillId="14" borderId="63" xfId="0" applyNumberFormat="1" applyFont="1" applyFill="1" applyBorder="1" applyAlignment="1">
      <alignment horizontal="center" vertical="center" wrapText="1"/>
    </xf>
    <xf numFmtId="0" fontId="104" fillId="0" borderId="105" xfId="0" applyFont="1" applyBorder="1" applyAlignment="1">
      <alignment horizontal="center" vertical="center" wrapText="1"/>
    </xf>
    <xf numFmtId="0" fontId="104" fillId="0" borderId="139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6" fillId="0" borderId="167" xfId="1" applyFont="1" applyBorder="1" applyAlignment="1">
      <alignment horizontal="center" vertical="center" wrapText="1"/>
    </xf>
    <xf numFmtId="44" fontId="6" fillId="0" borderId="170" xfId="1" applyFont="1" applyBorder="1" applyAlignment="1">
      <alignment horizontal="center" vertical="center" wrapText="1"/>
    </xf>
    <xf numFmtId="0" fontId="54" fillId="14" borderId="0" xfId="0" applyFont="1" applyFill="1" applyAlignment="1">
      <alignment horizontal="center"/>
    </xf>
    <xf numFmtId="0" fontId="91" fillId="14" borderId="0" xfId="0" applyFont="1" applyFill="1" applyAlignment="1">
      <alignment horizontal="center"/>
    </xf>
    <xf numFmtId="164" fontId="12" fillId="16" borderId="26" xfId="0" applyNumberFormat="1" applyFont="1" applyFill="1" applyBorder="1" applyAlignment="1">
      <alignment vertical="center" wrapText="1"/>
    </xf>
    <xf numFmtId="44" fontId="6" fillId="16" borderId="26" xfId="1" applyFont="1" applyFill="1" applyBorder="1"/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00FF"/>
      <color rgb="FF800000"/>
      <color rgb="FF00FFFF"/>
      <color rgb="FFFF66FF"/>
      <color rgb="FF00FF00"/>
      <color rgb="FF66CCFF"/>
      <color rgb="FF3399FF"/>
      <color rgb="FFFF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P A V O S           "/>
      <sheetName val="CABEZA CON PAPADA              "/>
      <sheetName val="MANITAS DE CERDO "/>
      <sheetName val="TOCINO      NACIONAL        "/>
      <sheetName val="C O R B A T A     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1"/>
      <sheetData sheetId="2">
        <row r="3">
          <cell r="I3">
            <v>0</v>
          </cell>
        </row>
        <row r="37">
          <cell r="I3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83" t="s">
        <v>30</v>
      </c>
      <c r="B1" s="1483"/>
      <c r="C1" s="1483"/>
      <c r="D1" s="1483"/>
      <c r="E1" s="1483"/>
      <c r="F1" s="1483"/>
      <c r="G1" s="1483"/>
      <c r="H1" s="1483"/>
      <c r="I1" s="1483"/>
      <c r="J1" s="1483"/>
      <c r="K1" s="363"/>
      <c r="L1" s="363"/>
      <c r="M1" s="363"/>
      <c r="N1" s="363"/>
      <c r="O1" s="364"/>
      <c r="S1" s="1484" t="s">
        <v>0</v>
      </c>
      <c r="T1" s="1484"/>
      <c r="U1" s="4" t="s">
        <v>1</v>
      </c>
      <c r="V1" s="5" t="s">
        <v>2</v>
      </c>
      <c r="W1" s="1486" t="s">
        <v>3</v>
      </c>
      <c r="X1" s="1487"/>
    </row>
    <row r="2" spans="1:24" thickBot="1" x14ac:dyDescent="0.3">
      <c r="A2" s="1483"/>
      <c r="B2" s="1483"/>
      <c r="C2" s="1483"/>
      <c r="D2" s="1483"/>
      <c r="E2" s="1483"/>
      <c r="F2" s="1483"/>
      <c r="G2" s="1483"/>
      <c r="H2" s="1483"/>
      <c r="I2" s="1483"/>
      <c r="J2" s="1483"/>
      <c r="K2" s="365"/>
      <c r="L2" s="365"/>
      <c r="M2" s="365"/>
      <c r="N2" s="366"/>
      <c r="O2" s="367"/>
      <c r="Q2" s="6"/>
      <c r="R2" s="7"/>
      <c r="S2" s="1485"/>
      <c r="T2" s="148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88" t="s">
        <v>16</v>
      </c>
      <c r="P3" s="148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490"/>
      <c r="M90" s="1491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490"/>
      <c r="M91" s="1491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492"/>
      <c r="P97" s="1494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493"/>
      <c r="P98" s="1495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481" t="s">
        <v>27</v>
      </c>
      <c r="G262" s="1481"/>
      <c r="H262" s="1482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Y319"/>
  <sheetViews>
    <sheetView workbookViewId="0">
      <pane xSplit="7" ySplit="3" topLeftCell="T13" activePane="bottomRight" state="frozen"/>
      <selection pane="topRight" activeCell="H1" sqref="H1"/>
      <selection pane="bottomLeft" activeCell="A4" sqref="A4"/>
      <selection pane="bottomRight" activeCell="W19" sqref="W1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2.7109375" style="907" bestFit="1" customWidth="1"/>
  </cols>
  <sheetData>
    <row r="1" spans="1:24" ht="42.75" customHeight="1" x14ac:dyDescent="0.65">
      <c r="A1" s="1483" t="s">
        <v>666</v>
      </c>
      <c r="B1" s="1483"/>
      <c r="C1" s="1483"/>
      <c r="D1" s="1483"/>
      <c r="E1" s="1483"/>
      <c r="F1" s="1483"/>
      <c r="G1" s="1483"/>
      <c r="H1" s="1483"/>
      <c r="I1" s="1483"/>
      <c r="J1" s="1483"/>
      <c r="K1" s="363"/>
      <c r="L1" s="562"/>
      <c r="M1" s="363"/>
      <c r="N1" s="363"/>
      <c r="O1" s="364"/>
      <c r="S1" s="1484" t="s">
        <v>0</v>
      </c>
      <c r="T1" s="1484"/>
      <c r="U1" s="4" t="s">
        <v>1</v>
      </c>
      <c r="V1" s="5" t="s">
        <v>2</v>
      </c>
      <c r="W1" s="1486" t="s">
        <v>3</v>
      </c>
      <c r="X1" s="1487"/>
    </row>
    <row r="2" spans="1:24" ht="24" thickBot="1" x14ac:dyDescent="0.4">
      <c r="A2" s="1483"/>
      <c r="B2" s="1483"/>
      <c r="C2" s="1483"/>
      <c r="D2" s="1483"/>
      <c r="E2" s="1483"/>
      <c r="F2" s="1483"/>
      <c r="G2" s="1483"/>
      <c r="H2" s="1483"/>
      <c r="I2" s="1483"/>
      <c r="J2" s="1483"/>
      <c r="K2" s="365"/>
      <c r="L2" s="563"/>
      <c r="M2" s="365"/>
      <c r="N2" s="366"/>
      <c r="O2" s="367"/>
      <c r="Q2" s="6"/>
      <c r="R2" s="7"/>
      <c r="S2" s="1485"/>
      <c r="T2" s="1485"/>
      <c r="U2" s="8"/>
      <c r="V2" s="9"/>
      <c r="W2" s="1006"/>
      <c r="X2" s="998"/>
    </row>
    <row r="3" spans="1:24" ht="50.25" thickTop="1" thickBot="1" x14ac:dyDescent="0.4">
      <c r="A3" s="12" t="s">
        <v>4</v>
      </c>
      <c r="B3" s="13" t="s">
        <v>5</v>
      </c>
      <c r="C3" s="836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88" t="s">
        <v>16</v>
      </c>
      <c r="P3" s="148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07" t="s">
        <v>20</v>
      </c>
      <c r="X3" s="999" t="s">
        <v>15</v>
      </c>
    </row>
    <row r="4" spans="1:24" ht="24.75" thickTop="1" thickBot="1" x14ac:dyDescent="0.4">
      <c r="A4" s="830" t="s">
        <v>31</v>
      </c>
      <c r="B4" s="845" t="s">
        <v>686</v>
      </c>
      <c r="C4" s="1015" t="s">
        <v>786</v>
      </c>
      <c r="D4" s="1016">
        <v>48</v>
      </c>
      <c r="E4" s="34">
        <f>D4*F4</f>
        <v>895200</v>
      </c>
      <c r="F4" s="831">
        <v>18650</v>
      </c>
      <c r="G4" s="832">
        <v>45201</v>
      </c>
      <c r="H4" s="833"/>
      <c r="I4" s="834">
        <v>18650</v>
      </c>
      <c r="J4" s="39">
        <f>I4-F4</f>
        <v>0</v>
      </c>
      <c r="K4" s="835">
        <v>46.2</v>
      </c>
      <c r="L4" s="837"/>
      <c r="M4" s="838"/>
      <c r="N4" s="42">
        <f>K4*I4</f>
        <v>861630</v>
      </c>
      <c r="O4" s="846" t="s">
        <v>21</v>
      </c>
      <c r="P4" s="664">
        <v>45208</v>
      </c>
      <c r="Q4" s="839"/>
      <c r="R4" s="840"/>
      <c r="S4" s="841"/>
      <c r="T4" s="842"/>
      <c r="U4" s="843"/>
      <c r="V4" s="844"/>
      <c r="W4" s="1008"/>
      <c r="X4" s="1000"/>
    </row>
    <row r="5" spans="1:24" ht="33" customHeight="1" thickTop="1" thickBot="1" x14ac:dyDescent="0.4">
      <c r="A5" s="797" t="s">
        <v>31</v>
      </c>
      <c r="B5" s="559" t="s">
        <v>42</v>
      </c>
      <c r="C5" s="78" t="s">
        <v>787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09"/>
      <c r="X5" s="1001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10" t="s">
        <v>763</v>
      </c>
      <c r="X6" s="1002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 t="s">
        <v>851</v>
      </c>
      <c r="V7" s="50">
        <v>4640</v>
      </c>
      <c r="W7" s="111" t="s">
        <v>763</v>
      </c>
      <c r="X7" s="1002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788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 t="s">
        <v>851</v>
      </c>
      <c r="V8" s="50">
        <v>0</v>
      </c>
      <c r="W8" s="111"/>
      <c r="X8" s="1002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11"/>
      <c r="X9" s="1001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12"/>
      <c r="X10" s="1001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789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1365" t="s">
        <v>851</v>
      </c>
      <c r="V11" s="1366">
        <v>4593.6000000000004</v>
      </c>
      <c r="W11" s="111" t="s">
        <v>763</v>
      </c>
      <c r="X11" s="1002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626"/>
      <c r="M12" s="1627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1002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6"/>
      <c r="M13" s="976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1002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/>
      <c r="V14" s="50"/>
      <c r="W14" s="111" t="s">
        <v>763</v>
      </c>
      <c r="X14" s="1002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1002"/>
    </row>
    <row r="16" spans="1:24" ht="30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22510</v>
      </c>
      <c r="G16" s="658">
        <v>45223</v>
      </c>
      <c r="H16" s="389" t="s">
        <v>842</v>
      </c>
      <c r="I16" s="817">
        <v>28920</v>
      </c>
      <c r="J16" s="39">
        <f t="shared" si="0"/>
        <v>6410</v>
      </c>
      <c r="K16" s="40">
        <v>35.5</v>
      </c>
      <c r="L16" s="566"/>
      <c r="M16" s="61"/>
      <c r="N16" s="42">
        <f t="shared" si="1"/>
        <v>1026660</v>
      </c>
      <c r="O16" s="378" t="s">
        <v>21</v>
      </c>
      <c r="P16" s="768">
        <v>45231</v>
      </c>
      <c r="Q16" s="64">
        <v>31275</v>
      </c>
      <c r="R16" s="65">
        <v>45224</v>
      </c>
      <c r="S16" s="47"/>
      <c r="T16" s="48"/>
      <c r="U16" s="49"/>
      <c r="V16" s="50"/>
      <c r="W16" s="111" t="s">
        <v>893</v>
      </c>
      <c r="X16" s="1002">
        <v>4176</v>
      </c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389">
        <v>44182</v>
      </c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378" t="s">
        <v>22</v>
      </c>
      <c r="P17" s="768">
        <v>45233</v>
      </c>
      <c r="Q17" s="64"/>
      <c r="R17" s="65"/>
      <c r="S17" s="47"/>
      <c r="T17" s="48"/>
      <c r="U17" s="49"/>
      <c r="V17" s="50"/>
      <c r="W17" s="1012"/>
      <c r="X17" s="1001"/>
    </row>
    <row r="18" spans="1:24" ht="42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18120</v>
      </c>
      <c r="G18" s="658">
        <v>45226</v>
      </c>
      <c r="H18" s="453" t="s">
        <v>846</v>
      </c>
      <c r="I18" s="817">
        <f>23380-233.8</f>
        <v>23146.2</v>
      </c>
      <c r="J18" s="39">
        <f t="shared" si="0"/>
        <v>5026.2000000000007</v>
      </c>
      <c r="K18" s="40">
        <v>36</v>
      </c>
      <c r="L18" s="566"/>
      <c r="M18" s="61"/>
      <c r="N18" s="42">
        <f t="shared" si="1"/>
        <v>833263.20000000007</v>
      </c>
      <c r="O18" s="378" t="s">
        <v>21</v>
      </c>
      <c r="P18" s="768">
        <v>45239</v>
      </c>
      <c r="Q18" s="64">
        <v>24900</v>
      </c>
      <c r="R18" s="65">
        <v>45229</v>
      </c>
      <c r="S18" s="47">
        <v>30240</v>
      </c>
      <c r="T18" s="48" t="s">
        <v>780</v>
      </c>
      <c r="U18" s="49"/>
      <c r="V18" s="50"/>
      <c r="W18" s="1012" t="s">
        <v>893</v>
      </c>
      <c r="X18" s="1001">
        <v>4176</v>
      </c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810</v>
      </c>
      <c r="D19" s="56"/>
      <c r="E19" s="34">
        <f t="shared" si="2"/>
        <v>0</v>
      </c>
      <c r="F19" s="802">
        <v>22970</v>
      </c>
      <c r="G19" s="658">
        <v>45229</v>
      </c>
      <c r="H19" s="389">
        <v>44229</v>
      </c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378" t="s">
        <v>26</v>
      </c>
      <c r="P19" s="768">
        <v>45236</v>
      </c>
      <c r="Q19" s="64"/>
      <c r="R19" s="65"/>
      <c r="S19" s="47"/>
      <c r="T19" s="48"/>
      <c r="U19" s="49"/>
      <c r="V19" s="50"/>
      <c r="W19" s="111"/>
      <c r="X19" s="1002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1002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12"/>
      <c r="X21" s="1001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12"/>
      <c r="X22" s="1001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1002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1002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1002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1002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1002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1002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1002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1002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1002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1002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1002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1002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100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1002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1002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1002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1002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1002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1002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1003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1003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1003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1003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04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04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04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04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04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003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003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003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003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003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003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05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89" customFormat="1" ht="24.75" thickTop="1" thickBot="1" x14ac:dyDescent="0.4">
      <c r="A63" s="702"/>
      <c r="B63" s="949"/>
      <c r="C63" s="950"/>
      <c r="D63" s="951"/>
      <c r="E63" s="34"/>
      <c r="F63" s="952"/>
      <c r="G63" s="713"/>
      <c r="H63" s="953"/>
      <c r="I63" s="952"/>
      <c r="J63" s="884"/>
      <c r="K63" s="462"/>
      <c r="L63" s="568"/>
      <c r="M63" s="463"/>
      <c r="N63" s="885"/>
      <c r="O63" s="954"/>
      <c r="P63" s="955"/>
      <c r="Q63" s="151"/>
      <c r="R63" s="886"/>
      <c r="S63" s="48"/>
      <c r="T63" s="48"/>
      <c r="U63" s="1031"/>
      <c r="V63" s="1032"/>
      <c r="W63" s="1013"/>
      <c r="X63" s="908"/>
    </row>
    <row r="64" spans="1:24" ht="31.5" customHeight="1" x14ac:dyDescent="0.35">
      <c r="A64" s="1695" t="s">
        <v>724</v>
      </c>
      <c r="B64" s="418" t="s">
        <v>23</v>
      </c>
      <c r="C64" s="1761" t="s">
        <v>725</v>
      </c>
      <c r="D64" s="829"/>
      <c r="E64" s="56"/>
      <c r="F64" s="410">
        <v>6095.9</v>
      </c>
      <c r="G64" s="1764">
        <v>45210</v>
      </c>
      <c r="H64" s="1758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754" t="s">
        <v>22</v>
      </c>
      <c r="P64" s="1756" t="s">
        <v>685</v>
      </c>
      <c r="Q64" s="615"/>
      <c r="R64" s="125"/>
      <c r="S64" s="48"/>
      <c r="T64" s="1362"/>
      <c r="U64" s="1770" t="s">
        <v>851</v>
      </c>
      <c r="V64" s="1773">
        <v>3619.2</v>
      </c>
      <c r="W64" s="1769" t="s">
        <v>785</v>
      </c>
      <c r="X64" s="1766">
        <v>4176</v>
      </c>
    </row>
    <row r="65" spans="1:25" ht="18.75" customHeight="1" x14ac:dyDescent="0.35">
      <c r="A65" s="1514"/>
      <c r="B65" s="418" t="s">
        <v>727</v>
      </c>
      <c r="C65" s="1762"/>
      <c r="D65" s="409"/>
      <c r="E65" s="56"/>
      <c r="F65" s="410">
        <v>34.950000000000003</v>
      </c>
      <c r="G65" s="1765"/>
      <c r="H65" s="1759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755"/>
      <c r="P65" s="1757"/>
      <c r="Q65" s="543"/>
      <c r="R65" s="125"/>
      <c r="S65" s="48"/>
      <c r="T65" s="1362"/>
      <c r="U65" s="1771"/>
      <c r="V65" s="1774"/>
      <c r="W65" s="1769"/>
      <c r="X65" s="1767"/>
    </row>
    <row r="66" spans="1:25" ht="18.75" customHeight="1" x14ac:dyDescent="0.35">
      <c r="A66" s="1514"/>
      <c r="B66" s="418" t="s">
        <v>728</v>
      </c>
      <c r="C66" s="1762"/>
      <c r="D66" s="409"/>
      <c r="E66" s="56"/>
      <c r="F66" s="410">
        <v>295.3</v>
      </c>
      <c r="G66" s="1765"/>
      <c r="H66" s="1759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755"/>
      <c r="P66" s="1757"/>
      <c r="Q66" s="543"/>
      <c r="R66" s="125"/>
      <c r="S66" s="48"/>
      <c r="T66" s="1362"/>
      <c r="U66" s="1771"/>
      <c r="V66" s="1774"/>
      <c r="W66" s="1769"/>
      <c r="X66" s="1767"/>
    </row>
    <row r="67" spans="1:25" ht="18.75" customHeight="1" thickBot="1" x14ac:dyDescent="0.4">
      <c r="A67" s="1515"/>
      <c r="B67" s="418" t="s">
        <v>736</v>
      </c>
      <c r="C67" s="1763"/>
      <c r="D67" s="409"/>
      <c r="E67" s="56"/>
      <c r="F67" s="410">
        <v>98.8</v>
      </c>
      <c r="G67" s="1765"/>
      <c r="H67" s="1760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755"/>
      <c r="P67" s="1757"/>
      <c r="Q67" s="543"/>
      <c r="R67" s="125"/>
      <c r="S67" s="48"/>
      <c r="T67" s="1362"/>
      <c r="U67" s="1772"/>
      <c r="V67" s="1775"/>
      <c r="W67" s="1769"/>
      <c r="X67" s="1768"/>
    </row>
    <row r="68" spans="1:25" s="889" customFormat="1" ht="44.25" customHeight="1" thickBot="1" x14ac:dyDescent="0.4">
      <c r="A68" s="880" t="s">
        <v>448</v>
      </c>
      <c r="B68" s="519" t="s">
        <v>451</v>
      </c>
      <c r="C68" s="881" t="s">
        <v>738</v>
      </c>
      <c r="D68" s="517"/>
      <c r="E68" s="56"/>
      <c r="F68" s="698">
        <v>2400</v>
      </c>
      <c r="G68" s="882">
        <v>45211</v>
      </c>
      <c r="H68" s="883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8" t="s">
        <v>21</v>
      </c>
      <c r="P68" s="879">
        <v>45217</v>
      </c>
      <c r="Q68" s="543"/>
      <c r="R68" s="886"/>
      <c r="S68" s="891"/>
      <c r="T68" s="891"/>
      <c r="U68" s="1363"/>
      <c r="V68" s="1364"/>
      <c r="W68" s="1013"/>
      <c r="X68" s="908"/>
    </row>
    <row r="69" spans="1:25" ht="24" thickTop="1" x14ac:dyDescent="0.35">
      <c r="A69" s="1714" t="s">
        <v>681</v>
      </c>
      <c r="B69" s="828" t="s">
        <v>682</v>
      </c>
      <c r="C69" s="1717" t="s">
        <v>730</v>
      </c>
      <c r="D69" s="409"/>
      <c r="E69" s="56"/>
      <c r="F69" s="876">
        <v>4862.3999999999996</v>
      </c>
      <c r="G69" s="1738">
        <v>45217</v>
      </c>
      <c r="H69" s="1741" t="s">
        <v>731</v>
      </c>
      <c r="I69" s="877">
        <v>4862.3999999999996</v>
      </c>
      <c r="J69" s="39">
        <f t="shared" si="0"/>
        <v>0</v>
      </c>
      <c r="K69" s="40">
        <v>102</v>
      </c>
      <c r="L69" s="582" t="s">
        <v>683</v>
      </c>
      <c r="M69" s="895">
        <f>400000+95964.8</f>
        <v>495964.8</v>
      </c>
      <c r="N69" s="42">
        <f t="shared" si="1"/>
        <v>495964.8</v>
      </c>
      <c r="O69" s="1743" t="s">
        <v>22</v>
      </c>
      <c r="P69" s="1727" t="s">
        <v>742</v>
      </c>
      <c r="Q69" s="543"/>
      <c r="R69" s="890"/>
      <c r="S69" s="1724">
        <v>28000</v>
      </c>
      <c r="T69" s="1724" t="s">
        <v>740</v>
      </c>
      <c r="U69" s="893"/>
      <c r="V69" s="1014"/>
      <c r="W69" s="1708" t="s">
        <v>785</v>
      </c>
      <c r="X69" s="1711">
        <v>4176</v>
      </c>
    </row>
    <row r="70" spans="1:25" ht="18.75" customHeight="1" x14ac:dyDescent="0.35">
      <c r="A70" s="1715"/>
      <c r="B70" s="828" t="s">
        <v>732</v>
      </c>
      <c r="C70" s="1718"/>
      <c r="D70" s="409"/>
      <c r="E70" s="56"/>
      <c r="F70" s="876">
        <v>235.1</v>
      </c>
      <c r="G70" s="1739"/>
      <c r="H70" s="1742"/>
      <c r="I70" s="877">
        <v>235.1</v>
      </c>
      <c r="J70" s="39">
        <f t="shared" si="0"/>
        <v>0</v>
      </c>
      <c r="K70" s="40">
        <v>109</v>
      </c>
      <c r="L70" s="582"/>
      <c r="M70" s="583"/>
      <c r="N70" s="894">
        <f t="shared" si="1"/>
        <v>25625.899999999998</v>
      </c>
      <c r="O70" s="1744"/>
      <c r="P70" s="1728"/>
      <c r="Q70" s="543"/>
      <c r="R70" s="890"/>
      <c r="S70" s="1725"/>
      <c r="T70" s="1725"/>
      <c r="U70" s="893"/>
      <c r="V70" s="1014"/>
      <c r="W70" s="1709"/>
      <c r="X70" s="1712"/>
    </row>
    <row r="71" spans="1:25" ht="18.75" x14ac:dyDescent="0.3">
      <c r="A71" s="1715"/>
      <c r="B71" s="828" t="s">
        <v>733</v>
      </c>
      <c r="C71" s="1718"/>
      <c r="D71" s="409"/>
      <c r="E71" s="56"/>
      <c r="F71" s="876">
        <v>236.7</v>
      </c>
      <c r="G71" s="1739"/>
      <c r="H71" s="1742"/>
      <c r="I71" s="877">
        <v>236.7</v>
      </c>
      <c r="J71" s="39">
        <f t="shared" si="0"/>
        <v>0</v>
      </c>
      <c r="K71" s="462">
        <v>112</v>
      </c>
      <c r="L71" s="584"/>
      <c r="M71" s="585"/>
      <c r="N71" s="894">
        <f t="shared" si="1"/>
        <v>26510.399999999998</v>
      </c>
      <c r="O71" s="1744"/>
      <c r="P71" s="1728"/>
      <c r="Q71" s="543"/>
      <c r="R71" s="890"/>
      <c r="S71" s="1725"/>
      <c r="T71" s="1725"/>
      <c r="U71" s="893"/>
      <c r="V71" s="1014"/>
      <c r="W71" s="1709"/>
      <c r="X71" s="1712"/>
    </row>
    <row r="72" spans="1:25" ht="18.75" x14ac:dyDescent="0.3">
      <c r="A72" s="1715"/>
      <c r="B72" s="828" t="s">
        <v>734</v>
      </c>
      <c r="C72" s="1718"/>
      <c r="D72" s="409"/>
      <c r="E72" s="56"/>
      <c r="F72" s="876">
        <v>354.1</v>
      </c>
      <c r="G72" s="1739"/>
      <c r="H72" s="1742"/>
      <c r="I72" s="877">
        <v>354.1</v>
      </c>
      <c r="J72" s="39"/>
      <c r="K72" s="462">
        <v>145</v>
      </c>
      <c r="L72" s="584"/>
      <c r="M72" s="585"/>
      <c r="N72" s="894">
        <f t="shared" si="1"/>
        <v>51344.5</v>
      </c>
      <c r="O72" s="1744"/>
      <c r="P72" s="1728"/>
      <c r="Q72" s="543"/>
      <c r="R72" s="890"/>
      <c r="S72" s="1725"/>
      <c r="T72" s="1725"/>
      <c r="U72" s="893"/>
      <c r="V72" s="1014"/>
      <c r="W72" s="1709"/>
      <c r="X72" s="1712"/>
    </row>
    <row r="73" spans="1:25" ht="18.75" x14ac:dyDescent="0.3">
      <c r="A73" s="1715"/>
      <c r="B73" s="828" t="s">
        <v>735</v>
      </c>
      <c r="C73" s="1718"/>
      <c r="D73" s="409"/>
      <c r="E73" s="56"/>
      <c r="F73" s="876">
        <v>100.2</v>
      </c>
      <c r="G73" s="1739"/>
      <c r="H73" s="1742"/>
      <c r="I73" s="877">
        <v>100.2</v>
      </c>
      <c r="J73" s="39"/>
      <c r="K73" s="628">
        <v>20</v>
      </c>
      <c r="L73" s="749"/>
      <c r="M73" s="468"/>
      <c r="N73" s="894">
        <f t="shared" ref="N73:N133" si="3">K73*I73</f>
        <v>2004</v>
      </c>
      <c r="O73" s="1744"/>
      <c r="P73" s="1728"/>
      <c r="Q73" s="543"/>
      <c r="R73" s="890"/>
      <c r="S73" s="1725"/>
      <c r="T73" s="1725"/>
      <c r="U73" s="893"/>
      <c r="V73" s="1014"/>
      <c r="W73" s="1709"/>
      <c r="X73" s="1712"/>
    </row>
    <row r="74" spans="1:25" ht="19.5" thickBot="1" x14ac:dyDescent="0.35">
      <c r="A74" s="1716"/>
      <c r="B74" s="828" t="s">
        <v>727</v>
      </c>
      <c r="C74" s="1718"/>
      <c r="D74" s="409"/>
      <c r="E74" s="56"/>
      <c r="F74" s="876">
        <v>24.7</v>
      </c>
      <c r="G74" s="1740"/>
      <c r="H74" s="1742"/>
      <c r="I74" s="877">
        <v>24.7</v>
      </c>
      <c r="J74" s="39">
        <f t="shared" ref="J74:J133" si="4">I74-F74</f>
        <v>0</v>
      </c>
      <c r="K74" s="981">
        <v>65</v>
      </c>
      <c r="L74" s="982"/>
      <c r="M74" s="983"/>
      <c r="N74" s="984">
        <f t="shared" si="3"/>
        <v>1605.5</v>
      </c>
      <c r="O74" s="1744"/>
      <c r="P74" s="1728"/>
      <c r="Q74" s="543"/>
      <c r="R74" s="890"/>
      <c r="S74" s="1726"/>
      <c r="T74" s="1726"/>
      <c r="U74" s="893"/>
      <c r="V74" s="1014"/>
      <c r="W74" s="1710"/>
      <c r="X74" s="1713"/>
    </row>
    <row r="75" spans="1:25" s="889" customFormat="1" ht="32.25" customHeight="1" thickTop="1" x14ac:dyDescent="0.3">
      <c r="A75" s="1719" t="s">
        <v>681</v>
      </c>
      <c r="B75" s="519" t="s">
        <v>682</v>
      </c>
      <c r="C75" s="1722" t="s">
        <v>775</v>
      </c>
      <c r="D75" s="776"/>
      <c r="E75" s="737"/>
      <c r="F75" s="977">
        <v>3189.9</v>
      </c>
      <c r="G75" s="1745">
        <v>45224</v>
      </c>
      <c r="H75" s="1748" t="s">
        <v>776</v>
      </c>
      <c r="I75" s="956">
        <v>3189.9</v>
      </c>
      <c r="J75" s="980">
        <f t="shared" si="4"/>
        <v>0</v>
      </c>
      <c r="K75" s="985">
        <v>102</v>
      </c>
      <c r="L75" s="986" t="s">
        <v>683</v>
      </c>
      <c r="M75" s="987">
        <f>300000+93239.74</f>
        <v>393239.74</v>
      </c>
      <c r="N75" s="988">
        <f t="shared" si="3"/>
        <v>325369.8</v>
      </c>
      <c r="O75" s="1751" t="s">
        <v>22</v>
      </c>
      <c r="P75" s="1729" t="s">
        <v>781</v>
      </c>
      <c r="Q75" s="543"/>
      <c r="R75" s="994"/>
      <c r="S75" s="1732">
        <v>28000</v>
      </c>
      <c r="T75" s="1735" t="s">
        <v>778</v>
      </c>
      <c r="U75" s="995"/>
      <c r="V75" s="888"/>
      <c r="W75" s="1013"/>
      <c r="X75" s="908"/>
    </row>
    <row r="76" spans="1:25" ht="31.5" customHeight="1" x14ac:dyDescent="0.3">
      <c r="A76" s="1720"/>
      <c r="B76" s="519" t="s">
        <v>734</v>
      </c>
      <c r="C76" s="1723"/>
      <c r="D76" s="776"/>
      <c r="E76" s="737"/>
      <c r="F76" s="876">
        <v>409.3</v>
      </c>
      <c r="G76" s="1746"/>
      <c r="H76" s="1749"/>
      <c r="I76" s="877">
        <v>409.3</v>
      </c>
      <c r="J76" s="980">
        <f t="shared" si="4"/>
        <v>0</v>
      </c>
      <c r="K76" s="989">
        <v>145</v>
      </c>
      <c r="L76" s="1706"/>
      <c r="M76" s="978"/>
      <c r="N76" s="42">
        <f t="shared" si="3"/>
        <v>59348.5</v>
      </c>
      <c r="O76" s="1752"/>
      <c r="P76" s="1730"/>
      <c r="Q76" s="543"/>
      <c r="R76" s="890"/>
      <c r="S76" s="1733"/>
      <c r="T76" s="1736"/>
      <c r="U76" s="893"/>
      <c r="V76" s="50"/>
    </row>
    <row r="77" spans="1:25" ht="31.5" customHeight="1" x14ac:dyDescent="0.3">
      <c r="A77" s="1720"/>
      <c r="B77" s="519" t="s">
        <v>735</v>
      </c>
      <c r="C77" s="1723"/>
      <c r="D77" s="776"/>
      <c r="E77" s="737"/>
      <c r="F77" s="876">
        <v>99.64</v>
      </c>
      <c r="G77" s="1746"/>
      <c r="H77" s="1749"/>
      <c r="I77" s="877">
        <v>99.64</v>
      </c>
      <c r="J77" s="980">
        <v>0</v>
      </c>
      <c r="K77" s="989">
        <v>20</v>
      </c>
      <c r="L77" s="1707"/>
      <c r="M77" s="978"/>
      <c r="N77" s="42">
        <f t="shared" si="3"/>
        <v>1992.8</v>
      </c>
      <c r="O77" s="1752"/>
      <c r="P77" s="1730"/>
      <c r="Q77" s="543"/>
      <c r="R77" s="890"/>
      <c r="S77" s="1733"/>
      <c r="T77" s="1736"/>
      <c r="U77" s="893"/>
      <c r="V77" s="50"/>
    </row>
    <row r="78" spans="1:25" ht="31.5" customHeight="1" thickBot="1" x14ac:dyDescent="0.35">
      <c r="A78" s="1721"/>
      <c r="B78" s="519" t="s">
        <v>727</v>
      </c>
      <c r="C78" s="1723"/>
      <c r="D78" s="776"/>
      <c r="E78" s="737"/>
      <c r="F78" s="876">
        <v>100.44</v>
      </c>
      <c r="G78" s="1747"/>
      <c r="H78" s="1750"/>
      <c r="I78" s="877">
        <v>100.44</v>
      </c>
      <c r="J78" s="980">
        <f t="shared" si="4"/>
        <v>0</v>
      </c>
      <c r="K78" s="990">
        <v>65</v>
      </c>
      <c r="L78" s="991"/>
      <c r="M78" s="992"/>
      <c r="N78" s="993">
        <f t="shared" si="3"/>
        <v>6528.5999999999995</v>
      </c>
      <c r="O78" s="1753"/>
      <c r="P78" s="1731"/>
      <c r="Q78" s="543"/>
      <c r="R78" s="890"/>
      <c r="S78" s="1734"/>
      <c r="T78" s="1737"/>
      <c r="U78" s="893"/>
      <c r="V78" s="50"/>
    </row>
    <row r="79" spans="1:25" ht="54" customHeight="1" thickTop="1" thickBot="1" x14ac:dyDescent="0.4">
      <c r="A79" s="521" t="s">
        <v>820</v>
      </c>
      <c r="B79" s="386" t="s">
        <v>821</v>
      </c>
      <c r="C79" s="1357" t="s">
        <v>847</v>
      </c>
      <c r="D79" s="445"/>
      <c r="E79" s="1020"/>
      <c r="F79" s="820">
        <v>885.86</v>
      </c>
      <c r="G79" s="1215">
        <v>45230</v>
      </c>
      <c r="H79" s="1216" t="s">
        <v>822</v>
      </c>
      <c r="I79" s="820">
        <v>885.86</v>
      </c>
      <c r="J79" s="980">
        <f t="shared" si="4"/>
        <v>0</v>
      </c>
      <c r="K79" s="468">
        <v>25</v>
      </c>
      <c r="L79" s="468"/>
      <c r="M79" s="591"/>
      <c r="N79" s="993">
        <f t="shared" si="3"/>
        <v>22146.5</v>
      </c>
      <c r="O79" s="1367" t="s">
        <v>78</v>
      </c>
      <c r="P79" s="1368">
        <v>45233</v>
      </c>
      <c r="Q79" s="1027"/>
      <c r="R79" s="543"/>
      <c r="S79" s="890"/>
      <c r="T79" s="1037"/>
      <c r="U79" s="1037"/>
      <c r="V79" s="49"/>
      <c r="W79" s="1029"/>
      <c r="X79" s="1033"/>
      <c r="Y79" s="1038"/>
    </row>
    <row r="80" spans="1:25" ht="54" customHeight="1" thickTop="1" thickBot="1" x14ac:dyDescent="0.35">
      <c r="A80" s="110"/>
      <c r="B80" s="737"/>
      <c r="C80" s="737"/>
      <c r="D80" s="737"/>
      <c r="E80" s="737"/>
      <c r="F80" s="807"/>
      <c r="G80" s="742"/>
      <c r="H80" s="739"/>
      <c r="I80" s="820"/>
      <c r="J80" s="39">
        <f t="shared" si="4"/>
        <v>0</v>
      </c>
      <c r="K80" s="688"/>
      <c r="L80" s="749"/>
      <c r="M80" s="757"/>
      <c r="N80" s="993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0.25" thickTop="1" x14ac:dyDescent="0.3">
      <c r="A81" s="449"/>
      <c r="B81" s="737"/>
      <c r="C81" s="737"/>
      <c r="D81" s="737"/>
      <c r="E81" s="737"/>
      <c r="F81" s="807"/>
      <c r="G81" s="742"/>
      <c r="H81" s="739"/>
      <c r="I81" s="820"/>
      <c r="J81" s="39">
        <f t="shared" si="4"/>
        <v>0</v>
      </c>
      <c r="K81" s="688"/>
      <c r="L81" s="750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37"/>
      <c r="C82" s="737"/>
      <c r="D82" s="737"/>
      <c r="E82" s="737"/>
      <c r="F82" s="807"/>
      <c r="G82" s="745"/>
      <c r="H82" s="744"/>
      <c r="I82" s="820"/>
      <c r="J82" s="39">
        <f t="shared" si="4"/>
        <v>0</v>
      </c>
      <c r="K82" s="688"/>
      <c r="L82" s="758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37"/>
      <c r="C83" s="737"/>
      <c r="D83" s="737"/>
      <c r="E83" s="737"/>
      <c r="F83" s="807"/>
      <c r="G83" s="745"/>
      <c r="H83" s="744"/>
      <c r="I83" s="820"/>
      <c r="J83" s="39">
        <f t="shared" si="4"/>
        <v>0</v>
      </c>
      <c r="K83" s="688"/>
      <c r="L83" s="758"/>
      <c r="M83" s="759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37"/>
      <c r="C84" s="737"/>
      <c r="D84" s="737"/>
      <c r="E84" s="737"/>
      <c r="F84" s="807"/>
      <c r="G84" s="745"/>
      <c r="H84" s="744"/>
      <c r="I84" s="820"/>
      <c r="J84" s="39">
        <f t="shared" si="4"/>
        <v>0</v>
      </c>
      <c r="K84" s="688"/>
      <c r="L84" s="758"/>
      <c r="M84" s="760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37"/>
      <c r="C85" s="737"/>
      <c r="D85" s="737"/>
      <c r="E85" s="737"/>
      <c r="F85" s="807"/>
      <c r="G85" s="742"/>
      <c r="H85" s="740"/>
      <c r="I85" s="820"/>
      <c r="J85" s="39">
        <f t="shared" si="4"/>
        <v>0</v>
      </c>
      <c r="K85" s="688"/>
      <c r="L85" s="750"/>
      <c r="M85" s="468"/>
      <c r="N85" s="42">
        <f t="shared" si="3"/>
        <v>0</v>
      </c>
      <c r="O85" s="763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37"/>
      <c r="C86" s="737"/>
      <c r="D86" s="737"/>
      <c r="E86" s="737"/>
      <c r="F86" s="807"/>
      <c r="G86" s="742"/>
      <c r="H86" s="739"/>
      <c r="I86" s="820"/>
      <c r="J86" s="39">
        <f t="shared" si="4"/>
        <v>0</v>
      </c>
      <c r="K86" s="688"/>
      <c r="L86" s="750"/>
      <c r="M86" s="468"/>
      <c r="N86" s="42">
        <f t="shared" si="3"/>
        <v>0</v>
      </c>
      <c r="O86" s="763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37"/>
      <c r="C87" s="737"/>
      <c r="D87" s="737"/>
      <c r="E87" s="737"/>
      <c r="F87" s="807"/>
      <c r="G87" s="742"/>
      <c r="H87" s="739"/>
      <c r="I87" s="820"/>
      <c r="J87" s="39">
        <f t="shared" si="4"/>
        <v>0</v>
      </c>
      <c r="K87" s="688"/>
      <c r="L87" s="750"/>
      <c r="M87" s="468"/>
      <c r="N87" s="42">
        <f t="shared" si="3"/>
        <v>0</v>
      </c>
      <c r="O87" s="763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37"/>
      <c r="C88" s="737"/>
      <c r="D88" s="737"/>
      <c r="E88" s="737"/>
      <c r="F88" s="807"/>
      <c r="G88" s="742"/>
      <c r="H88" s="739"/>
      <c r="I88" s="820"/>
      <c r="J88" s="39">
        <f t="shared" si="4"/>
        <v>0</v>
      </c>
      <c r="K88" s="688"/>
      <c r="L88" s="751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7"/>
      <c r="G89" s="742"/>
      <c r="H89" s="739"/>
      <c r="I89" s="820"/>
      <c r="J89" s="39">
        <f t="shared" si="4"/>
        <v>0</v>
      </c>
      <c r="K89" s="688"/>
      <c r="L89" s="751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37"/>
      <c r="C90" s="737"/>
      <c r="D90" s="737"/>
      <c r="E90" s="737"/>
      <c r="F90" s="807"/>
      <c r="G90" s="742"/>
      <c r="H90" s="739"/>
      <c r="I90" s="820"/>
      <c r="J90" s="39">
        <f t="shared" si="4"/>
        <v>0</v>
      </c>
      <c r="K90" s="688"/>
      <c r="L90" s="751"/>
      <c r="M90" s="468"/>
      <c r="N90" s="42">
        <f t="shared" ref="N90:N95" si="5">K90*I90</f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37"/>
      <c r="C91" s="737"/>
      <c r="D91" s="737"/>
      <c r="E91" s="737"/>
      <c r="F91" s="807"/>
      <c r="G91" s="745"/>
      <c r="H91" s="744"/>
      <c r="I91" s="820"/>
      <c r="J91" s="39">
        <f t="shared" si="4"/>
        <v>0</v>
      </c>
      <c r="K91" s="688"/>
      <c r="L91" s="751"/>
      <c r="M91" s="468"/>
      <c r="N91" s="42">
        <f t="shared" si="5"/>
        <v>0</v>
      </c>
      <c r="O91" s="765"/>
      <c r="P91" s="766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37"/>
      <c r="C92" s="737"/>
      <c r="D92" s="737"/>
      <c r="E92" s="737"/>
      <c r="F92" s="807"/>
      <c r="G92" s="745"/>
      <c r="H92" s="744"/>
      <c r="I92" s="820"/>
      <c r="J92" s="39">
        <f t="shared" si="4"/>
        <v>0</v>
      </c>
      <c r="K92" s="688"/>
      <c r="L92" s="750"/>
      <c r="M92" s="468"/>
      <c r="N92" s="42">
        <f t="shared" si="5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37"/>
      <c r="C93" s="737"/>
      <c r="D93" s="737"/>
      <c r="E93" s="737"/>
      <c r="F93" s="807"/>
      <c r="G93" s="742"/>
      <c r="H93" s="748"/>
      <c r="I93" s="820"/>
      <c r="J93" s="39">
        <f t="shared" si="4"/>
        <v>0</v>
      </c>
      <c r="K93" s="688"/>
      <c r="L93" s="750"/>
      <c r="M93" s="468"/>
      <c r="N93" s="42">
        <f t="shared" si="5"/>
        <v>0</v>
      </c>
      <c r="O93" s="765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37"/>
      <c r="C94" s="737"/>
      <c r="D94" s="737"/>
      <c r="E94" s="737"/>
      <c r="F94" s="807"/>
      <c r="G94" s="745"/>
      <c r="H94" s="741"/>
      <c r="I94" s="820"/>
      <c r="J94" s="39">
        <f t="shared" si="4"/>
        <v>0</v>
      </c>
      <c r="K94" s="628"/>
      <c r="L94" s="761"/>
      <c r="M94" s="468"/>
      <c r="N94" s="42">
        <f t="shared" si="5"/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737"/>
      <c r="D95" s="737"/>
      <c r="E95" s="737"/>
      <c r="F95" s="807"/>
      <c r="G95" s="745"/>
      <c r="H95" s="741"/>
      <c r="I95" s="820"/>
      <c r="J95" s="39">
        <f t="shared" si="4"/>
        <v>0</v>
      </c>
      <c r="K95" s="628"/>
      <c r="L95" s="761"/>
      <c r="M95" s="468"/>
      <c r="N95" s="42">
        <f t="shared" si="5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737"/>
      <c r="D96" s="737"/>
      <c r="E96" s="737"/>
      <c r="F96" s="807"/>
      <c r="G96" s="745"/>
      <c r="H96" s="744"/>
      <c r="I96" s="820"/>
      <c r="J96" s="39">
        <f t="shared" si="4"/>
        <v>0</v>
      </c>
      <c r="K96" s="628"/>
      <c r="L96" s="761"/>
      <c r="M96" s="468"/>
      <c r="N96" s="42">
        <f t="shared" si="3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7"/>
      <c r="G97" s="745"/>
      <c r="H97" s="744"/>
      <c r="I97" s="820"/>
      <c r="J97" s="39">
        <f t="shared" si="4"/>
        <v>0</v>
      </c>
      <c r="K97" s="628"/>
      <c r="L97" s="761"/>
      <c r="M97" s="468"/>
      <c r="N97" s="42">
        <f t="shared" si="3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37"/>
      <c r="C98" s="737"/>
      <c r="D98" s="737"/>
      <c r="E98" s="737"/>
      <c r="F98" s="807"/>
      <c r="G98" s="745"/>
      <c r="H98" s="744"/>
      <c r="I98" s="820"/>
      <c r="J98" s="39">
        <f t="shared" si="4"/>
        <v>0</v>
      </c>
      <c r="K98" s="628"/>
      <c r="L98" s="761"/>
      <c r="M98" s="468"/>
      <c r="N98" s="42">
        <f t="shared" si="3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37"/>
      <c r="C99" s="737"/>
      <c r="D99" s="737"/>
      <c r="E99" s="737"/>
      <c r="F99" s="807"/>
      <c r="G99" s="743"/>
      <c r="H99" s="741"/>
      <c r="I99" s="820"/>
      <c r="J99" s="39">
        <f t="shared" si="4"/>
        <v>0</v>
      </c>
      <c r="K99" s="628"/>
      <c r="L99" s="762"/>
      <c r="M99" s="468"/>
      <c r="N99" s="42">
        <f t="shared" si="3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37"/>
      <c r="C100" s="737"/>
      <c r="D100" s="737"/>
      <c r="E100" s="737"/>
      <c r="F100" s="807"/>
      <c r="G100" s="745"/>
      <c r="H100" s="741"/>
      <c r="I100" s="820"/>
      <c r="J100" s="39">
        <f t="shared" si="4"/>
        <v>0</v>
      </c>
      <c r="K100" s="628"/>
      <c r="L100" s="762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37"/>
      <c r="C101" s="737"/>
      <c r="D101" s="737"/>
      <c r="E101" s="737"/>
      <c r="F101" s="807"/>
      <c r="G101" s="745"/>
      <c r="H101" s="741"/>
      <c r="I101" s="820"/>
      <c r="J101" s="39">
        <f t="shared" si="4"/>
        <v>0</v>
      </c>
      <c r="K101" s="628"/>
      <c r="L101" s="762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737"/>
      <c r="D102" s="737"/>
      <c r="E102" s="737"/>
      <c r="F102" s="807"/>
      <c r="G102" s="745"/>
      <c r="H102" s="741"/>
      <c r="I102" s="820"/>
      <c r="J102" s="39">
        <f t="shared" si="4"/>
        <v>0</v>
      </c>
      <c r="K102" s="628"/>
      <c r="L102" s="762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37"/>
      <c r="C103" s="737"/>
      <c r="D103" s="737"/>
      <c r="E103" s="737"/>
      <c r="F103" s="807"/>
      <c r="G103" s="743"/>
      <c r="H103" s="741"/>
      <c r="I103" s="820"/>
      <c r="J103" s="39">
        <f t="shared" si="4"/>
        <v>0</v>
      </c>
      <c r="K103" s="628"/>
      <c r="L103" s="752"/>
      <c r="M103" s="468"/>
      <c r="N103" s="42">
        <f t="shared" si="3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798"/>
      <c r="G104" s="659"/>
      <c r="H104" s="168"/>
      <c r="I104" s="798"/>
      <c r="J104" s="39">
        <f t="shared" si="4"/>
        <v>0</v>
      </c>
      <c r="K104" s="628"/>
      <c r="L104" s="752"/>
      <c r="M104" s="468"/>
      <c r="N104" s="42">
        <f t="shared" si="3"/>
        <v>0</v>
      </c>
      <c r="O104" s="375"/>
      <c r="P104" s="76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798"/>
      <c r="G105" s="659"/>
      <c r="H105" s="168"/>
      <c r="I105" s="798"/>
      <c r="J105" s="39">
        <f t="shared" si="4"/>
        <v>0</v>
      </c>
      <c r="K105" s="688"/>
      <c r="L105" s="752"/>
      <c r="M105" s="468"/>
      <c r="N105" s="42">
        <f t="shared" si="3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798"/>
      <c r="G106" s="659"/>
      <c r="H106" s="164"/>
      <c r="I106" s="798"/>
      <c r="J106" s="39">
        <f t="shared" si="4"/>
        <v>0</v>
      </c>
      <c r="K106" s="68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798"/>
      <c r="G107" s="659"/>
      <c r="H107" s="164"/>
      <c r="I107" s="798"/>
      <c r="J107" s="39">
        <f t="shared" si="4"/>
        <v>0</v>
      </c>
      <c r="K107" s="68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798"/>
      <c r="G108" s="659"/>
      <c r="H108" s="164"/>
      <c r="I108" s="798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6">D109*F109</f>
        <v>0</v>
      </c>
      <c r="F109" s="798"/>
      <c r="G109" s="659"/>
      <c r="H109" s="164"/>
      <c r="I109" s="798"/>
      <c r="J109" s="39">
        <f t="shared" si="4"/>
        <v>0</v>
      </c>
      <c r="K109" s="234"/>
      <c r="L109" s="575"/>
      <c r="M109" s="81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6"/>
        <v>0</v>
      </c>
      <c r="F110" s="798"/>
      <c r="G110" s="659"/>
      <c r="H110" s="168"/>
      <c r="I110" s="798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76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6"/>
        <v>0</v>
      </c>
      <c r="F111" s="798"/>
      <c r="G111" s="659"/>
      <c r="H111" s="168"/>
      <c r="I111" s="798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6"/>
        <v>0</v>
      </c>
      <c r="F112" s="798"/>
      <c r="G112" s="659"/>
      <c r="H112" s="168"/>
      <c r="I112" s="798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6"/>
        <v>0</v>
      </c>
      <c r="F113" s="805"/>
      <c r="G113" s="120"/>
      <c r="H113" s="59"/>
      <c r="I113" s="805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6"/>
        <v>0</v>
      </c>
      <c r="F114" s="805"/>
      <c r="G114" s="120"/>
      <c r="H114" s="59"/>
      <c r="I114" s="805"/>
      <c r="J114" s="39">
        <f t="shared" si="4"/>
        <v>0</v>
      </c>
      <c r="K114" s="234"/>
      <c r="L114" s="753"/>
      <c r="M114" s="753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6"/>
        <v>0</v>
      </c>
      <c r="F115" s="805"/>
      <c r="G115" s="120"/>
      <c r="H115" s="59"/>
      <c r="I115" s="805"/>
      <c r="J115" s="39">
        <f t="shared" si="4"/>
        <v>0</v>
      </c>
      <c r="K115" s="234"/>
      <c r="L115" s="753"/>
      <c r="M115" s="753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6"/>
        <v>0</v>
      </c>
      <c r="F116" s="805"/>
      <c r="G116" s="120"/>
      <c r="H116" s="59"/>
      <c r="I116" s="805"/>
      <c r="J116" s="39">
        <f t="shared" si="4"/>
        <v>0</v>
      </c>
      <c r="K116" s="234"/>
      <c r="L116" s="754"/>
      <c r="M116" s="755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754"/>
      <c r="M117" s="755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575"/>
      <c r="M118" s="81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81"/>
      <c r="L120" s="582"/>
      <c r="M120" s="583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66"/>
      <c r="M124" s="61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ref="J134:J271" si="7">I134-F134</f>
        <v>0</v>
      </c>
      <c r="K134" s="81"/>
      <c r="L134" s="566"/>
      <c r="M134" s="61"/>
      <c r="N134" s="42">
        <f t="shared" ref="N134:N199" si="8">K134*I134</f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7"/>
        <v>0</v>
      </c>
      <c r="K135" s="81"/>
      <c r="L135" s="566"/>
      <c r="M135" s="61"/>
      <c r="N135" s="42">
        <f t="shared" si="8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6"/>
        <v>0</v>
      </c>
      <c r="F136" s="808"/>
      <c r="G136" s="795"/>
      <c r="H136" s="794"/>
      <c r="I136" s="805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805"/>
      <c r="G137" s="120"/>
      <c r="H137" s="59"/>
      <c r="I137" s="805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805"/>
      <c r="G138" s="120"/>
      <c r="H138" s="59"/>
      <c r="I138" s="805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05"/>
      <c r="G140" s="120"/>
      <c r="H140" s="59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5"/>
      <c r="G149" s="120"/>
      <c r="H149" s="205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6"/>
        <v>0</v>
      </c>
      <c r="F150" s="805"/>
      <c r="G150" s="120"/>
      <c r="H150" s="205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6"/>
        <v>0</v>
      </c>
      <c r="F151" s="805"/>
      <c r="G151" s="120"/>
      <c r="H151" s="205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6"/>
        <v>0</v>
      </c>
      <c r="F152" s="805"/>
      <c r="G152" s="120"/>
      <c r="H152" s="205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805"/>
      <c r="G153" s="120"/>
      <c r="H153" s="206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05"/>
      <c r="G154" s="120"/>
      <c r="H154" s="206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05"/>
      <c r="G155" s="120"/>
      <c r="H155" s="206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5"/>
      <c r="G156" s="120"/>
      <c r="H156" s="206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6"/>
        <v>0</v>
      </c>
      <c r="F157" s="805"/>
      <c r="G157" s="120"/>
      <c r="H157" s="205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474"/>
      <c r="P157" s="764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5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805"/>
      <c r="G159" s="120"/>
      <c r="H159" s="205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05"/>
      <c r="G160" s="120"/>
      <c r="H160" s="205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05"/>
      <c r="G169" s="120"/>
      <c r="H169" s="206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05"/>
      <c r="G170" s="120"/>
      <c r="H170" s="213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6"/>
        <v>0</v>
      </c>
      <c r="F172" s="805"/>
      <c r="G172" s="120"/>
      <c r="H172" s="21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6"/>
        <v>0</v>
      </c>
      <c r="F173" s="805"/>
      <c r="G173" s="661"/>
      <c r="H173" s="222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6"/>
        <v>0</v>
      </c>
      <c r="F174" s="805"/>
      <c r="G174" s="224"/>
      <c r="H174" s="215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805"/>
      <c r="G175" s="224"/>
      <c r="H175" s="222"/>
      <c r="I175" s="805"/>
      <c r="J175" s="39">
        <f t="shared" si="7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805"/>
      <c r="G176" s="224"/>
      <c r="H176" s="222"/>
      <c r="I176" s="805"/>
      <c r="J176" s="39">
        <f t="shared" si="7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805"/>
      <c r="G177" s="224"/>
      <c r="H177" s="227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805"/>
      <c r="G178" s="224"/>
      <c r="H178" s="205"/>
      <c r="I178" s="805"/>
      <c r="J178" s="39">
        <f t="shared" si="7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5"/>
      <c r="G179" s="224"/>
      <c r="H179" s="205"/>
      <c r="I179" s="805"/>
      <c r="J179" s="39">
        <f t="shared" si="7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805"/>
      <c r="G180" s="224"/>
      <c r="H180" s="232"/>
      <c r="I180" s="805"/>
      <c r="J180" s="39">
        <f t="shared" si="7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05"/>
      <c r="G181" s="224"/>
      <c r="H181" s="205"/>
      <c r="I181" s="805"/>
      <c r="J181" s="39">
        <f t="shared" si="7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809"/>
      <c r="G182" s="224"/>
      <c r="H182" s="213"/>
      <c r="I182" s="805"/>
      <c r="J182" s="39">
        <f t="shared" si="7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9"/>
      <c r="I184" s="805"/>
      <c r="J184" s="39">
        <f t="shared" si="7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15"/>
      <c r="I185" s="805"/>
      <c r="J185" s="39">
        <f t="shared" si="7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05"/>
      <c r="G186" s="224"/>
      <c r="H186" s="175"/>
      <c r="I186" s="805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5"/>
      <c r="G187" s="224"/>
      <c r="H187" s="240"/>
      <c r="I187" s="805"/>
      <c r="J187" s="39">
        <f t="shared" si="7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175"/>
      <c r="I188" s="805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175"/>
      <c r="I189" s="805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805"/>
      <c r="G191" s="224"/>
      <c r="H191" s="175"/>
      <c r="I191" s="805"/>
      <c r="J191" s="39">
        <f t="shared" si="7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805"/>
      <c r="G193" s="224"/>
      <c r="H193" s="227"/>
      <c r="I193" s="805"/>
      <c r="J193" s="39">
        <f t="shared" si="7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805"/>
      <c r="G194" s="224"/>
      <c r="H194" s="59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805"/>
      <c r="G195" s="224"/>
      <c r="H195" s="227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805"/>
      <c r="G196" s="224"/>
      <c r="H196" s="227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05"/>
      <c r="G198" s="224"/>
      <c r="H198" s="227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805"/>
      <c r="G200" s="209"/>
      <c r="H200" s="227"/>
      <c r="I200" s="805"/>
      <c r="J200" s="39">
        <f t="shared" si="7"/>
        <v>0</v>
      </c>
      <c r="K200" s="81"/>
      <c r="L200" s="566"/>
      <c r="M200" s="61"/>
      <c r="N200" s="42">
        <f t="shared" ref="N200:N289" si="10">K200*I200</f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05"/>
      <c r="G201" s="120"/>
      <c r="H201" s="227"/>
      <c r="I201" s="805"/>
      <c r="J201" s="39">
        <f t="shared" si="7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810"/>
      <c r="G202" s="224"/>
      <c r="H202" s="255"/>
      <c r="I202" s="810"/>
      <c r="J202" s="39">
        <f t="shared" si="7"/>
        <v>0</v>
      </c>
      <c r="N202" s="42">
        <f t="shared" si="10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810"/>
      <c r="G203" s="224"/>
      <c r="H203" s="255"/>
      <c r="I203" s="810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05"/>
      <c r="G204" s="224"/>
      <c r="H204" s="227"/>
      <c r="I204" s="805"/>
      <c r="J204" s="39">
        <f t="shared" si="7"/>
        <v>0</v>
      </c>
      <c r="K204" s="81"/>
      <c r="L204" s="566"/>
      <c r="M204" s="61"/>
      <c r="N204" s="42">
        <f t="shared" si="10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05"/>
      <c r="G205" s="224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805"/>
      <c r="G206" s="209"/>
      <c r="H206" s="227"/>
      <c r="I206" s="805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05"/>
      <c r="G207" s="209"/>
      <c r="H207" s="227"/>
      <c r="I207" s="805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05"/>
      <c r="G208" s="209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805"/>
      <c r="G209" s="209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805"/>
      <c r="G211" s="224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05"/>
      <c r="G212" s="224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05"/>
      <c r="G213" s="224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5"/>
      <c r="G214" s="224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805"/>
      <c r="G216" s="120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1"/>
      <c r="G220" s="209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11"/>
      <c r="G221" s="209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11"/>
      <c r="G222" s="209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1"/>
      <c r="G223" s="209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05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805"/>
      <c r="G228" s="224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05"/>
      <c r="G229" s="224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05"/>
      <c r="G230" s="224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5"/>
      <c r="G231" s="224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805"/>
      <c r="G236" s="120"/>
      <c r="H236" s="59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5"/>
      <c r="G240" s="224"/>
      <c r="H240" s="227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96"/>
      <c r="B262" s="272"/>
      <c r="C262" s="226"/>
      <c r="D262" s="226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805"/>
      <c r="G263" s="224"/>
      <c r="H263" s="59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805"/>
      <c r="G267" s="224"/>
      <c r="H267" s="175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805"/>
      <c r="G268" s="224"/>
      <c r="H268" s="175"/>
      <c r="I268" s="805"/>
      <c r="J268" s="39">
        <f t="shared" si="7"/>
        <v>0</v>
      </c>
      <c r="K268" s="81"/>
      <c r="L268" s="566"/>
      <c r="M268" s="274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812"/>
      <c r="G269" s="662"/>
      <c r="H269" s="277"/>
      <c r="I269" s="804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12"/>
      <c r="G270" s="662"/>
      <c r="H270" s="277"/>
      <c r="I270" s="804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812"/>
      <c r="G271" s="662"/>
      <c r="H271" s="277"/>
      <c r="I271" s="804"/>
      <c r="J271" s="39">
        <f t="shared" si="7"/>
        <v>0</v>
      </c>
      <c r="K271" s="81"/>
      <c r="L271" s="566"/>
      <c r="M271" s="274"/>
      <c r="N271" s="42">
        <f t="shared" si="10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12"/>
      <c r="G272" s="662"/>
      <c r="H272" s="277"/>
      <c r="I272" s="804"/>
      <c r="J272" s="39">
        <f t="shared" ref="J272:J285" si="12">I272-F272</f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12"/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808"/>
      <c r="G274" s="281"/>
      <c r="H274" s="282"/>
      <c r="I274" s="805"/>
      <c r="J274" s="39">
        <f t="shared" si="12"/>
        <v>0</v>
      </c>
      <c r="K274" s="81"/>
      <c r="L274" s="566"/>
      <c r="M274" s="283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805"/>
      <c r="G275" s="224"/>
      <c r="H275" s="175"/>
      <c r="I275" s="805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05"/>
      <c r="G276" s="224"/>
      <c r="H276" s="175"/>
      <c r="I276" s="805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805"/>
      <c r="G277" s="224"/>
      <c r="H277" s="175"/>
      <c r="I277" s="805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810"/>
      <c r="G278" s="224"/>
      <c r="H278" s="255"/>
      <c r="I278" s="810">
        <v>0</v>
      </c>
      <c r="J278" s="39">
        <f t="shared" si="12"/>
        <v>0</v>
      </c>
      <c r="K278" s="286"/>
      <c r="L278" s="575"/>
      <c r="M278" s="286"/>
      <c r="N278" s="42">
        <f t="shared" si="10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10"/>
      <c r="G279" s="224"/>
      <c r="H279" s="255"/>
      <c r="I279" s="810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10"/>
      <c r="G280" s="224"/>
      <c r="H280" s="255"/>
      <c r="I280" s="810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0"/>
      <c r="G281" s="224"/>
      <c r="H281" s="291"/>
      <c r="I281" s="810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810"/>
      <c r="G282" s="224"/>
      <c r="H282" s="293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813">
        <v>0</v>
      </c>
      <c r="J283" s="39">
        <f t="shared" si="12"/>
        <v>0</v>
      </c>
      <c r="K283" s="300"/>
      <c r="M283" s="300"/>
      <c r="N283" s="42">
        <f t="shared" si="10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813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1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1481" t="s">
        <v>27</v>
      </c>
      <c r="G286" s="1481"/>
      <c r="H286" s="1482"/>
      <c r="I286" s="822">
        <f>SUM(I5:I285)</f>
        <v>330557.08</v>
      </c>
      <c r="J286" s="304"/>
      <c r="K286" s="300"/>
      <c r="L286" s="576"/>
      <c r="M286" s="300"/>
      <c r="N286" s="42">
        <f t="shared" si="10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823"/>
      <c r="J287" s="304"/>
      <c r="K287" s="300"/>
      <c r="L287" s="576"/>
      <c r="M287" s="300"/>
      <c r="N287" s="42">
        <f t="shared" si="10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0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824" t="s">
        <v>28</v>
      </c>
      <c r="J290" s="320"/>
      <c r="K290" s="320"/>
      <c r="L290" s="577">
        <f>SUM(L278:L289)</f>
        <v>0</v>
      </c>
      <c r="M290" s="322"/>
      <c r="N290" s="323">
        <f>SUM(N5:N289)</f>
        <v>14688910.565000003</v>
      </c>
      <c r="O290" s="324"/>
      <c r="Q290" s="325">
        <f>SUM(Q5:Q289)</f>
        <v>150125</v>
      </c>
      <c r="R290" s="256"/>
      <c r="S290" s="326">
        <f>SUM(S26:S289)</f>
        <v>56000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825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825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826" t="s">
        <v>29</v>
      </c>
      <c r="J293" s="338"/>
      <c r="K293" s="338"/>
      <c r="L293" s="578"/>
      <c r="M293" s="339"/>
      <c r="N293" s="340">
        <f>V290+S290+Q290+N290+L290</f>
        <v>14895035.565000003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827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825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825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25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825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825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814"/>
      <c r="G307" s="360"/>
      <c r="H307" s="358"/>
      <c r="I307" s="814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814"/>
      <c r="G308" s="360"/>
      <c r="H308" s="358"/>
      <c r="I308" s="814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14"/>
      <c r="G309" s="360"/>
      <c r="H309" s="358"/>
      <c r="I309" s="814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14"/>
      <c r="G310" s="360"/>
      <c r="H310" s="358"/>
      <c r="I310" s="814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</sheetData>
  <mergeCells count="35"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U64:U67"/>
    <mergeCell ref="V64:V67"/>
    <mergeCell ref="F286:H286"/>
    <mergeCell ref="L76:L77"/>
    <mergeCell ref="S69:S74"/>
    <mergeCell ref="T69:T74"/>
    <mergeCell ref="S1:T2"/>
    <mergeCell ref="P69:P74"/>
    <mergeCell ref="P75:P78"/>
    <mergeCell ref="S75:S78"/>
    <mergeCell ref="T75:T78"/>
    <mergeCell ref="G69:G74"/>
    <mergeCell ref="H69:H74"/>
    <mergeCell ref="O69:O74"/>
    <mergeCell ref="G75:G78"/>
    <mergeCell ref="H75:H78"/>
    <mergeCell ref="O75:O78"/>
    <mergeCell ref="W69:W74"/>
    <mergeCell ref="X69:X74"/>
    <mergeCell ref="A69:A74"/>
    <mergeCell ref="C69:C74"/>
    <mergeCell ref="A75:A78"/>
    <mergeCell ref="C75:C78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J1" workbookViewId="0">
      <selection activeCell="T5" sqref="T5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5" customWidth="1"/>
    <col min="7" max="7" width="15.5703125" style="353" customWidth="1"/>
    <col min="8" max="8" width="15.5703125" style="914" customWidth="1"/>
    <col min="9" max="10" width="15.5703125" customWidth="1"/>
    <col min="11" max="11" width="15.5703125" style="962" customWidth="1"/>
    <col min="12" max="12" width="15.5703125" customWidth="1"/>
    <col min="13" max="13" width="13.5703125" style="959" customWidth="1"/>
    <col min="14" max="16" width="15.5703125" customWidth="1"/>
    <col min="17" max="17" width="15.5703125" style="962" customWidth="1"/>
    <col min="18" max="18" width="15.5703125" customWidth="1"/>
    <col min="19" max="19" width="16.140625" style="906" bestFit="1" customWidth="1"/>
    <col min="20" max="20" width="11.42578125" style="906" bestFit="1" customWidth="1"/>
  </cols>
  <sheetData>
    <row r="1" spans="1:20" ht="33" thickTop="1" thickBot="1" x14ac:dyDescent="0.55000000000000004">
      <c r="A1" s="601"/>
      <c r="B1" s="967" t="s">
        <v>756</v>
      </c>
      <c r="C1" s="968"/>
      <c r="D1" s="969"/>
      <c r="E1" s="970"/>
      <c r="F1" s="971"/>
      <c r="G1" s="972"/>
      <c r="H1" s="973"/>
      <c r="I1" s="974"/>
      <c r="J1" s="975"/>
      <c r="K1" s="1776" t="s">
        <v>743</v>
      </c>
      <c r="L1" s="896"/>
      <c r="M1" s="1778" t="s">
        <v>744</v>
      </c>
      <c r="N1" s="897"/>
      <c r="O1" s="923"/>
      <c r="P1" s="900" t="s">
        <v>745</v>
      </c>
      <c r="Q1" s="1780" t="s">
        <v>746</v>
      </c>
      <c r="R1" s="898"/>
      <c r="S1" s="924"/>
      <c r="T1" s="924"/>
    </row>
    <row r="2" spans="1:20" s="903" customFormat="1" ht="29.25" customHeight="1" thickTop="1" thickBot="1" x14ac:dyDescent="0.3">
      <c r="A2" s="902"/>
      <c r="B2" s="912" t="s">
        <v>4</v>
      </c>
      <c r="C2" s="913" t="s">
        <v>747</v>
      </c>
      <c r="D2" s="901" t="s">
        <v>755</v>
      </c>
      <c r="E2" s="936" t="s">
        <v>748</v>
      </c>
      <c r="F2" s="937" t="s">
        <v>749</v>
      </c>
      <c r="G2" s="911" t="s">
        <v>750</v>
      </c>
      <c r="H2" s="925" t="s">
        <v>751</v>
      </c>
      <c r="I2" s="926" t="s">
        <v>752</v>
      </c>
      <c r="J2" s="927"/>
      <c r="K2" s="1777"/>
      <c r="L2" s="905" t="s">
        <v>753</v>
      </c>
      <c r="M2" s="1779"/>
      <c r="N2" s="905" t="s">
        <v>753</v>
      </c>
      <c r="O2" s="904" t="s">
        <v>11</v>
      </c>
      <c r="P2" s="928" t="s">
        <v>754</v>
      </c>
      <c r="Q2" s="1781"/>
      <c r="R2" s="929" t="s">
        <v>753</v>
      </c>
      <c r="S2" s="930"/>
      <c r="T2" s="930"/>
    </row>
    <row r="3" spans="1:20" ht="33" customHeight="1" thickTop="1" thickBot="1" x14ac:dyDescent="0.4">
      <c r="A3" s="940">
        <v>1</v>
      </c>
      <c r="B3" s="920" t="s">
        <v>81</v>
      </c>
      <c r="C3" s="943"/>
      <c r="D3" s="931" t="s">
        <v>757</v>
      </c>
      <c r="E3" s="945">
        <v>45209</v>
      </c>
      <c r="F3" s="932">
        <v>18617.21</v>
      </c>
      <c r="G3" s="938">
        <v>21</v>
      </c>
      <c r="H3" s="932">
        <v>18794.8</v>
      </c>
      <c r="I3" s="947">
        <f>F3-H3</f>
        <v>-177.59000000000015</v>
      </c>
      <c r="J3" s="943">
        <v>3918</v>
      </c>
      <c r="K3" s="960"/>
      <c r="L3" s="957"/>
      <c r="M3" s="960"/>
      <c r="N3" s="957"/>
      <c r="O3" s="941">
        <v>3918</v>
      </c>
      <c r="P3" s="921"/>
      <c r="Q3" s="960">
        <v>761207.63</v>
      </c>
      <c r="R3" s="957" t="s">
        <v>764</v>
      </c>
      <c r="S3" s="922">
        <f t="shared" ref="S3:S8" si="0">Q3+M3+K3+P3</f>
        <v>761207.63</v>
      </c>
      <c r="T3" s="922">
        <f>S3/H3</f>
        <v>40.50096994913487</v>
      </c>
    </row>
    <row r="4" spans="1:20" ht="33" customHeight="1" thickBot="1" x14ac:dyDescent="0.4">
      <c r="A4" s="940">
        <v>2</v>
      </c>
      <c r="B4" s="917" t="s">
        <v>758</v>
      </c>
      <c r="C4" s="944" t="s">
        <v>759</v>
      </c>
      <c r="D4" s="933" t="s">
        <v>760</v>
      </c>
      <c r="E4" s="946">
        <v>45220</v>
      </c>
      <c r="F4" s="934">
        <v>18310.41</v>
      </c>
      <c r="G4" s="939">
        <v>20</v>
      </c>
      <c r="H4" s="935">
        <v>18389.439999999999</v>
      </c>
      <c r="I4" s="948">
        <f t="shared" ref="I4:I11" si="1">F4-H4</f>
        <v>-79.029999999998836</v>
      </c>
      <c r="J4" s="944">
        <v>11783</v>
      </c>
      <c r="K4" s="961">
        <v>12434</v>
      </c>
      <c r="L4" s="958" t="s">
        <v>761</v>
      </c>
      <c r="M4" s="961">
        <v>37120</v>
      </c>
      <c r="N4" s="958" t="s">
        <v>761</v>
      </c>
      <c r="O4" s="942">
        <v>12136</v>
      </c>
      <c r="P4" s="918"/>
      <c r="Q4" s="961">
        <f>39171.68*18.26</f>
        <v>715274.87680000009</v>
      </c>
      <c r="R4" s="958" t="s">
        <v>761</v>
      </c>
      <c r="S4" s="919">
        <f>Q4</f>
        <v>715274.87680000009</v>
      </c>
      <c r="T4" s="919">
        <f>S4/H4</f>
        <v>38.895957506046955</v>
      </c>
    </row>
    <row r="5" spans="1:20" ht="33" customHeight="1" thickBot="1" x14ac:dyDescent="0.4">
      <c r="A5" s="940">
        <v>3</v>
      </c>
      <c r="B5" s="917" t="s">
        <v>81</v>
      </c>
      <c r="C5" s="944" t="s">
        <v>771</v>
      </c>
      <c r="D5" s="933" t="s">
        <v>772</v>
      </c>
      <c r="E5" s="946">
        <v>45220</v>
      </c>
      <c r="F5" s="934">
        <v>18835.259999999998</v>
      </c>
      <c r="G5" s="939">
        <v>21</v>
      </c>
      <c r="H5" s="935">
        <v>18932.900000000001</v>
      </c>
      <c r="I5" s="948">
        <f t="shared" si="1"/>
        <v>-97.640000000003056</v>
      </c>
      <c r="J5" s="944" t="s">
        <v>773</v>
      </c>
      <c r="K5" s="961"/>
      <c r="L5" s="958"/>
      <c r="M5" s="961"/>
      <c r="N5" s="958"/>
      <c r="O5" s="942">
        <v>4005</v>
      </c>
      <c r="P5" s="918"/>
      <c r="Q5" s="1369">
        <v>747859.03</v>
      </c>
      <c r="R5" s="1370" t="s">
        <v>855</v>
      </c>
      <c r="S5" s="919">
        <f>Q5+M5+K5+P5</f>
        <v>747859.03</v>
      </c>
      <c r="T5" s="919">
        <f>S5/H5</f>
        <v>39.500500715685391</v>
      </c>
    </row>
    <row r="6" spans="1:20" ht="33" customHeight="1" thickBot="1" x14ac:dyDescent="0.4">
      <c r="A6" s="940">
        <v>4</v>
      </c>
      <c r="B6" s="917" t="s">
        <v>758</v>
      </c>
      <c r="C6" s="944" t="s">
        <v>759</v>
      </c>
      <c r="D6" s="933" t="s">
        <v>774</v>
      </c>
      <c r="E6" s="946">
        <v>45226</v>
      </c>
      <c r="F6" s="934">
        <v>18711.68</v>
      </c>
      <c r="G6" s="939">
        <v>20</v>
      </c>
      <c r="H6" s="935">
        <v>18706.96</v>
      </c>
      <c r="I6" s="948">
        <f t="shared" si="1"/>
        <v>4.7200000000011642</v>
      </c>
      <c r="J6" s="944">
        <v>11786</v>
      </c>
      <c r="K6" s="961">
        <v>11424</v>
      </c>
      <c r="L6" s="958" t="s">
        <v>782</v>
      </c>
      <c r="M6" s="961">
        <v>37120</v>
      </c>
      <c r="N6" s="958" t="s">
        <v>784</v>
      </c>
      <c r="O6" s="942">
        <v>12154</v>
      </c>
      <c r="P6" s="918"/>
      <c r="Q6" s="961">
        <f>39390.23*18.23</f>
        <v>718083.89290000009</v>
      </c>
      <c r="R6" s="958" t="s">
        <v>777</v>
      </c>
      <c r="S6" s="919">
        <f t="shared" si="0"/>
        <v>766627.89290000009</v>
      </c>
      <c r="T6" s="919">
        <f t="shared" ref="T6:T8" si="2">S6/H6+0.1</f>
        <v>41.080891224442674</v>
      </c>
    </row>
    <row r="7" spans="1:20" ht="33" customHeight="1" thickBot="1" x14ac:dyDescent="0.4">
      <c r="A7" s="940">
        <v>5</v>
      </c>
      <c r="B7" s="917"/>
      <c r="C7" s="944"/>
      <c r="D7" s="933"/>
      <c r="E7" s="946"/>
      <c r="F7" s="934"/>
      <c r="G7" s="939"/>
      <c r="H7" s="935"/>
      <c r="I7" s="948">
        <f t="shared" si="1"/>
        <v>0</v>
      </c>
      <c r="J7" s="944"/>
      <c r="K7" s="961"/>
      <c r="L7" s="958"/>
      <c r="M7" s="961"/>
      <c r="N7" s="958"/>
      <c r="O7" s="942"/>
      <c r="P7" s="918"/>
      <c r="Q7" s="961"/>
      <c r="R7" s="958"/>
      <c r="S7" s="919">
        <f t="shared" si="0"/>
        <v>0</v>
      </c>
      <c r="T7" s="919" t="e">
        <f t="shared" si="2"/>
        <v>#DIV/0!</v>
      </c>
    </row>
    <row r="8" spans="1:20" ht="33" customHeight="1" thickBot="1" x14ac:dyDescent="0.4">
      <c r="A8" s="940">
        <v>6</v>
      </c>
      <c r="B8" s="917"/>
      <c r="C8" s="944"/>
      <c r="D8" s="933"/>
      <c r="E8" s="946"/>
      <c r="F8" s="934"/>
      <c r="G8" s="939"/>
      <c r="H8" s="935"/>
      <c r="I8" s="948">
        <f t="shared" si="1"/>
        <v>0</v>
      </c>
      <c r="J8" s="944"/>
      <c r="K8" s="961"/>
      <c r="L8" s="958"/>
      <c r="M8" s="961"/>
      <c r="N8" s="958"/>
      <c r="O8" s="942"/>
      <c r="P8" s="918"/>
      <c r="Q8" s="961"/>
      <c r="R8" s="958"/>
      <c r="S8" s="919">
        <f t="shared" si="0"/>
        <v>0</v>
      </c>
      <c r="T8" s="919" t="e">
        <f t="shared" si="2"/>
        <v>#DIV/0!</v>
      </c>
    </row>
    <row r="9" spans="1:20" x14ac:dyDescent="0.25">
      <c r="I9" s="916">
        <f t="shared" si="1"/>
        <v>0</v>
      </c>
      <c r="S9" s="899"/>
      <c r="T9" s="899"/>
    </row>
    <row r="10" spans="1:20" x14ac:dyDescent="0.25">
      <c r="I10" s="916">
        <f t="shared" si="1"/>
        <v>0</v>
      </c>
      <c r="S10" s="899"/>
      <c r="T10" s="899"/>
    </row>
    <row r="11" spans="1:20" x14ac:dyDescent="0.25">
      <c r="I11" s="916">
        <f t="shared" si="1"/>
        <v>0</v>
      </c>
      <c r="S11" s="899"/>
      <c r="T11" s="899"/>
    </row>
    <row r="12" spans="1:20" x14ac:dyDescent="0.25">
      <c r="I12" s="916">
        <f>F12-H12</f>
        <v>0</v>
      </c>
      <c r="S12" s="899"/>
      <c r="T12" s="899"/>
    </row>
    <row r="13" spans="1:20" x14ac:dyDescent="0.25">
      <c r="S13" s="899"/>
      <c r="T13" s="899"/>
    </row>
    <row r="14" spans="1:20" x14ac:dyDescent="0.25">
      <c r="S14" s="899"/>
      <c r="T14" s="899"/>
    </row>
    <row r="15" spans="1:20" x14ac:dyDescent="0.25">
      <c r="S15" s="899"/>
      <c r="T15" s="899"/>
    </row>
    <row r="16" spans="1:20" x14ac:dyDescent="0.25">
      <c r="S16" s="899"/>
      <c r="T16" s="899"/>
    </row>
    <row r="17" spans="19:20" x14ac:dyDescent="0.25">
      <c r="S17" s="899"/>
      <c r="T17" s="899"/>
    </row>
    <row r="18" spans="19:20" x14ac:dyDescent="0.25">
      <c r="S18" s="899"/>
      <c r="T18" s="899"/>
    </row>
    <row r="19" spans="19:20" x14ac:dyDescent="0.25">
      <c r="S19" s="899"/>
      <c r="T19" s="899"/>
    </row>
    <row r="20" spans="19:20" x14ac:dyDescent="0.25">
      <c r="S20" s="899"/>
      <c r="T20" s="899"/>
    </row>
    <row r="21" spans="19:20" x14ac:dyDescent="0.25">
      <c r="S21" s="899"/>
      <c r="T21" s="899"/>
    </row>
    <row r="22" spans="19:20" x14ac:dyDescent="0.25">
      <c r="S22" s="899"/>
      <c r="T22" s="899"/>
    </row>
    <row r="23" spans="19:20" x14ac:dyDescent="0.25">
      <c r="S23" s="899"/>
      <c r="T23" s="899"/>
    </row>
    <row r="24" spans="19:20" x14ac:dyDescent="0.25">
      <c r="S24" s="899"/>
      <c r="T24" s="899"/>
    </row>
    <row r="25" spans="19:20" x14ac:dyDescent="0.25">
      <c r="S25" s="899"/>
      <c r="T25" s="899"/>
    </row>
    <row r="26" spans="19:20" x14ac:dyDescent="0.25">
      <c r="S26" s="899"/>
      <c r="T26" s="899"/>
    </row>
    <row r="27" spans="19:20" x14ac:dyDescent="0.25">
      <c r="S27" s="899"/>
      <c r="T27" s="899"/>
    </row>
    <row r="28" spans="19:20" x14ac:dyDescent="0.25">
      <c r="S28" s="899"/>
      <c r="T28" s="899"/>
    </row>
    <row r="29" spans="19:20" x14ac:dyDescent="0.25">
      <c r="S29" s="899"/>
      <c r="T29" s="899"/>
    </row>
    <row r="30" spans="19:20" x14ac:dyDescent="0.25">
      <c r="S30" s="899"/>
      <c r="T30" s="899"/>
    </row>
    <row r="31" spans="19:20" x14ac:dyDescent="0.25">
      <c r="S31" s="899"/>
      <c r="T31" s="899"/>
    </row>
    <row r="32" spans="19:20" x14ac:dyDescent="0.25">
      <c r="S32" s="899"/>
      <c r="T32" s="899"/>
    </row>
    <row r="33" spans="19:20" x14ac:dyDescent="0.25">
      <c r="S33" s="899"/>
      <c r="T33" s="899"/>
    </row>
    <row r="34" spans="19:20" x14ac:dyDescent="0.25">
      <c r="S34" s="899"/>
      <c r="T34" s="899"/>
    </row>
    <row r="35" spans="19:20" x14ac:dyDescent="0.25">
      <c r="S35" s="899"/>
      <c r="T35" s="899"/>
    </row>
    <row r="36" spans="19:20" x14ac:dyDescent="0.25">
      <c r="S36" s="899"/>
      <c r="T36" s="899"/>
    </row>
    <row r="37" spans="19:20" x14ac:dyDescent="0.25">
      <c r="S37" s="899"/>
      <c r="T37" s="899"/>
    </row>
    <row r="38" spans="19:20" x14ac:dyDescent="0.25">
      <c r="S38" s="899"/>
      <c r="T38" s="899"/>
    </row>
    <row r="39" spans="19:20" x14ac:dyDescent="0.25">
      <c r="S39" s="899"/>
      <c r="T39" s="899"/>
    </row>
    <row r="40" spans="19:20" x14ac:dyDescent="0.25">
      <c r="S40" s="899"/>
      <c r="T40" s="899"/>
    </row>
    <row r="41" spans="19:20" x14ac:dyDescent="0.25">
      <c r="S41" s="899"/>
      <c r="T41" s="899"/>
    </row>
    <row r="42" spans="19:20" x14ac:dyDescent="0.25">
      <c r="S42" s="899"/>
      <c r="T42" s="899"/>
    </row>
    <row r="43" spans="19:20" x14ac:dyDescent="0.25">
      <c r="S43" s="899"/>
      <c r="T43" s="899"/>
    </row>
    <row r="44" spans="19:20" x14ac:dyDescent="0.25">
      <c r="S44" s="899"/>
      <c r="T44" s="899"/>
    </row>
    <row r="45" spans="19:20" x14ac:dyDescent="0.25">
      <c r="S45" s="899"/>
      <c r="T45" s="899"/>
    </row>
    <row r="46" spans="19:20" x14ac:dyDescent="0.25">
      <c r="S46" s="899"/>
      <c r="T46" s="899"/>
    </row>
    <row r="47" spans="19:20" x14ac:dyDescent="0.25">
      <c r="S47" s="899"/>
      <c r="T47" s="899"/>
    </row>
    <row r="48" spans="19:20" x14ac:dyDescent="0.25">
      <c r="S48" s="899"/>
      <c r="T48" s="899"/>
    </row>
    <row r="49" spans="19:20" x14ac:dyDescent="0.25">
      <c r="S49" s="899"/>
      <c r="T49" s="899"/>
    </row>
    <row r="50" spans="19:20" x14ac:dyDescent="0.25">
      <c r="S50" s="899"/>
      <c r="T50" s="899"/>
    </row>
    <row r="51" spans="19:20" x14ac:dyDescent="0.25">
      <c r="S51" s="899"/>
      <c r="T51" s="899"/>
    </row>
    <row r="52" spans="19:20" x14ac:dyDescent="0.25">
      <c r="S52" s="899"/>
      <c r="T52" s="899"/>
    </row>
    <row r="53" spans="19:20" x14ac:dyDescent="0.25">
      <c r="S53" s="899"/>
      <c r="T53" s="899"/>
    </row>
    <row r="54" spans="19:20" x14ac:dyDescent="0.25">
      <c r="S54" s="899"/>
      <c r="T54" s="899"/>
    </row>
    <row r="55" spans="19:20" x14ac:dyDescent="0.25">
      <c r="S55" s="899"/>
      <c r="T55" s="899"/>
    </row>
    <row r="56" spans="19:20" x14ac:dyDescent="0.25">
      <c r="S56" s="899"/>
      <c r="T56" s="899"/>
    </row>
    <row r="57" spans="19:20" x14ac:dyDescent="0.25">
      <c r="S57" s="899"/>
      <c r="T57" s="899"/>
    </row>
    <row r="58" spans="19:20" x14ac:dyDescent="0.25">
      <c r="S58" s="899"/>
      <c r="T58" s="899"/>
    </row>
    <row r="59" spans="19:20" x14ac:dyDescent="0.25">
      <c r="S59" s="899"/>
      <c r="T59" s="899"/>
    </row>
    <row r="60" spans="19:20" x14ac:dyDescent="0.25">
      <c r="S60" s="899"/>
      <c r="T60" s="899"/>
    </row>
    <row r="61" spans="19:20" x14ac:dyDescent="0.25">
      <c r="S61" s="899"/>
      <c r="T61" s="899"/>
    </row>
    <row r="62" spans="19:20" x14ac:dyDescent="0.25">
      <c r="S62" s="899"/>
      <c r="T62" s="899"/>
    </row>
    <row r="63" spans="19:20" x14ac:dyDescent="0.25">
      <c r="S63" s="899"/>
      <c r="T63" s="899"/>
    </row>
    <row r="64" spans="19:20" x14ac:dyDescent="0.25">
      <c r="S64" s="899"/>
      <c r="T64" s="899"/>
    </row>
    <row r="65" spans="19:20" x14ac:dyDescent="0.25">
      <c r="S65" s="899"/>
      <c r="T65" s="899"/>
    </row>
    <row r="66" spans="19:20" x14ac:dyDescent="0.25">
      <c r="S66" s="899"/>
      <c r="T66" s="899"/>
    </row>
    <row r="67" spans="19:20" x14ac:dyDescent="0.25">
      <c r="S67" s="899"/>
      <c r="T67" s="899"/>
    </row>
    <row r="68" spans="19:20" x14ac:dyDescent="0.25">
      <c r="S68" s="899"/>
      <c r="T68" s="899"/>
    </row>
    <row r="69" spans="19:20" x14ac:dyDescent="0.25">
      <c r="S69" s="899"/>
      <c r="T69" s="899"/>
    </row>
    <row r="70" spans="19:20" x14ac:dyDescent="0.25">
      <c r="S70" s="899"/>
      <c r="T70" s="899"/>
    </row>
    <row r="71" spans="19:20" x14ac:dyDescent="0.25">
      <c r="S71" s="899"/>
      <c r="T71" s="899"/>
    </row>
    <row r="72" spans="19:20" x14ac:dyDescent="0.25">
      <c r="S72" s="899"/>
      <c r="T72" s="899"/>
    </row>
    <row r="73" spans="19:20" x14ac:dyDescent="0.25">
      <c r="S73" s="899"/>
      <c r="T73" s="899"/>
    </row>
    <row r="74" spans="19:20" x14ac:dyDescent="0.25">
      <c r="S74" s="899"/>
      <c r="T74" s="899"/>
    </row>
    <row r="75" spans="19:20" x14ac:dyDescent="0.25">
      <c r="S75" s="899"/>
      <c r="T75" s="899"/>
    </row>
    <row r="76" spans="19:20" x14ac:dyDescent="0.25">
      <c r="S76" s="899"/>
      <c r="T76" s="899"/>
    </row>
    <row r="77" spans="19:20" x14ac:dyDescent="0.25">
      <c r="S77" s="899"/>
      <c r="T77" s="899"/>
    </row>
    <row r="78" spans="19:20" x14ac:dyDescent="0.25">
      <c r="S78" s="899"/>
      <c r="T78" s="899"/>
    </row>
    <row r="79" spans="19:20" x14ac:dyDescent="0.25">
      <c r="S79" s="899"/>
      <c r="T79" s="899"/>
    </row>
    <row r="80" spans="19:20" x14ac:dyDescent="0.25">
      <c r="S80" s="899"/>
      <c r="T80" s="899"/>
    </row>
    <row r="81" spans="19:20" x14ac:dyDescent="0.25">
      <c r="S81" s="899"/>
      <c r="T81" s="899"/>
    </row>
    <row r="82" spans="19:20" x14ac:dyDescent="0.25">
      <c r="S82" s="899"/>
      <c r="T82" s="899"/>
    </row>
    <row r="83" spans="19:20" x14ac:dyDescent="0.25">
      <c r="S83" s="899"/>
      <c r="T83" s="899"/>
    </row>
    <row r="84" spans="19:20" x14ac:dyDescent="0.25">
      <c r="S84" s="899"/>
      <c r="T84" s="899"/>
    </row>
    <row r="85" spans="19:20" x14ac:dyDescent="0.25">
      <c r="S85" s="899"/>
      <c r="T85" s="899"/>
    </row>
    <row r="86" spans="19:20" x14ac:dyDescent="0.25">
      <c r="S86" s="899"/>
      <c r="T86" s="899"/>
    </row>
    <row r="87" spans="19:20" x14ac:dyDescent="0.25">
      <c r="S87" s="899"/>
      <c r="T87" s="899"/>
    </row>
    <row r="88" spans="19:20" x14ac:dyDescent="0.25">
      <c r="S88" s="899"/>
      <c r="T88" s="899"/>
    </row>
    <row r="89" spans="19:20" x14ac:dyDescent="0.25">
      <c r="S89" s="899"/>
      <c r="T89" s="899"/>
    </row>
    <row r="90" spans="19:20" x14ac:dyDescent="0.25">
      <c r="S90" s="899"/>
      <c r="T90" s="899"/>
    </row>
    <row r="91" spans="19:20" x14ac:dyDescent="0.25">
      <c r="S91" s="899"/>
      <c r="T91" s="899"/>
    </row>
    <row r="92" spans="19:20" x14ac:dyDescent="0.25">
      <c r="S92" s="899"/>
      <c r="T92" s="899"/>
    </row>
    <row r="93" spans="19:20" x14ac:dyDescent="0.25">
      <c r="S93" s="899"/>
      <c r="T93" s="899"/>
    </row>
    <row r="94" spans="19:20" x14ac:dyDescent="0.25">
      <c r="S94" s="899"/>
      <c r="T94" s="899"/>
    </row>
    <row r="95" spans="19:20" x14ac:dyDescent="0.25">
      <c r="S95" s="899"/>
      <c r="T95" s="899"/>
    </row>
    <row r="96" spans="19:20" x14ac:dyDescent="0.25">
      <c r="S96" s="899"/>
      <c r="T96" s="907"/>
    </row>
    <row r="97" spans="19:20" x14ac:dyDescent="0.25">
      <c r="S97" s="899"/>
      <c r="T97" s="907"/>
    </row>
    <row r="98" spans="19:20" x14ac:dyDescent="0.25">
      <c r="S98" s="899"/>
      <c r="T98" s="907"/>
    </row>
    <row r="99" spans="19:20" x14ac:dyDescent="0.25">
      <c r="S99" s="899"/>
      <c r="T99" s="907"/>
    </row>
    <row r="100" spans="19:20" x14ac:dyDescent="0.25">
      <c r="S100" s="899"/>
      <c r="T100" s="907"/>
    </row>
    <row r="101" spans="19:20" x14ac:dyDescent="0.25">
      <c r="S101" s="899"/>
      <c r="T101" s="907"/>
    </row>
    <row r="102" spans="19:20" x14ac:dyDescent="0.25">
      <c r="S102" s="899"/>
      <c r="T102" s="907"/>
    </row>
    <row r="103" spans="19:20" x14ac:dyDescent="0.25">
      <c r="S103" s="899"/>
      <c r="T103" s="907"/>
    </row>
    <row r="104" spans="19:20" x14ac:dyDescent="0.25">
      <c r="S104" s="899"/>
      <c r="T104" s="907"/>
    </row>
    <row r="105" spans="19:20" x14ac:dyDescent="0.25">
      <c r="S105" s="899"/>
      <c r="T105" s="907"/>
    </row>
    <row r="106" spans="19:20" x14ac:dyDescent="0.25">
      <c r="S106" s="899"/>
      <c r="T106" s="907"/>
    </row>
    <row r="107" spans="19:20" x14ac:dyDescent="0.25">
      <c r="S107" s="899"/>
      <c r="T107" s="907"/>
    </row>
    <row r="108" spans="19:20" x14ac:dyDescent="0.25">
      <c r="S108" s="899"/>
      <c r="T108" s="907"/>
    </row>
    <row r="109" spans="19:20" x14ac:dyDescent="0.25">
      <c r="S109" s="899"/>
      <c r="T109" s="907"/>
    </row>
    <row r="110" spans="19:20" x14ac:dyDescent="0.25">
      <c r="S110" s="899"/>
      <c r="T110" s="907"/>
    </row>
    <row r="111" spans="19:20" x14ac:dyDescent="0.25">
      <c r="S111" s="899"/>
      <c r="T111" s="907"/>
    </row>
    <row r="112" spans="19:20" x14ac:dyDescent="0.25">
      <c r="S112" s="899"/>
      <c r="T112" s="907"/>
    </row>
    <row r="113" spans="19:20" x14ac:dyDescent="0.25">
      <c r="S113" s="899"/>
      <c r="T113" s="907"/>
    </row>
    <row r="114" spans="19:20" x14ac:dyDescent="0.25">
      <c r="S114" s="899"/>
      <c r="T114" s="907"/>
    </row>
    <row r="115" spans="19:20" x14ac:dyDescent="0.25">
      <c r="S115" s="899"/>
      <c r="T115" s="907"/>
    </row>
    <row r="116" spans="19:20" x14ac:dyDescent="0.25">
      <c r="S116" s="899"/>
      <c r="T116" s="907"/>
    </row>
    <row r="117" spans="19:20" x14ac:dyDescent="0.25">
      <c r="S117" s="899"/>
      <c r="T117" s="907"/>
    </row>
    <row r="118" spans="19:20" x14ac:dyDescent="0.25">
      <c r="S118" s="899"/>
      <c r="T118" s="907"/>
    </row>
    <row r="119" spans="19:20" x14ac:dyDescent="0.25">
      <c r="S119" s="899"/>
      <c r="T119" s="908"/>
    </row>
    <row r="120" spans="19:20" x14ac:dyDescent="0.25">
      <c r="S120" s="899"/>
      <c r="T120" s="907"/>
    </row>
    <row r="121" spans="19:20" x14ac:dyDescent="0.25">
      <c r="S121" s="899"/>
      <c r="T121" s="907"/>
    </row>
    <row r="122" spans="19:20" x14ac:dyDescent="0.25">
      <c r="S122" s="909"/>
      <c r="T122" s="908"/>
    </row>
    <row r="123" spans="19:20" x14ac:dyDescent="0.25">
      <c r="S123" s="899"/>
      <c r="T123" s="907"/>
    </row>
    <row r="124" spans="19:20" x14ac:dyDescent="0.25">
      <c r="S124" s="899"/>
      <c r="T124" s="907"/>
    </row>
    <row r="125" spans="19:20" x14ac:dyDescent="0.25">
      <c r="S125" s="899"/>
      <c r="T125" s="907"/>
    </row>
    <row r="126" spans="19:20" x14ac:dyDescent="0.25">
      <c r="S126" s="899"/>
      <c r="T126" s="907"/>
    </row>
    <row r="127" spans="19:20" x14ac:dyDescent="0.25">
      <c r="S127" s="899"/>
      <c r="T127" s="907"/>
    </row>
    <row r="128" spans="19:20" x14ac:dyDescent="0.25">
      <c r="S128" s="899"/>
      <c r="T128" s="907"/>
    </row>
    <row r="129" spans="19:20" x14ac:dyDescent="0.25">
      <c r="S129" s="899"/>
      <c r="T129" s="907"/>
    </row>
    <row r="130" spans="19:20" x14ac:dyDescent="0.25">
      <c r="S130" s="899"/>
      <c r="T130" s="907"/>
    </row>
    <row r="131" spans="19:20" x14ac:dyDescent="0.25">
      <c r="S131" s="899"/>
      <c r="T131" s="907"/>
    </row>
    <row r="132" spans="19:20" x14ac:dyDescent="0.25">
      <c r="S132" s="899"/>
      <c r="T132" s="907"/>
    </row>
    <row r="133" spans="19:20" x14ac:dyDescent="0.25">
      <c r="S133" s="899"/>
      <c r="T133" s="907"/>
    </row>
    <row r="134" spans="19:20" x14ac:dyDescent="0.25">
      <c r="S134" s="899"/>
      <c r="T134" s="907"/>
    </row>
    <row r="135" spans="19:20" x14ac:dyDescent="0.25">
      <c r="S135" s="899"/>
      <c r="T135" s="907"/>
    </row>
    <row r="136" spans="19:20" x14ac:dyDescent="0.25">
      <c r="S136" s="899"/>
      <c r="T136" s="907"/>
    </row>
    <row r="137" spans="19:20" x14ac:dyDescent="0.25">
      <c r="S137" s="899"/>
      <c r="T137" s="907"/>
    </row>
    <row r="138" spans="19:20" x14ac:dyDescent="0.25">
      <c r="S138" s="899"/>
      <c r="T138" s="907"/>
    </row>
    <row r="139" spans="19:20" x14ac:dyDescent="0.25">
      <c r="S139" s="899"/>
      <c r="T139" s="907"/>
    </row>
    <row r="140" spans="19:20" x14ac:dyDescent="0.25">
      <c r="S140" s="899"/>
      <c r="T140" s="907"/>
    </row>
    <row r="141" spans="19:20" x14ac:dyDescent="0.25">
      <c r="S141" s="899"/>
      <c r="T141" s="907"/>
    </row>
    <row r="142" spans="19:20" x14ac:dyDescent="0.25">
      <c r="S142" s="899"/>
      <c r="T142" s="907"/>
    </row>
    <row r="143" spans="19:20" x14ac:dyDescent="0.25">
      <c r="S143" s="899"/>
      <c r="T143" s="907"/>
    </row>
    <row r="144" spans="19:20" x14ac:dyDescent="0.25">
      <c r="S144" s="899"/>
      <c r="T144" s="907"/>
    </row>
    <row r="145" spans="19:20" x14ac:dyDescent="0.25">
      <c r="S145" s="899"/>
      <c r="T145" s="907"/>
    </row>
    <row r="146" spans="19:20" x14ac:dyDescent="0.25">
      <c r="S146" s="899"/>
      <c r="T146" s="907"/>
    </row>
    <row r="147" spans="19:20" x14ac:dyDescent="0.25">
      <c r="S147" s="899"/>
      <c r="T147" s="907"/>
    </row>
    <row r="148" spans="19:20" x14ac:dyDescent="0.25">
      <c r="S148" s="899"/>
      <c r="T148" s="908"/>
    </row>
    <row r="149" spans="19:20" x14ac:dyDescent="0.25">
      <c r="S149" s="899"/>
      <c r="T149" s="908"/>
    </row>
    <row r="150" spans="19:20" x14ac:dyDescent="0.25">
      <c r="S150" s="899"/>
      <c r="T150" s="908"/>
    </row>
    <row r="151" spans="19:20" x14ac:dyDescent="0.25">
      <c r="S151" s="899"/>
      <c r="T151" s="907"/>
    </row>
    <row r="152" spans="19:20" x14ac:dyDescent="0.25">
      <c r="S152" s="899"/>
      <c r="T152" s="907"/>
    </row>
    <row r="153" spans="19:20" x14ac:dyDescent="0.25">
      <c r="S153" s="899"/>
      <c r="T153" s="907"/>
    </row>
    <row r="154" spans="19:20" x14ac:dyDescent="0.25">
      <c r="S154" s="899"/>
      <c r="T154" s="907"/>
    </row>
    <row r="155" spans="19:20" x14ac:dyDescent="0.25">
      <c r="S155" s="899"/>
      <c r="T155" s="907"/>
    </row>
    <row r="156" spans="19:20" x14ac:dyDescent="0.25">
      <c r="S156" s="899"/>
      <c r="T156" s="907"/>
    </row>
    <row r="157" spans="19:20" x14ac:dyDescent="0.25">
      <c r="S157" s="899"/>
      <c r="T157" s="907"/>
    </row>
    <row r="158" spans="19:20" x14ac:dyDescent="0.25">
      <c r="S158" s="899"/>
      <c r="T158" s="907"/>
    </row>
    <row r="159" spans="19:20" x14ac:dyDescent="0.25">
      <c r="S159" s="899"/>
      <c r="T159" s="907"/>
    </row>
    <row r="160" spans="19:20" x14ac:dyDescent="0.25">
      <c r="S160" s="899"/>
      <c r="T160" s="907"/>
    </row>
    <row r="161" spans="19:20" x14ac:dyDescent="0.25">
      <c r="S161" s="899"/>
      <c r="T161" s="907"/>
    </row>
    <row r="162" spans="19:20" x14ac:dyDescent="0.25">
      <c r="S162" s="899"/>
      <c r="T162" s="907"/>
    </row>
    <row r="163" spans="19:20" x14ac:dyDescent="0.25">
      <c r="S163" s="899"/>
      <c r="T163" s="907"/>
    </row>
    <row r="164" spans="19:20" x14ac:dyDescent="0.25">
      <c r="S164" s="899"/>
      <c r="T164" s="907"/>
    </row>
    <row r="165" spans="19:20" x14ac:dyDescent="0.25">
      <c r="S165" s="899"/>
      <c r="T165" s="907"/>
    </row>
    <row r="166" spans="19:20" x14ac:dyDescent="0.25">
      <c r="S166" s="899"/>
      <c r="T166" s="907"/>
    </row>
    <row r="167" spans="19:20" x14ac:dyDescent="0.25">
      <c r="S167" s="899"/>
      <c r="T167" s="899"/>
    </row>
    <row r="168" spans="19:20" x14ac:dyDescent="0.25">
      <c r="S168" s="899"/>
      <c r="T168" s="899"/>
    </row>
    <row r="169" spans="19:20" x14ac:dyDescent="0.25">
      <c r="S169" s="899"/>
      <c r="T169" s="899"/>
    </row>
    <row r="170" spans="19:20" x14ac:dyDescent="0.25">
      <c r="S170" s="899"/>
      <c r="T170" s="899"/>
    </row>
    <row r="171" spans="19:20" x14ac:dyDescent="0.25">
      <c r="S171" s="899"/>
      <c r="T171" s="899"/>
    </row>
    <row r="172" spans="19:20" x14ac:dyDescent="0.25">
      <c r="S172" s="899"/>
      <c r="T172" s="899"/>
    </row>
    <row r="173" spans="19:20" x14ac:dyDescent="0.25">
      <c r="S173" s="899"/>
      <c r="T173" s="899"/>
    </row>
    <row r="174" spans="19:20" x14ac:dyDescent="0.25">
      <c r="S174" s="899"/>
      <c r="T174" s="899"/>
    </row>
    <row r="175" spans="19:20" x14ac:dyDescent="0.25">
      <c r="S175" s="899"/>
      <c r="T175" s="899"/>
    </row>
    <row r="176" spans="19:20" x14ac:dyDescent="0.25">
      <c r="S176" s="899"/>
      <c r="T176" s="899"/>
    </row>
    <row r="177" spans="19:20" x14ac:dyDescent="0.25">
      <c r="S177" s="899"/>
      <c r="T177" s="899"/>
    </row>
    <row r="178" spans="19:20" x14ac:dyDescent="0.25">
      <c r="S178" s="899"/>
      <c r="T178" s="899"/>
    </row>
    <row r="179" spans="19:20" x14ac:dyDescent="0.25">
      <c r="S179" s="899"/>
      <c r="T179" s="899"/>
    </row>
    <row r="180" spans="19:20" x14ac:dyDescent="0.25">
      <c r="S180" s="899"/>
      <c r="T180" s="899"/>
    </row>
    <row r="181" spans="19:20" ht="16.5" thickBot="1" x14ac:dyDescent="0.3">
      <c r="S181" s="899"/>
      <c r="T181" s="899"/>
    </row>
    <row r="182" spans="19:20" ht="17.25" thickTop="1" thickBot="1" x14ac:dyDescent="0.3">
      <c r="S182" s="910">
        <f>Q182+M182+K182</f>
        <v>0</v>
      </c>
      <c r="T182" s="899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2"/>
  <sheetViews>
    <sheetView workbookViewId="0">
      <pane xSplit="8" ySplit="4" topLeftCell="N89" activePane="bottomRight" state="frozen"/>
      <selection pane="topRight" activeCell="I1" sqref="I1"/>
      <selection pane="bottomLeft" activeCell="A5" sqref="A5"/>
      <selection pane="bottomRight" activeCell="N94" sqref="N94:N97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40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7"/>
  </cols>
  <sheetData>
    <row r="1" spans="1:25" ht="42.75" customHeight="1" x14ac:dyDescent="0.65">
      <c r="A1" s="1483" t="s">
        <v>790</v>
      </c>
      <c r="B1" s="1483"/>
      <c r="C1" s="1483"/>
      <c r="D1" s="1483"/>
      <c r="E1" s="1483"/>
      <c r="F1" s="1483"/>
      <c r="G1" s="1483"/>
      <c r="H1" s="1483"/>
      <c r="I1" s="1483"/>
      <c r="J1" s="1483"/>
      <c r="K1" s="1483"/>
      <c r="L1" s="363"/>
      <c r="M1" s="562"/>
      <c r="N1" s="363"/>
      <c r="O1" s="363"/>
      <c r="P1" s="364"/>
      <c r="T1" s="1484" t="s">
        <v>0</v>
      </c>
      <c r="U1" s="1484"/>
      <c r="V1" s="4" t="s">
        <v>1</v>
      </c>
      <c r="W1" s="5" t="s">
        <v>2</v>
      </c>
      <c r="X1" s="1486" t="s">
        <v>3</v>
      </c>
      <c r="Y1" s="1487"/>
    </row>
    <row r="2" spans="1:25" ht="24" thickBot="1" x14ac:dyDescent="0.4">
      <c r="A2" s="1483"/>
      <c r="B2" s="1483"/>
      <c r="C2" s="1483"/>
      <c r="D2" s="1483"/>
      <c r="E2" s="1483"/>
      <c r="F2" s="1483"/>
      <c r="G2" s="1483"/>
      <c r="H2" s="1483"/>
      <c r="I2" s="1483"/>
      <c r="J2" s="1483"/>
      <c r="K2" s="1483"/>
      <c r="L2" s="365"/>
      <c r="M2" s="563"/>
      <c r="N2" s="365"/>
      <c r="O2" s="366"/>
      <c r="P2" s="367"/>
      <c r="R2" s="6"/>
      <c r="S2" s="7"/>
      <c r="T2" s="1485"/>
      <c r="U2" s="1485"/>
      <c r="V2" s="8"/>
      <c r="W2" s="9"/>
      <c r="X2" s="1006"/>
      <c r="Y2" s="998"/>
    </row>
    <row r="3" spans="1:25" ht="50.25" thickTop="1" thickBot="1" x14ac:dyDescent="0.4">
      <c r="A3" s="12" t="s">
        <v>4</v>
      </c>
      <c r="B3" s="13" t="s">
        <v>5</v>
      </c>
      <c r="C3" s="1212" t="s">
        <v>809</v>
      </c>
      <c r="D3" s="14" t="s">
        <v>7</v>
      </c>
      <c r="E3" s="15" t="s">
        <v>8</v>
      </c>
      <c r="F3" s="1229" t="s">
        <v>791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1914" t="s">
        <v>16</v>
      </c>
      <c r="Q3" s="1915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40" t="s">
        <v>20</v>
      </c>
      <c r="Y3" s="999" t="s">
        <v>15</v>
      </c>
    </row>
    <row r="4" spans="1:25" ht="24.75" thickTop="1" thickBot="1" x14ac:dyDescent="0.4">
      <c r="A4" s="830" t="s">
        <v>31</v>
      </c>
      <c r="B4" s="845" t="s">
        <v>244</v>
      </c>
      <c r="C4" s="1347">
        <v>11462</v>
      </c>
      <c r="D4" s="1016"/>
      <c r="E4" s="1217">
        <f>D4*G4</f>
        <v>0</v>
      </c>
      <c r="F4" s="1228"/>
      <c r="G4" s="831">
        <v>20340</v>
      </c>
      <c r="H4" s="832">
        <v>45231</v>
      </c>
      <c r="I4" s="833">
        <v>44246</v>
      </c>
      <c r="J4" s="834">
        <v>20340</v>
      </c>
      <c r="K4" s="39">
        <f>J4-G4</f>
        <v>0</v>
      </c>
      <c r="L4" s="835">
        <v>49.8</v>
      </c>
      <c r="M4" s="837"/>
      <c r="N4" s="838"/>
      <c r="O4" s="42">
        <f>L4*J4</f>
        <v>1012932</v>
      </c>
      <c r="P4" s="160" t="s">
        <v>22</v>
      </c>
      <c r="Q4" s="764">
        <v>45240</v>
      </c>
      <c r="R4" s="1041"/>
      <c r="S4" s="1042"/>
      <c r="T4" s="1043"/>
      <c r="U4" s="176"/>
      <c r="V4" s="887"/>
      <c r="W4" s="888"/>
      <c r="X4" s="472"/>
      <c r="Y4" s="1000"/>
    </row>
    <row r="5" spans="1:25" ht="33" customHeight="1" thickTop="1" thickBot="1" x14ac:dyDescent="0.4">
      <c r="A5" s="797" t="s">
        <v>823</v>
      </c>
      <c r="B5" s="559" t="s">
        <v>59</v>
      </c>
      <c r="C5" s="1916">
        <v>11471</v>
      </c>
      <c r="D5" s="1230"/>
      <c r="E5" s="1217">
        <f>D5*G5</f>
        <v>0</v>
      </c>
      <c r="F5" s="1220"/>
      <c r="G5" s="1232">
        <v>23470</v>
      </c>
      <c r="H5" s="1918">
        <v>45233</v>
      </c>
      <c r="I5" s="1446" t="s">
        <v>883</v>
      </c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 t="s">
        <v>21</v>
      </c>
      <c r="Q5" s="764">
        <v>45252</v>
      </c>
      <c r="R5" s="210">
        <v>31400</v>
      </c>
      <c r="S5" s="208">
        <v>45236</v>
      </c>
      <c r="T5" s="176"/>
      <c r="U5" s="48"/>
      <c r="V5" s="49"/>
      <c r="W5" s="50"/>
      <c r="X5" s="1044" t="s">
        <v>893</v>
      </c>
      <c r="Y5" s="1477">
        <v>4176</v>
      </c>
    </row>
    <row r="6" spans="1:25" ht="33" customHeight="1" thickTop="1" thickBot="1" x14ac:dyDescent="0.4">
      <c r="A6" s="797" t="s">
        <v>487</v>
      </c>
      <c r="B6" s="559" t="s">
        <v>488</v>
      </c>
      <c r="C6" s="1917"/>
      <c r="D6" s="1231"/>
      <c r="E6" s="1217">
        <f>D6*G6</f>
        <v>0</v>
      </c>
      <c r="F6" s="1220"/>
      <c r="G6" s="1232">
        <v>0</v>
      </c>
      <c r="H6" s="1919"/>
      <c r="I6" s="1446">
        <v>5602</v>
      </c>
      <c r="J6" s="816">
        <v>5750</v>
      </c>
      <c r="K6" s="39">
        <f t="shared" ref="K6:K72" si="0">J6-G6</f>
        <v>5750</v>
      </c>
      <c r="L6" s="40">
        <v>36</v>
      </c>
      <c r="M6" s="565"/>
      <c r="N6" s="554"/>
      <c r="O6" s="42">
        <f t="shared" ref="O6:O71" si="1">L6*J6</f>
        <v>207000</v>
      </c>
      <c r="P6" s="472" t="s">
        <v>22</v>
      </c>
      <c r="Q6" s="764">
        <v>45252</v>
      </c>
      <c r="R6" s="210"/>
      <c r="S6" s="208"/>
      <c r="T6" s="176"/>
      <c r="U6" s="48"/>
      <c r="V6" s="49"/>
      <c r="W6" s="50"/>
      <c r="X6" s="1044" t="s">
        <v>893</v>
      </c>
      <c r="Y6" s="1002">
        <v>0</v>
      </c>
    </row>
    <row r="7" spans="1:25" ht="36" customHeight="1" thickTop="1" thickBot="1" x14ac:dyDescent="0.4">
      <c r="A7" s="53" t="s">
        <v>31</v>
      </c>
      <c r="B7" s="613" t="s">
        <v>94</v>
      </c>
      <c r="C7" s="1351">
        <v>11477</v>
      </c>
      <c r="D7" s="56"/>
      <c r="E7" s="1217">
        <f>D7*G7</f>
        <v>0</v>
      </c>
      <c r="F7" s="1220"/>
      <c r="G7" s="802">
        <v>25660</v>
      </c>
      <c r="H7" s="657">
        <v>45236</v>
      </c>
      <c r="I7" s="453">
        <v>44309</v>
      </c>
      <c r="J7" s="817">
        <v>25660</v>
      </c>
      <c r="K7" s="39">
        <f t="shared" si="0"/>
        <v>0</v>
      </c>
      <c r="L7" s="40">
        <v>49.8</v>
      </c>
      <c r="M7" s="565"/>
      <c r="N7" s="554"/>
      <c r="O7" s="42">
        <f t="shared" si="1"/>
        <v>1277868</v>
      </c>
      <c r="P7" s="476" t="s">
        <v>21</v>
      </c>
      <c r="Q7" s="1045">
        <v>45257</v>
      </c>
      <c r="R7" s="210"/>
      <c r="S7" s="208"/>
      <c r="T7" s="176"/>
      <c r="U7" s="48"/>
      <c r="V7" s="49"/>
      <c r="W7" s="50"/>
      <c r="X7" s="111"/>
      <c r="Y7" s="1002"/>
    </row>
    <row r="8" spans="1:25" ht="28.5" customHeight="1" thickTop="1" thickBot="1" x14ac:dyDescent="0.4">
      <c r="A8" s="53" t="s">
        <v>31</v>
      </c>
      <c r="B8" s="613" t="s">
        <v>94</v>
      </c>
      <c r="C8" s="1353">
        <v>11479</v>
      </c>
      <c r="D8" s="56"/>
      <c r="E8" s="1217">
        <f>D8*G8</f>
        <v>0</v>
      </c>
      <c r="F8" s="1220"/>
      <c r="G8" s="802">
        <v>23460</v>
      </c>
      <c r="H8" s="658">
        <v>45238</v>
      </c>
      <c r="I8" s="506"/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/>
      <c r="Q8" s="1045"/>
      <c r="R8" s="210"/>
      <c r="S8" s="208"/>
      <c r="T8" s="176"/>
      <c r="U8" s="48"/>
      <c r="V8" s="49"/>
      <c r="W8" s="50"/>
      <c r="X8" s="111"/>
      <c r="Y8" s="1002"/>
    </row>
    <row r="9" spans="1:25" ht="24.75" thickTop="1" thickBot="1" x14ac:dyDescent="0.4">
      <c r="A9" s="1476" t="s">
        <v>894</v>
      </c>
      <c r="B9" s="613" t="s">
        <v>42</v>
      </c>
      <c r="C9" s="1353">
        <v>11484</v>
      </c>
      <c r="D9" s="56"/>
      <c r="E9" s="1217">
        <f t="shared" ref="E9:E62" si="2">D9*G9</f>
        <v>0</v>
      </c>
      <c r="F9" s="1220"/>
      <c r="G9" s="802">
        <v>24950</v>
      </c>
      <c r="H9" s="658">
        <v>45240</v>
      </c>
      <c r="I9" s="556" t="s">
        <v>854</v>
      </c>
      <c r="J9" s="817">
        <v>24950</v>
      </c>
      <c r="K9" s="39">
        <f t="shared" si="0"/>
        <v>0</v>
      </c>
      <c r="L9" s="40">
        <v>49.8</v>
      </c>
      <c r="M9" s="568"/>
      <c r="N9" s="463"/>
      <c r="O9" s="42">
        <f t="shared" si="1"/>
        <v>1242510</v>
      </c>
      <c r="P9" s="472"/>
      <c r="Q9" s="1045"/>
      <c r="R9" s="210">
        <v>31400</v>
      </c>
      <c r="S9" s="208">
        <v>45240</v>
      </c>
      <c r="T9" s="176"/>
      <c r="U9" s="48"/>
      <c r="V9" s="49"/>
      <c r="W9" s="50"/>
      <c r="X9" s="1044" t="s">
        <v>893</v>
      </c>
      <c r="Y9" s="1477">
        <v>4176</v>
      </c>
    </row>
    <row r="10" spans="1:25" ht="39.75" customHeight="1" thickTop="1" thickBot="1" x14ac:dyDescent="0.4">
      <c r="A10" s="76" t="s">
        <v>31</v>
      </c>
      <c r="B10" s="613" t="s">
        <v>94</v>
      </c>
      <c r="C10" s="1379">
        <v>114941</v>
      </c>
      <c r="D10" s="56"/>
      <c r="E10" s="1217">
        <f t="shared" si="2"/>
        <v>0</v>
      </c>
      <c r="F10" s="1220"/>
      <c r="G10" s="802">
        <v>22160</v>
      </c>
      <c r="H10" s="658">
        <v>45242</v>
      </c>
      <c r="I10" s="506"/>
      <c r="J10" s="817">
        <v>22160</v>
      </c>
      <c r="K10" s="39">
        <f t="shared" si="0"/>
        <v>0</v>
      </c>
      <c r="L10" s="40">
        <v>49.8</v>
      </c>
      <c r="M10" s="568"/>
      <c r="N10" s="463"/>
      <c r="O10" s="42">
        <f t="shared" si="1"/>
        <v>1103568</v>
      </c>
      <c r="P10" s="508"/>
      <c r="Q10" s="1045"/>
      <c r="R10" s="210"/>
      <c r="S10" s="208"/>
      <c r="T10" s="176"/>
      <c r="U10" s="48"/>
      <c r="V10" s="49"/>
      <c r="W10" s="50"/>
      <c r="X10" s="1012"/>
      <c r="Y10" s="1001"/>
    </row>
    <row r="11" spans="1:25" ht="31.5" customHeight="1" thickTop="1" thickBot="1" x14ac:dyDescent="0.4">
      <c r="A11" s="76" t="s">
        <v>869</v>
      </c>
      <c r="B11" s="613" t="s">
        <v>623</v>
      </c>
      <c r="C11" s="1920">
        <v>11499</v>
      </c>
      <c r="D11" s="1378"/>
      <c r="E11" s="1217">
        <f t="shared" si="2"/>
        <v>0</v>
      </c>
      <c r="F11" s="1220"/>
      <c r="G11" s="802">
        <v>21640</v>
      </c>
      <c r="H11" s="658">
        <v>45247</v>
      </c>
      <c r="I11" s="453" t="s">
        <v>898</v>
      </c>
      <c r="J11" s="817">
        <v>22335</v>
      </c>
      <c r="K11" s="39">
        <f t="shared" si="0"/>
        <v>695</v>
      </c>
      <c r="L11" s="40">
        <v>36</v>
      </c>
      <c r="M11" s="568"/>
      <c r="N11" s="463"/>
      <c r="O11" s="42">
        <f t="shared" si="1"/>
        <v>804060</v>
      </c>
      <c r="P11" s="508"/>
      <c r="Q11" s="1045"/>
      <c r="R11" s="210">
        <v>31150</v>
      </c>
      <c r="S11" s="208">
        <v>45247</v>
      </c>
      <c r="T11" s="176"/>
      <c r="U11" s="48"/>
      <c r="V11" s="49"/>
      <c r="W11" s="50"/>
      <c r="X11" s="111" t="s">
        <v>893</v>
      </c>
      <c r="Y11" s="1002">
        <v>4176</v>
      </c>
    </row>
    <row r="12" spans="1:25" ht="30.75" customHeight="1" thickTop="1" thickBot="1" x14ac:dyDescent="0.35">
      <c r="A12" s="76" t="s">
        <v>487</v>
      </c>
      <c r="B12" s="613" t="s">
        <v>415</v>
      </c>
      <c r="C12" s="1921"/>
      <c r="D12" s="1378"/>
      <c r="E12" s="1217">
        <f t="shared" si="2"/>
        <v>0</v>
      </c>
      <c r="F12" s="1220"/>
      <c r="G12" s="802">
        <v>5540</v>
      </c>
      <c r="H12" s="658">
        <v>45247</v>
      </c>
      <c r="I12" s="506" t="s">
        <v>898</v>
      </c>
      <c r="J12" s="817">
        <v>5540</v>
      </c>
      <c r="K12" s="39">
        <f t="shared" si="0"/>
        <v>0</v>
      </c>
      <c r="L12" s="40">
        <v>36</v>
      </c>
      <c r="M12" s="1626"/>
      <c r="N12" s="1627"/>
      <c r="O12" s="42">
        <f t="shared" si="1"/>
        <v>199440</v>
      </c>
      <c r="P12" s="474"/>
      <c r="Q12" s="764"/>
      <c r="R12" s="210">
        <v>0</v>
      </c>
      <c r="S12" s="208">
        <v>45247</v>
      </c>
      <c r="T12" s="176"/>
      <c r="U12" s="48"/>
      <c r="V12" s="49"/>
      <c r="W12" s="50"/>
      <c r="X12" s="111" t="s">
        <v>893</v>
      </c>
      <c r="Y12" s="1002">
        <v>0</v>
      </c>
    </row>
    <row r="13" spans="1:25" ht="30.75" customHeight="1" thickTop="1" thickBot="1" x14ac:dyDescent="0.35">
      <c r="A13" s="76" t="s">
        <v>31</v>
      </c>
      <c r="B13" s="613" t="s">
        <v>405</v>
      </c>
      <c r="C13" s="1389">
        <v>11507</v>
      </c>
      <c r="D13" s="56"/>
      <c r="E13" s="1217">
        <f t="shared" si="2"/>
        <v>0</v>
      </c>
      <c r="F13" s="1220"/>
      <c r="G13" s="802">
        <v>24270</v>
      </c>
      <c r="H13" s="658">
        <v>45250</v>
      </c>
      <c r="I13" s="506"/>
      <c r="J13" s="817">
        <v>20270</v>
      </c>
      <c r="K13" s="39">
        <f t="shared" si="0"/>
        <v>-4000</v>
      </c>
      <c r="L13" s="40">
        <v>49.8</v>
      </c>
      <c r="M13" s="976"/>
      <c r="N13" s="976"/>
      <c r="O13" s="42">
        <f t="shared" si="1"/>
        <v>1009446</v>
      </c>
      <c r="P13" s="474"/>
      <c r="Q13" s="764"/>
      <c r="R13" s="210"/>
      <c r="S13" s="208"/>
      <c r="T13" s="176"/>
      <c r="U13" s="48"/>
      <c r="V13" s="49"/>
      <c r="W13" s="50"/>
      <c r="X13" s="111"/>
      <c r="Y13" s="1002"/>
    </row>
    <row r="14" spans="1:25" ht="30.75" customHeight="1" thickTop="1" thickBot="1" x14ac:dyDescent="0.4">
      <c r="A14" s="76" t="s">
        <v>31</v>
      </c>
      <c r="B14" s="613" t="s">
        <v>45</v>
      </c>
      <c r="C14" s="1374">
        <v>11513</v>
      </c>
      <c r="D14" s="56"/>
      <c r="E14" s="1217">
        <f t="shared" si="2"/>
        <v>0</v>
      </c>
      <c r="F14" s="1220"/>
      <c r="G14" s="802">
        <v>24470</v>
      </c>
      <c r="H14" s="658">
        <v>45253</v>
      </c>
      <c r="I14" s="453"/>
      <c r="J14" s="817">
        <v>24470</v>
      </c>
      <c r="K14" s="39">
        <f t="shared" si="0"/>
        <v>0</v>
      </c>
      <c r="L14" s="40">
        <v>49.8</v>
      </c>
      <c r="M14" s="568"/>
      <c r="N14" s="463"/>
      <c r="O14" s="42">
        <f t="shared" si="1"/>
        <v>1218606</v>
      </c>
      <c r="P14" s="474"/>
      <c r="Q14" s="764"/>
      <c r="R14" s="210"/>
      <c r="S14" s="208"/>
      <c r="T14" s="176"/>
      <c r="U14" s="48"/>
      <c r="V14" s="49"/>
      <c r="W14" s="50"/>
      <c r="X14" s="111"/>
      <c r="Y14" s="1002"/>
    </row>
    <row r="15" spans="1:25" ht="34.5" customHeight="1" thickTop="1" thickBot="1" x14ac:dyDescent="0.4">
      <c r="A15" s="53" t="s">
        <v>880</v>
      </c>
      <c r="B15" s="613" t="s">
        <v>60</v>
      </c>
      <c r="C15" s="1374"/>
      <c r="D15" s="56"/>
      <c r="E15" s="1217">
        <f t="shared" si="2"/>
        <v>0</v>
      </c>
      <c r="F15" s="1220"/>
      <c r="G15" s="802">
        <v>21860</v>
      </c>
      <c r="H15" s="658">
        <v>45254</v>
      </c>
      <c r="I15" s="453"/>
      <c r="J15" s="817">
        <v>21770</v>
      </c>
      <c r="K15" s="39">
        <f t="shared" si="0"/>
        <v>-90</v>
      </c>
      <c r="L15" s="40">
        <v>36</v>
      </c>
      <c r="M15" s="568"/>
      <c r="N15" s="463"/>
      <c r="O15" s="42">
        <f t="shared" si="1"/>
        <v>783720</v>
      </c>
      <c r="P15" s="476"/>
      <c r="Q15" s="764"/>
      <c r="R15" s="210"/>
      <c r="S15" s="208"/>
      <c r="T15" s="176"/>
      <c r="U15" s="48"/>
      <c r="V15" s="49"/>
      <c r="W15" s="50"/>
      <c r="X15" s="111"/>
      <c r="Y15" s="1002"/>
    </row>
    <row r="16" spans="1:25" ht="27.75" customHeight="1" thickTop="1" thickBot="1" x14ac:dyDescent="0.4">
      <c r="A16" s="53" t="s">
        <v>881</v>
      </c>
      <c r="B16" s="54" t="s">
        <v>488</v>
      </c>
      <c r="C16" s="1375"/>
      <c r="D16" s="56"/>
      <c r="E16" s="1217">
        <f t="shared" si="2"/>
        <v>0</v>
      </c>
      <c r="F16" s="1220"/>
      <c r="G16" s="802">
        <v>0</v>
      </c>
      <c r="H16" s="658">
        <v>45254</v>
      </c>
      <c r="I16" s="453" t="s">
        <v>26</v>
      </c>
      <c r="J16" s="817">
        <v>6185</v>
      </c>
      <c r="K16" s="39">
        <f t="shared" si="0"/>
        <v>6185</v>
      </c>
      <c r="L16" s="40">
        <v>36</v>
      </c>
      <c r="M16" s="566"/>
      <c r="N16" s="61"/>
      <c r="O16" s="42">
        <f t="shared" si="1"/>
        <v>222660</v>
      </c>
      <c r="P16" s="476"/>
      <c r="Q16" s="764"/>
      <c r="R16" s="210">
        <v>31867.5</v>
      </c>
      <c r="S16" s="208">
        <v>45257</v>
      </c>
      <c r="T16" s="176">
        <v>302470</v>
      </c>
      <c r="U16" s="48" t="s">
        <v>884</v>
      </c>
      <c r="V16" s="49"/>
      <c r="W16" s="50"/>
      <c r="X16" s="111"/>
      <c r="Y16" s="1002"/>
    </row>
    <row r="17" spans="1:25" ht="37.5" customHeight="1" thickTop="1" thickBot="1" x14ac:dyDescent="0.4">
      <c r="A17" s="53"/>
      <c r="B17" s="54"/>
      <c r="C17" s="1375"/>
      <c r="D17" s="73"/>
      <c r="E17" s="1217">
        <f t="shared" si="2"/>
        <v>0</v>
      </c>
      <c r="F17" s="1220"/>
      <c r="G17" s="802"/>
      <c r="H17" s="658"/>
      <c r="I17" s="453"/>
      <c r="J17" s="817"/>
      <c r="K17" s="39">
        <f t="shared" si="0"/>
        <v>0</v>
      </c>
      <c r="L17" s="40"/>
      <c r="M17" s="566"/>
      <c r="N17" s="61"/>
      <c r="O17" s="42">
        <f t="shared" si="1"/>
        <v>0</v>
      </c>
      <c r="P17" s="476"/>
      <c r="Q17" s="764"/>
      <c r="R17" s="210"/>
      <c r="S17" s="208"/>
      <c r="T17" s="176"/>
      <c r="U17" s="48"/>
      <c r="V17" s="49"/>
      <c r="W17" s="50"/>
      <c r="X17" s="1012"/>
      <c r="Y17" s="1001"/>
    </row>
    <row r="18" spans="1:25" ht="27.75" customHeight="1" thickTop="1" thickBot="1" x14ac:dyDescent="0.4">
      <c r="A18" s="76"/>
      <c r="B18" s="54"/>
      <c r="C18" s="1375"/>
      <c r="D18" s="56"/>
      <c r="E18" s="1217">
        <f t="shared" si="2"/>
        <v>0</v>
      </c>
      <c r="F18" s="1220"/>
      <c r="G18" s="802"/>
      <c r="H18" s="658"/>
      <c r="I18" s="453"/>
      <c r="J18" s="817"/>
      <c r="K18" s="39">
        <f t="shared" si="0"/>
        <v>0</v>
      </c>
      <c r="L18" s="40"/>
      <c r="M18" s="566"/>
      <c r="N18" s="61"/>
      <c r="O18" s="42">
        <f t="shared" si="1"/>
        <v>0</v>
      </c>
      <c r="P18" s="476"/>
      <c r="Q18" s="764"/>
      <c r="R18" s="210"/>
      <c r="S18" s="208"/>
      <c r="T18" s="176"/>
      <c r="U18" s="48"/>
      <c r="V18" s="49"/>
      <c r="W18" s="50"/>
      <c r="X18" s="1012"/>
      <c r="Y18" s="1001"/>
    </row>
    <row r="19" spans="1:25" ht="27.75" customHeight="1" thickTop="1" thickBot="1" x14ac:dyDescent="0.4">
      <c r="A19" s="76"/>
      <c r="B19" s="54"/>
      <c r="C19" s="1376"/>
      <c r="D19" s="56"/>
      <c r="E19" s="1217">
        <f t="shared" si="2"/>
        <v>0</v>
      </c>
      <c r="F19" s="1220"/>
      <c r="G19" s="802"/>
      <c r="H19" s="658"/>
      <c r="I19" s="453"/>
      <c r="J19" s="817"/>
      <c r="K19" s="39">
        <f t="shared" si="0"/>
        <v>0</v>
      </c>
      <c r="L19" s="40"/>
      <c r="M19" s="566"/>
      <c r="N19" s="61"/>
      <c r="O19" s="42">
        <f t="shared" si="1"/>
        <v>0</v>
      </c>
      <c r="P19" s="476"/>
      <c r="Q19" s="764"/>
      <c r="R19" s="210"/>
      <c r="S19" s="208"/>
      <c r="T19" s="176"/>
      <c r="U19" s="48"/>
      <c r="V19" s="49"/>
      <c r="W19" s="50"/>
      <c r="X19" s="111"/>
      <c r="Y19" s="1002"/>
    </row>
    <row r="20" spans="1:25" ht="27.75" customHeight="1" thickTop="1" thickBot="1" x14ac:dyDescent="0.4">
      <c r="A20" s="76"/>
      <c r="B20" s="54"/>
      <c r="C20" s="1376"/>
      <c r="D20" s="56"/>
      <c r="E20" s="1217">
        <f t="shared" si="2"/>
        <v>0</v>
      </c>
      <c r="F20" s="1220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1002"/>
    </row>
    <row r="21" spans="1:25" ht="27.75" customHeight="1" thickTop="1" thickBot="1" x14ac:dyDescent="0.4">
      <c r="A21" s="53"/>
      <c r="B21" s="54"/>
      <c r="C21" s="1376"/>
      <c r="D21" s="56"/>
      <c r="E21" s="1217">
        <f t="shared" si="2"/>
        <v>0</v>
      </c>
      <c r="F21" s="1220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012"/>
      <c r="Y21" s="1001"/>
    </row>
    <row r="22" spans="1:25" ht="27.75" customHeight="1" thickTop="1" thickBot="1" x14ac:dyDescent="0.4">
      <c r="A22" s="53"/>
      <c r="B22" s="54"/>
      <c r="C22" s="1376"/>
      <c r="D22" s="56"/>
      <c r="E22" s="1217">
        <f t="shared" si="2"/>
        <v>0</v>
      </c>
      <c r="F22" s="1220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12"/>
      <c r="Y22" s="1001"/>
    </row>
    <row r="23" spans="1:25" ht="24" customHeight="1" thickTop="1" thickBot="1" x14ac:dyDescent="0.4">
      <c r="A23" s="712"/>
      <c r="B23" s="54"/>
      <c r="C23" s="1377"/>
      <c r="D23" s="56"/>
      <c r="E23" s="1217">
        <f t="shared" si="2"/>
        <v>0</v>
      </c>
      <c r="F23" s="1220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 t="s">
        <v>26</v>
      </c>
      <c r="P23" s="478"/>
      <c r="Q23" s="764"/>
      <c r="R23" s="210"/>
      <c r="S23" s="208"/>
      <c r="T23" s="176"/>
      <c r="U23" s="48"/>
      <c r="V23" s="49"/>
      <c r="W23" s="50"/>
      <c r="X23" s="111"/>
      <c r="Y23" s="1002"/>
    </row>
    <row r="24" spans="1:25" ht="26.25" customHeight="1" thickTop="1" thickBot="1" x14ac:dyDescent="0.4">
      <c r="A24" s="611"/>
      <c r="B24" s="612"/>
      <c r="C24" s="1375"/>
      <c r="D24" s="56"/>
      <c r="E24" s="1217">
        <f t="shared" si="2"/>
        <v>0</v>
      </c>
      <c r="F24" s="1220"/>
      <c r="G24" s="803"/>
      <c r="H24" s="658"/>
      <c r="I24" s="453"/>
      <c r="J24" s="818"/>
      <c r="K24" s="39">
        <f t="shared" si="0"/>
        <v>0</v>
      </c>
      <c r="L24" s="40"/>
      <c r="M24" s="566"/>
      <c r="N24" s="61"/>
      <c r="O24" s="42">
        <f t="shared" si="1"/>
        <v>0</v>
      </c>
      <c r="P24" s="476"/>
      <c r="Q24" s="764"/>
      <c r="R24" s="210"/>
      <c r="S24" s="208"/>
      <c r="T24" s="176"/>
      <c r="U24" s="48"/>
      <c r="V24" s="49"/>
      <c r="W24" s="50"/>
      <c r="X24" s="111"/>
      <c r="Y24" s="1002"/>
    </row>
    <row r="25" spans="1:25" ht="27.75" customHeight="1" thickTop="1" thickBot="1" x14ac:dyDescent="0.4">
      <c r="A25" s="53"/>
      <c r="B25" s="54"/>
      <c r="C25" s="67"/>
      <c r="D25" s="56"/>
      <c r="E25" s="1217">
        <f t="shared" si="2"/>
        <v>0</v>
      </c>
      <c r="F25" s="1220"/>
      <c r="G25" s="802"/>
      <c r="H25" s="658"/>
      <c r="I25" s="453"/>
      <c r="J25" s="817"/>
      <c r="K25" s="39">
        <f t="shared" si="0"/>
        <v>0</v>
      </c>
      <c r="L25" s="40"/>
      <c r="M25" s="566"/>
      <c r="N25" s="61"/>
      <c r="O25" s="42">
        <f t="shared" si="1"/>
        <v>0</v>
      </c>
      <c r="P25" s="72"/>
      <c r="Q25" s="670"/>
      <c r="R25" s="210"/>
      <c r="S25" s="208"/>
      <c r="T25" s="176"/>
      <c r="U25" s="48"/>
      <c r="V25" s="49"/>
      <c r="W25" s="50"/>
      <c r="X25" s="111"/>
      <c r="Y25" s="1002"/>
    </row>
    <row r="26" spans="1:25" ht="28.5" customHeight="1" thickTop="1" thickBot="1" x14ac:dyDescent="0.4">
      <c r="A26" s="82"/>
      <c r="B26" s="54"/>
      <c r="C26" s="55"/>
      <c r="D26" s="56"/>
      <c r="E26" s="1217">
        <f t="shared" si="2"/>
        <v>0</v>
      </c>
      <c r="F26" s="1220"/>
      <c r="G26" s="802"/>
      <c r="H26" s="658"/>
      <c r="I26" s="453"/>
      <c r="J26" s="817"/>
      <c r="K26" s="39">
        <f t="shared" si="0"/>
        <v>0</v>
      </c>
      <c r="L26" s="81"/>
      <c r="M26" s="566"/>
      <c r="N26" s="61"/>
      <c r="O26" s="42">
        <f t="shared" si="1"/>
        <v>0</v>
      </c>
      <c r="P26" s="75"/>
      <c r="Q26" s="670"/>
      <c r="R26" s="210"/>
      <c r="S26" s="208"/>
      <c r="T26" s="176"/>
      <c r="U26" s="48"/>
      <c r="V26" s="49"/>
      <c r="W26" s="50"/>
      <c r="X26" s="111"/>
      <c r="Y26" s="1002"/>
    </row>
    <row r="27" spans="1:25" ht="33.75" customHeight="1" thickTop="1" thickBot="1" x14ac:dyDescent="0.4">
      <c r="A27" s="82"/>
      <c r="B27" s="54"/>
      <c r="C27" s="77"/>
      <c r="D27" s="56"/>
      <c r="E27" s="1217">
        <f t="shared" si="2"/>
        <v>0</v>
      </c>
      <c r="F27" s="1220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2"/>
      <c r="Q27" s="670"/>
      <c r="R27" s="210"/>
      <c r="S27" s="208"/>
      <c r="T27" s="176"/>
      <c r="U27" s="48"/>
      <c r="V27" s="49"/>
      <c r="W27" s="50"/>
      <c r="X27" s="111"/>
      <c r="Y27" s="1002"/>
    </row>
    <row r="28" spans="1:25" ht="30" customHeight="1" thickTop="1" thickBot="1" x14ac:dyDescent="0.4">
      <c r="A28" s="82"/>
      <c r="B28" s="54"/>
      <c r="C28" s="439"/>
      <c r="D28" s="85"/>
      <c r="E28" s="1217">
        <f t="shared" si="2"/>
        <v>0</v>
      </c>
      <c r="F28" s="1220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1046"/>
      <c r="S28" s="208"/>
      <c r="T28" s="176"/>
      <c r="U28" s="48"/>
      <c r="V28" s="49"/>
      <c r="W28" s="50"/>
      <c r="X28" s="111"/>
      <c r="Y28" s="1002"/>
    </row>
    <row r="29" spans="1:25" ht="27" customHeight="1" thickTop="1" thickBot="1" x14ac:dyDescent="0.4">
      <c r="A29" s="80"/>
      <c r="B29" s="54"/>
      <c r="C29" s="88"/>
      <c r="D29" s="85"/>
      <c r="E29" s="1217">
        <f t="shared" si="2"/>
        <v>0</v>
      </c>
      <c r="F29" s="1220"/>
      <c r="G29" s="804"/>
      <c r="H29" s="120"/>
      <c r="I29" s="59"/>
      <c r="J29" s="805"/>
      <c r="K29" s="39">
        <f t="shared" si="0"/>
        <v>0</v>
      </c>
      <c r="L29" s="81"/>
      <c r="M29" s="566"/>
      <c r="N29" s="61"/>
      <c r="O29" s="42">
        <f t="shared" si="1"/>
        <v>0</v>
      </c>
      <c r="P29" s="69"/>
      <c r="Q29" s="670"/>
      <c r="R29" s="1046"/>
      <c r="S29" s="208"/>
      <c r="T29" s="176"/>
      <c r="U29" s="48"/>
      <c r="V29" s="49"/>
      <c r="W29" s="50"/>
      <c r="X29" s="111"/>
      <c r="Y29" s="1002"/>
    </row>
    <row r="30" spans="1:25" ht="38.25" customHeight="1" thickTop="1" thickBot="1" x14ac:dyDescent="0.4">
      <c r="A30" s="80"/>
      <c r="B30" s="54"/>
      <c r="C30" s="55"/>
      <c r="D30" s="56"/>
      <c r="E30" s="1217">
        <f t="shared" si="2"/>
        <v>0</v>
      </c>
      <c r="F30" s="1220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6"/>
      <c r="S30" s="208"/>
      <c r="T30" s="176"/>
      <c r="U30" s="48"/>
      <c r="V30" s="49"/>
      <c r="W30" s="50"/>
      <c r="X30" s="111"/>
      <c r="Y30" s="1002"/>
    </row>
    <row r="31" spans="1:25" ht="38.25" customHeight="1" thickTop="1" thickBot="1" x14ac:dyDescent="0.4">
      <c r="A31" s="87"/>
      <c r="B31" s="54"/>
      <c r="C31" s="55"/>
      <c r="D31" s="56"/>
      <c r="E31" s="1217">
        <f t="shared" si="2"/>
        <v>0</v>
      </c>
      <c r="F31" s="1220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6"/>
      <c r="S31" s="208"/>
      <c r="T31" s="176"/>
      <c r="U31" s="48"/>
      <c r="V31" s="49"/>
      <c r="W31" s="50"/>
      <c r="X31" s="111"/>
      <c r="Y31" s="1002"/>
    </row>
    <row r="32" spans="1:25" ht="27.75" customHeight="1" thickTop="1" thickBot="1" x14ac:dyDescent="0.4">
      <c r="A32" s="87"/>
      <c r="B32" s="54"/>
      <c r="C32" s="55"/>
      <c r="D32" s="56"/>
      <c r="E32" s="1217">
        <f t="shared" si="2"/>
        <v>0</v>
      </c>
      <c r="F32" s="1220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6"/>
      <c r="S32" s="208"/>
      <c r="T32" s="176"/>
      <c r="U32" s="48"/>
      <c r="V32" s="49"/>
      <c r="W32" s="50"/>
      <c r="X32" s="111"/>
      <c r="Y32" s="1002"/>
    </row>
    <row r="33" spans="1:25" ht="28.5" customHeight="1" thickTop="1" thickBot="1" x14ac:dyDescent="0.4">
      <c r="A33" s="87"/>
      <c r="B33" s="54"/>
      <c r="C33" s="55"/>
      <c r="D33" s="56"/>
      <c r="E33" s="1217">
        <f t="shared" si="2"/>
        <v>0</v>
      </c>
      <c r="F33" s="1220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72"/>
      <c r="Q33" s="670"/>
      <c r="R33" s="1046"/>
      <c r="S33" s="208"/>
      <c r="T33" s="48"/>
      <c r="U33" s="48"/>
      <c r="V33" s="49"/>
      <c r="W33" s="50"/>
      <c r="X33" s="111"/>
      <c r="Y33" s="1002"/>
    </row>
    <row r="34" spans="1:25" ht="22.5" customHeight="1" thickTop="1" thickBot="1" x14ac:dyDescent="0.4">
      <c r="A34" s="71"/>
      <c r="B34" s="54"/>
      <c r="C34" s="55"/>
      <c r="D34" s="56"/>
      <c r="E34" s="1217">
        <f t="shared" si="2"/>
        <v>0</v>
      </c>
      <c r="F34" s="1220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69"/>
      <c r="Q34" s="670"/>
      <c r="R34" s="1046"/>
      <c r="S34" s="208"/>
      <c r="T34" s="176"/>
      <c r="U34" s="48"/>
      <c r="V34" s="49"/>
      <c r="W34" s="50"/>
      <c r="X34" s="111"/>
      <c r="Y34" s="1002"/>
    </row>
    <row r="35" spans="1:25" ht="22.5" customHeight="1" thickTop="1" thickBot="1" x14ac:dyDescent="0.4">
      <c r="A35" s="90"/>
      <c r="B35" s="54"/>
      <c r="C35" s="55"/>
      <c r="D35" s="56"/>
      <c r="E35" s="1217">
        <f t="shared" si="2"/>
        <v>0</v>
      </c>
      <c r="F35" s="1220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6"/>
      <c r="S35" s="208"/>
      <c r="T35" s="176"/>
      <c r="U35" s="48"/>
      <c r="V35" s="49"/>
      <c r="W35" s="50"/>
      <c r="X35" s="111"/>
      <c r="Y35" s="1002"/>
    </row>
    <row r="36" spans="1:25" ht="22.5" customHeight="1" thickTop="1" thickBot="1" x14ac:dyDescent="0.4">
      <c r="A36" s="87"/>
      <c r="B36" s="54"/>
      <c r="C36" s="55"/>
      <c r="D36" s="56"/>
      <c r="E36" s="1217">
        <f t="shared" si="2"/>
        <v>0</v>
      </c>
      <c r="F36" s="1220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6"/>
      <c r="S36" s="208"/>
      <c r="T36" s="48"/>
      <c r="U36" s="48"/>
      <c r="V36" s="49"/>
      <c r="W36" s="50"/>
      <c r="X36" s="111"/>
      <c r="Y36" s="1002"/>
    </row>
    <row r="37" spans="1:25" ht="22.5" customHeight="1" thickTop="1" thickBot="1" x14ac:dyDescent="0.4">
      <c r="A37" s="87"/>
      <c r="B37" s="54"/>
      <c r="C37" s="55"/>
      <c r="D37" s="56"/>
      <c r="E37" s="1217">
        <f t="shared" si="2"/>
        <v>0</v>
      </c>
      <c r="F37" s="1220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210"/>
      <c r="S37" s="208"/>
      <c r="T37" s="48"/>
      <c r="U37" s="48"/>
      <c r="V37" s="49"/>
      <c r="W37" s="50"/>
      <c r="X37" s="111"/>
      <c r="Y37" s="1002"/>
    </row>
    <row r="38" spans="1:25" ht="22.5" customHeight="1" thickTop="1" thickBot="1" x14ac:dyDescent="0.4">
      <c r="A38" s="53"/>
      <c r="B38" s="91"/>
      <c r="C38" s="55"/>
      <c r="D38" s="56"/>
      <c r="E38" s="1217">
        <f t="shared" si="2"/>
        <v>0</v>
      </c>
      <c r="F38" s="1220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1047"/>
      <c r="S38" s="125"/>
      <c r="T38" s="48"/>
      <c r="U38" s="48"/>
      <c r="V38" s="49"/>
      <c r="W38" s="50"/>
      <c r="X38" s="111"/>
      <c r="Y38" s="1002"/>
    </row>
    <row r="39" spans="1:25" ht="24.75" thickTop="1" thickBot="1" x14ac:dyDescent="0.4">
      <c r="A39" s="94"/>
      <c r="B39" s="95"/>
      <c r="C39" s="96"/>
      <c r="D39" s="56"/>
      <c r="E39" s="1217">
        <f t="shared" si="2"/>
        <v>0</v>
      </c>
      <c r="F39" s="1220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8"/>
      <c r="Q39" s="678"/>
      <c r="R39" s="124"/>
      <c r="S39" s="125"/>
      <c r="T39" s="48"/>
      <c r="U39" s="48"/>
      <c r="V39" s="49"/>
      <c r="W39" s="50"/>
      <c r="X39" s="111"/>
      <c r="Y39" s="1002"/>
    </row>
    <row r="40" spans="1:25" ht="30.75" customHeight="1" thickTop="1" thickBot="1" x14ac:dyDescent="0.4">
      <c r="A40" s="98"/>
      <c r="B40" s="95"/>
      <c r="C40" s="96"/>
      <c r="D40" s="56"/>
      <c r="E40" s="1217">
        <f t="shared" si="2"/>
        <v>0</v>
      </c>
      <c r="F40" s="1220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9"/>
      <c r="Q40" s="670"/>
      <c r="R40" s="124"/>
      <c r="S40" s="125"/>
      <c r="T40" s="48"/>
      <c r="U40" s="48"/>
      <c r="V40" s="49"/>
      <c r="W40" s="50"/>
      <c r="X40" s="111"/>
      <c r="Y40" s="1002"/>
    </row>
    <row r="41" spans="1:25" ht="25.5" customHeight="1" thickTop="1" thickBot="1" x14ac:dyDescent="0.4">
      <c r="A41" s="98"/>
      <c r="B41" s="95"/>
      <c r="C41" s="96"/>
      <c r="D41" s="56"/>
      <c r="E41" s="1217">
        <f t="shared" si="2"/>
        <v>0</v>
      </c>
      <c r="F41" s="1220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1002"/>
    </row>
    <row r="42" spans="1:25" ht="20.25" customHeight="1" thickTop="1" thickBot="1" x14ac:dyDescent="0.4">
      <c r="A42" s="99"/>
      <c r="B42" s="95"/>
      <c r="C42" s="96"/>
      <c r="D42" s="56"/>
      <c r="E42" s="1217">
        <f t="shared" si="2"/>
        <v>0</v>
      </c>
      <c r="F42" s="1220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67"/>
      <c r="R42" s="97"/>
      <c r="S42" s="93"/>
      <c r="T42" s="89"/>
      <c r="U42" s="48"/>
      <c r="V42" s="49"/>
      <c r="W42" s="50"/>
      <c r="X42" s="111"/>
      <c r="Y42" s="1003"/>
    </row>
    <row r="43" spans="1:25" ht="24" customHeight="1" thickTop="1" thickBot="1" x14ac:dyDescent="0.4">
      <c r="A43" s="101"/>
      <c r="B43" s="95"/>
      <c r="C43" s="96"/>
      <c r="D43" s="56"/>
      <c r="E43" s="1217">
        <f t="shared" si="2"/>
        <v>0</v>
      </c>
      <c r="F43" s="1220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1003"/>
    </row>
    <row r="44" spans="1:25" ht="26.25" customHeight="1" thickTop="1" thickBot="1" x14ac:dyDescent="0.4">
      <c r="A44" s="101"/>
      <c r="B44" s="95"/>
      <c r="C44" s="96"/>
      <c r="D44" s="56"/>
      <c r="E44" s="1217">
        <f t="shared" si="2"/>
        <v>0</v>
      </c>
      <c r="F44" s="1220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1003"/>
    </row>
    <row r="45" spans="1:25" ht="20.25" customHeight="1" thickTop="1" thickBot="1" x14ac:dyDescent="0.4">
      <c r="A45" s="102"/>
      <c r="B45" s="95"/>
      <c r="C45" s="96"/>
      <c r="D45" s="56"/>
      <c r="E45" s="1217">
        <f t="shared" si="2"/>
        <v>0</v>
      </c>
      <c r="F45" s="1220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1003"/>
    </row>
    <row r="46" spans="1:25" ht="20.25" customHeight="1" thickTop="1" thickBot="1" x14ac:dyDescent="0.4">
      <c r="A46" s="98"/>
      <c r="B46" s="95"/>
      <c r="C46" s="96"/>
      <c r="D46" s="56"/>
      <c r="E46" s="1217">
        <f t="shared" si="2"/>
        <v>0</v>
      </c>
      <c r="F46" s="1220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1004"/>
    </row>
    <row r="47" spans="1:25" ht="24.75" thickTop="1" thickBot="1" x14ac:dyDescent="0.4">
      <c r="A47" s="98"/>
      <c r="B47" s="95"/>
      <c r="C47" s="96"/>
      <c r="D47" s="56"/>
      <c r="E47" s="1217">
        <f t="shared" si="2"/>
        <v>0</v>
      </c>
      <c r="F47" s="1220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104"/>
      <c r="Q47" s="669"/>
      <c r="R47" s="97"/>
      <c r="S47" s="93"/>
      <c r="T47" s="89"/>
      <c r="U47" s="48"/>
      <c r="V47" s="49"/>
      <c r="W47" s="50"/>
      <c r="X47" s="111"/>
      <c r="Y47" s="1004"/>
    </row>
    <row r="48" spans="1:25" ht="24.75" thickTop="1" thickBot="1" x14ac:dyDescent="0.4">
      <c r="A48" s="98"/>
      <c r="B48" s="95"/>
      <c r="C48" s="96"/>
      <c r="D48" s="56"/>
      <c r="E48" s="1217">
        <f t="shared" si="2"/>
        <v>0</v>
      </c>
      <c r="F48" s="1220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6"/>
      <c r="Q48" s="669"/>
      <c r="R48" s="97"/>
      <c r="S48" s="93"/>
      <c r="T48" s="89"/>
      <c r="U48" s="48"/>
      <c r="V48" s="49"/>
      <c r="W48" s="50"/>
      <c r="X48" s="111"/>
      <c r="Y48" s="1004"/>
    </row>
    <row r="49" spans="1:25" ht="24.75" thickTop="1" thickBot="1" x14ac:dyDescent="0.4">
      <c r="A49" s="101"/>
      <c r="B49" s="95"/>
      <c r="C49" s="96"/>
      <c r="D49" s="56"/>
      <c r="E49" s="1217">
        <f t="shared" si="2"/>
        <v>0</v>
      </c>
      <c r="F49" s="1220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69"/>
      <c r="Q49" s="667"/>
      <c r="R49" s="108"/>
      <c r="S49" s="109"/>
      <c r="T49" s="89"/>
      <c r="U49" s="48"/>
      <c r="V49" s="49"/>
      <c r="W49" s="50"/>
      <c r="X49" s="111"/>
      <c r="Y49" s="1004"/>
    </row>
    <row r="50" spans="1:25" ht="24.75" thickTop="1" thickBot="1" x14ac:dyDescent="0.4">
      <c r="A50" s="110"/>
      <c r="B50" s="95"/>
      <c r="C50" s="96"/>
      <c r="D50" s="56"/>
      <c r="E50" s="1217">
        <f t="shared" si="2"/>
        <v>0</v>
      </c>
      <c r="F50" s="1220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4"/>
    </row>
    <row r="51" spans="1:25" ht="24.75" thickTop="1" thickBot="1" x14ac:dyDescent="0.4">
      <c r="A51" s="112"/>
      <c r="B51" s="95"/>
      <c r="C51" s="113"/>
      <c r="D51" s="114"/>
      <c r="E51" s="1217">
        <f t="shared" si="2"/>
        <v>0</v>
      </c>
      <c r="F51" s="1220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97"/>
      <c r="S51" s="93"/>
      <c r="T51" s="89"/>
      <c r="U51" s="48"/>
      <c r="V51" s="49"/>
      <c r="W51" s="50"/>
      <c r="X51" s="111"/>
      <c r="Y51" s="1003"/>
    </row>
    <row r="52" spans="1:25" ht="24.75" thickTop="1" thickBot="1" x14ac:dyDescent="0.4">
      <c r="A52" s="102"/>
      <c r="B52" s="95"/>
      <c r="C52" s="96"/>
      <c r="D52" s="114"/>
      <c r="E52" s="1217">
        <f t="shared" si="2"/>
        <v>0</v>
      </c>
      <c r="F52" s="1220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1003"/>
    </row>
    <row r="53" spans="1:25" ht="24.75" thickTop="1" thickBot="1" x14ac:dyDescent="0.4">
      <c r="A53" s="101"/>
      <c r="B53" s="95"/>
      <c r="C53" s="96"/>
      <c r="D53" s="114"/>
      <c r="E53" s="1217">
        <f t="shared" si="2"/>
        <v>0</v>
      </c>
      <c r="F53" s="1220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1003"/>
    </row>
    <row r="54" spans="1:25" ht="24.75" thickTop="1" thickBot="1" x14ac:dyDescent="0.4">
      <c r="A54" s="102"/>
      <c r="B54" s="95"/>
      <c r="C54" s="96"/>
      <c r="D54" s="114"/>
      <c r="E54" s="1217">
        <f t="shared" si="2"/>
        <v>0</v>
      </c>
      <c r="F54" s="1220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1003"/>
    </row>
    <row r="55" spans="1:25" ht="24.75" thickTop="1" thickBot="1" x14ac:dyDescent="0.4">
      <c r="A55" s="102"/>
      <c r="B55" s="95"/>
      <c r="C55" s="96"/>
      <c r="D55" s="114"/>
      <c r="E55" s="1217">
        <f t="shared" si="2"/>
        <v>0</v>
      </c>
      <c r="F55" s="1220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1003"/>
    </row>
    <row r="56" spans="1:25" ht="24.75" thickTop="1" thickBot="1" x14ac:dyDescent="0.4">
      <c r="A56" s="101"/>
      <c r="B56" s="102"/>
      <c r="C56" s="116"/>
      <c r="D56" s="114"/>
      <c r="E56" s="1217">
        <f t="shared" si="2"/>
        <v>0</v>
      </c>
      <c r="F56" s="1220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1003"/>
    </row>
    <row r="57" spans="1:25" ht="24.75" thickTop="1" thickBot="1" x14ac:dyDescent="0.4">
      <c r="A57" s="102"/>
      <c r="B57" s="102"/>
      <c r="C57" s="116"/>
      <c r="D57" s="114"/>
      <c r="E57" s="1217">
        <f t="shared" si="2"/>
        <v>0</v>
      </c>
      <c r="F57" s="1220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117"/>
      <c r="S57" s="118"/>
      <c r="T57" s="89"/>
      <c r="U57" s="48"/>
      <c r="V57" s="49"/>
      <c r="W57" s="50"/>
      <c r="Y57" s="1005"/>
    </row>
    <row r="58" spans="1:25" ht="24.75" thickTop="1" thickBot="1" x14ac:dyDescent="0.4">
      <c r="A58" s="102"/>
      <c r="B58" s="102"/>
      <c r="C58" s="116"/>
      <c r="D58" s="114"/>
      <c r="E58" s="1217">
        <f t="shared" si="2"/>
        <v>0</v>
      </c>
      <c r="F58" s="1220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70"/>
      <c r="R58" s="121"/>
      <c r="S58" s="122"/>
      <c r="T58" s="48"/>
      <c r="U58" s="48"/>
      <c r="V58" s="49"/>
      <c r="W58" s="50"/>
    </row>
    <row r="59" spans="1:25" ht="24.75" thickTop="1" thickBot="1" x14ac:dyDescent="0.4">
      <c r="A59" s="101"/>
      <c r="B59" s="99"/>
      <c r="C59" s="116"/>
      <c r="D59" s="114"/>
      <c r="E59" s="1217">
        <f t="shared" si="2"/>
        <v>0</v>
      </c>
      <c r="F59" s="1220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4"/>
      <c r="S59" s="125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6"/>
      <c r="E60" s="1217">
        <f t="shared" si="2"/>
        <v>0</v>
      </c>
      <c r="F60" s="1220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217">
        <f t="shared" si="2"/>
        <v>0</v>
      </c>
      <c r="F61" s="1220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26"/>
      <c r="B62" s="127"/>
      <c r="C62" s="128"/>
      <c r="D62" s="128"/>
      <c r="E62" s="1217">
        <f t="shared" si="2"/>
        <v>0</v>
      </c>
      <c r="F62" s="1221"/>
      <c r="G62" s="1218"/>
      <c r="H62" s="136"/>
      <c r="I62" s="131"/>
      <c r="J62" s="819"/>
      <c r="K62" s="39">
        <f t="shared" si="0"/>
        <v>0</v>
      </c>
      <c r="L62" s="133"/>
      <c r="M62" s="567"/>
      <c r="N62" s="134"/>
      <c r="O62" s="42">
        <f t="shared" si="1"/>
        <v>0</v>
      </c>
      <c r="P62" s="135"/>
      <c r="Q62" s="671"/>
      <c r="R62" s="137"/>
      <c r="S62" s="138"/>
      <c r="T62" s="139"/>
      <c r="U62" s="139"/>
      <c r="V62" s="140"/>
      <c r="W62" s="141"/>
    </row>
    <row r="63" spans="1:25" s="889" customFormat="1" ht="19.5" customHeight="1" thickTop="1" x14ac:dyDescent="0.3">
      <c r="A63" s="1875" t="s">
        <v>724</v>
      </c>
      <c r="B63" s="949" t="s">
        <v>811</v>
      </c>
      <c r="C63" s="1878">
        <v>11465</v>
      </c>
      <c r="D63" s="951"/>
      <c r="E63" s="1217"/>
      <c r="F63" s="1224"/>
      <c r="G63" s="1219">
        <v>3373.2</v>
      </c>
      <c r="H63" s="1881">
        <v>45231</v>
      </c>
      <c r="I63" s="1557" t="s">
        <v>816</v>
      </c>
      <c r="J63" s="1213">
        <v>3373.2</v>
      </c>
      <c r="K63" s="39">
        <f t="shared" si="0"/>
        <v>0</v>
      </c>
      <c r="L63" s="462">
        <v>102</v>
      </c>
      <c r="M63" s="1852" t="s">
        <v>843</v>
      </c>
      <c r="N63" s="1854">
        <f>400000+147574.15</f>
        <v>547574.15</v>
      </c>
      <c r="O63" s="42">
        <f t="shared" si="1"/>
        <v>344066.39999999997</v>
      </c>
      <c r="P63" s="1743" t="s">
        <v>22</v>
      </c>
      <c r="Q63" s="1840" t="s">
        <v>783</v>
      </c>
      <c r="R63" s="1214"/>
      <c r="S63" s="886"/>
      <c r="T63" s="891"/>
      <c r="U63" s="891"/>
      <c r="V63" s="1031"/>
      <c r="W63" s="1032"/>
      <c r="X63" s="1013"/>
      <c r="Y63" s="908"/>
    </row>
    <row r="64" spans="1:25" ht="31.5" customHeight="1" x14ac:dyDescent="0.3">
      <c r="A64" s="1876"/>
      <c r="B64" s="519" t="s">
        <v>812</v>
      </c>
      <c r="C64" s="1879"/>
      <c r="D64" s="517"/>
      <c r="E64" s="1020"/>
      <c r="F64" s="1225"/>
      <c r="G64" s="1021">
        <v>99</v>
      </c>
      <c r="H64" s="1882"/>
      <c r="I64" s="1558"/>
      <c r="J64" s="772">
        <v>99</v>
      </c>
      <c r="K64" s="39">
        <f t="shared" si="0"/>
        <v>0</v>
      </c>
      <c r="L64" s="468">
        <v>20</v>
      </c>
      <c r="M64" s="1852"/>
      <c r="N64" s="1854"/>
      <c r="O64" s="42">
        <f t="shared" si="1"/>
        <v>1980</v>
      </c>
      <c r="P64" s="1744"/>
      <c r="Q64" s="1841"/>
      <c r="R64" s="615"/>
      <c r="S64" s="890"/>
      <c r="T64" s="1028"/>
      <c r="U64" s="1028"/>
      <c r="V64" s="49"/>
      <c r="W64" s="1029"/>
      <c r="X64" s="1033"/>
      <c r="Y64" s="1034"/>
    </row>
    <row r="65" spans="1:25" ht="18.75" customHeight="1" x14ac:dyDescent="0.3">
      <c r="A65" s="1876"/>
      <c r="B65" s="519" t="s">
        <v>813</v>
      </c>
      <c r="C65" s="1879"/>
      <c r="D65" s="517"/>
      <c r="E65" s="1020"/>
      <c r="F65" s="1225"/>
      <c r="G65" s="1021">
        <v>99.55</v>
      </c>
      <c r="H65" s="1882"/>
      <c r="I65" s="1558"/>
      <c r="J65" s="772">
        <v>99.55</v>
      </c>
      <c r="K65" s="39">
        <f t="shared" si="0"/>
        <v>0</v>
      </c>
      <c r="L65" s="468">
        <v>65</v>
      </c>
      <c r="M65" s="1852"/>
      <c r="N65" s="1854"/>
      <c r="O65" s="42">
        <f t="shared" si="1"/>
        <v>6470.75</v>
      </c>
      <c r="P65" s="1744"/>
      <c r="Q65" s="1841"/>
      <c r="R65" s="543"/>
      <c r="S65" s="890"/>
      <c r="T65" s="1028"/>
      <c r="U65" s="1028"/>
      <c r="V65" s="49"/>
      <c r="W65" s="1029"/>
      <c r="X65" s="1033"/>
      <c r="Y65" s="1034"/>
    </row>
    <row r="66" spans="1:25" ht="18.75" customHeight="1" x14ac:dyDescent="0.3">
      <c r="A66" s="1876"/>
      <c r="B66" s="519" t="s">
        <v>814</v>
      </c>
      <c r="C66" s="1879"/>
      <c r="D66" s="517"/>
      <c r="E66" s="1020"/>
      <c r="F66" s="1225"/>
      <c r="G66" s="1021">
        <v>747.6</v>
      </c>
      <c r="H66" s="1882"/>
      <c r="I66" s="1558"/>
      <c r="J66" s="772">
        <v>747.6</v>
      </c>
      <c r="K66" s="980">
        <f t="shared" si="0"/>
        <v>0</v>
      </c>
      <c r="L66" s="468">
        <v>145</v>
      </c>
      <c r="M66" s="1852"/>
      <c r="N66" s="1854"/>
      <c r="O66" s="885">
        <f t="shared" si="1"/>
        <v>108402</v>
      </c>
      <c r="P66" s="1744"/>
      <c r="Q66" s="1841"/>
      <c r="R66" s="543"/>
      <c r="S66" s="890"/>
      <c r="T66" s="1028"/>
      <c r="U66" s="1028"/>
      <c r="V66" s="49"/>
      <c r="W66" s="1029"/>
      <c r="X66" s="1033"/>
      <c r="Y66" s="1034"/>
    </row>
    <row r="67" spans="1:25" ht="18.75" customHeight="1" thickBot="1" x14ac:dyDescent="0.35">
      <c r="A67" s="1877"/>
      <c r="B67" s="519" t="s">
        <v>815</v>
      </c>
      <c r="C67" s="1880"/>
      <c r="D67" s="517"/>
      <c r="E67" s="1020"/>
      <c r="F67" s="1225"/>
      <c r="G67" s="1021">
        <v>795</v>
      </c>
      <c r="H67" s="1883"/>
      <c r="I67" s="1884"/>
      <c r="J67" s="772">
        <v>795</v>
      </c>
      <c r="K67" s="980">
        <f t="shared" si="0"/>
        <v>0</v>
      </c>
      <c r="L67" s="468">
        <v>109</v>
      </c>
      <c r="M67" s="1853"/>
      <c r="N67" s="1855"/>
      <c r="O67" s="885">
        <f t="shared" si="1"/>
        <v>86655</v>
      </c>
      <c r="P67" s="1851"/>
      <c r="Q67" s="1842"/>
      <c r="R67" s="543"/>
      <c r="S67" s="890"/>
      <c r="T67" s="1028"/>
      <c r="U67" s="1028"/>
      <c r="V67" s="49"/>
      <c r="W67" s="1029"/>
      <c r="X67" s="1033"/>
      <c r="Y67" s="1034"/>
    </row>
    <row r="68" spans="1:25" s="889" customFormat="1" ht="28.5" customHeight="1" thickTop="1" x14ac:dyDescent="0.35">
      <c r="A68" s="1843" t="s">
        <v>856</v>
      </c>
      <c r="B68" s="519" t="s">
        <v>818</v>
      </c>
      <c r="C68" s="1845">
        <v>11487</v>
      </c>
      <c r="D68" s="517"/>
      <c r="E68" s="1020"/>
      <c r="F68" s="1226">
        <v>75</v>
      </c>
      <c r="G68" s="1021">
        <v>2031.91</v>
      </c>
      <c r="H68" s="1847">
        <v>45232</v>
      </c>
      <c r="I68" s="1849">
        <v>20991</v>
      </c>
      <c r="J68" s="772">
        <v>2031.91</v>
      </c>
      <c r="K68" s="980">
        <f t="shared" si="0"/>
        <v>0</v>
      </c>
      <c r="L68" s="468">
        <v>65</v>
      </c>
      <c r="M68" s="591"/>
      <c r="N68" s="585"/>
      <c r="O68" s="885">
        <f t="shared" si="1"/>
        <v>132074.15</v>
      </c>
      <c r="P68" s="1856" t="s">
        <v>22</v>
      </c>
      <c r="Q68" s="1858">
        <v>45247</v>
      </c>
      <c r="R68" s="543"/>
      <c r="S68" s="994"/>
      <c r="T68" s="1028"/>
      <c r="U68" s="1028"/>
      <c r="V68" s="887"/>
      <c r="W68" s="1030"/>
      <c r="X68" s="1035"/>
      <c r="Y68" s="1036"/>
    </row>
    <row r="69" spans="1:25" ht="24" thickBot="1" x14ac:dyDescent="0.4">
      <c r="A69" s="1844"/>
      <c r="B69" s="519" t="s">
        <v>819</v>
      </c>
      <c r="C69" s="1846"/>
      <c r="D69" s="517"/>
      <c r="E69" s="1020"/>
      <c r="F69" s="1225">
        <v>134</v>
      </c>
      <c r="G69" s="1022">
        <v>3037.28</v>
      </c>
      <c r="H69" s="1848"/>
      <c r="I69" s="1850"/>
      <c r="J69" s="1023">
        <v>3037.28</v>
      </c>
      <c r="K69" s="980">
        <f t="shared" si="0"/>
        <v>0</v>
      </c>
      <c r="L69" s="468">
        <v>80</v>
      </c>
      <c r="M69" s="591"/>
      <c r="N69" s="585"/>
      <c r="O69" s="885">
        <f t="shared" si="1"/>
        <v>242982.40000000002</v>
      </c>
      <c r="P69" s="1857"/>
      <c r="Q69" s="1859"/>
      <c r="R69" s="543"/>
      <c r="S69" s="890"/>
      <c r="T69" s="1037"/>
      <c r="U69" s="1037"/>
      <c r="V69" s="49"/>
      <c r="W69" s="1029"/>
      <c r="X69" s="1033"/>
      <c r="Y69" s="1038"/>
    </row>
    <row r="70" spans="1:25" ht="37.5" customHeight="1" thickBot="1" x14ac:dyDescent="0.35">
      <c r="A70" s="1235" t="s">
        <v>136</v>
      </c>
      <c r="B70" s="386" t="s">
        <v>137</v>
      </c>
      <c r="C70" s="1350">
        <v>11474</v>
      </c>
      <c r="D70" s="445"/>
      <c r="E70" s="1020"/>
      <c r="F70" s="1227">
        <v>6</v>
      </c>
      <c r="G70" s="820">
        <v>720</v>
      </c>
      <c r="H70" s="1236">
        <v>45236</v>
      </c>
      <c r="I70" s="1361" t="s">
        <v>825</v>
      </c>
      <c r="J70" s="820">
        <v>720</v>
      </c>
      <c r="K70" s="980">
        <f t="shared" si="0"/>
        <v>0</v>
      </c>
      <c r="L70" s="468">
        <v>300</v>
      </c>
      <c r="M70" s="584"/>
      <c r="N70" s="585"/>
      <c r="O70" s="885">
        <f t="shared" si="1"/>
        <v>216000</v>
      </c>
      <c r="P70" s="1355"/>
      <c r="Q70" s="1356"/>
      <c r="R70" s="543"/>
      <c r="S70" s="890"/>
      <c r="T70" s="1037"/>
      <c r="U70" s="1037"/>
      <c r="V70" s="49"/>
      <c r="W70" s="1029"/>
      <c r="X70" s="1033"/>
      <c r="Y70" s="1038"/>
    </row>
    <row r="71" spans="1:25" ht="26.25" customHeight="1" thickTop="1" x14ac:dyDescent="0.3">
      <c r="A71" s="1885" t="s">
        <v>817</v>
      </c>
      <c r="B71" s="519" t="s">
        <v>826</v>
      </c>
      <c r="C71" s="1888">
        <v>11488</v>
      </c>
      <c r="D71" s="517"/>
      <c r="E71" s="1020"/>
      <c r="F71" s="1227">
        <v>165</v>
      </c>
      <c r="G71" s="1022">
        <v>3918.37</v>
      </c>
      <c r="H71" s="1891">
        <v>45236</v>
      </c>
      <c r="I71" s="1870">
        <v>20986</v>
      </c>
      <c r="J71" s="1023">
        <v>3918.37</v>
      </c>
      <c r="K71" s="980">
        <f t="shared" si="0"/>
        <v>0</v>
      </c>
      <c r="L71" s="468">
        <v>63</v>
      </c>
      <c r="M71" s="584"/>
      <c r="N71" s="585"/>
      <c r="O71" s="885">
        <f t="shared" si="1"/>
        <v>246857.31</v>
      </c>
      <c r="P71" s="1863" t="s">
        <v>22</v>
      </c>
      <c r="Q71" s="1819">
        <v>45254</v>
      </c>
      <c r="R71" s="543"/>
      <c r="S71" s="890"/>
      <c r="T71" s="1037"/>
      <c r="U71" s="1037"/>
      <c r="V71" s="49"/>
      <c r="W71" s="1029"/>
      <c r="X71" s="1033"/>
      <c r="Y71" s="1038"/>
    </row>
    <row r="72" spans="1:25" ht="26.25" customHeight="1" x14ac:dyDescent="0.3">
      <c r="A72" s="1886"/>
      <c r="B72" s="519" t="s">
        <v>827</v>
      </c>
      <c r="C72" s="1889"/>
      <c r="D72" s="517"/>
      <c r="E72" s="1020"/>
      <c r="F72" s="1227">
        <v>125</v>
      </c>
      <c r="G72" s="1022">
        <v>2932.09</v>
      </c>
      <c r="H72" s="1892"/>
      <c r="I72" s="1871"/>
      <c r="J72" s="1023">
        <v>2932.09</v>
      </c>
      <c r="K72" s="980">
        <f t="shared" si="0"/>
        <v>0</v>
      </c>
      <c r="L72" s="468">
        <v>54</v>
      </c>
      <c r="M72" s="749" t="s">
        <v>26</v>
      </c>
      <c r="N72" s="468"/>
      <c r="O72" s="885">
        <f t="shared" ref="O72:O136" si="3">L72*J72</f>
        <v>158332.86000000002</v>
      </c>
      <c r="P72" s="1864"/>
      <c r="Q72" s="1820"/>
      <c r="R72" s="543"/>
      <c r="S72" s="890"/>
      <c r="T72" s="1037"/>
      <c r="U72" s="1037"/>
      <c r="V72" s="49"/>
      <c r="W72" s="1029"/>
      <c r="X72" s="1033"/>
      <c r="Y72" s="1038"/>
    </row>
    <row r="73" spans="1:25" ht="26.25" customHeight="1" thickBot="1" x14ac:dyDescent="0.35">
      <c r="A73" s="1886"/>
      <c r="B73" s="519" t="s">
        <v>828</v>
      </c>
      <c r="C73" s="1889"/>
      <c r="D73" s="517"/>
      <c r="E73" s="1020"/>
      <c r="F73" s="1227">
        <v>280</v>
      </c>
      <c r="G73" s="1022">
        <v>5103.7299999999996</v>
      </c>
      <c r="H73" s="1892"/>
      <c r="I73" s="1871"/>
      <c r="J73" s="1023">
        <v>5103.7299999999996</v>
      </c>
      <c r="K73" s="980">
        <f t="shared" ref="K73:K136" si="4">J73-G73</f>
        <v>0</v>
      </c>
      <c r="L73" s="468">
        <v>58</v>
      </c>
      <c r="M73" s="749"/>
      <c r="N73" s="468"/>
      <c r="O73" s="1025">
        <f t="shared" si="3"/>
        <v>296016.33999999997</v>
      </c>
      <c r="P73" s="1864"/>
      <c r="Q73" s="1820"/>
      <c r="R73" s="543"/>
      <c r="S73" s="890"/>
      <c r="T73" s="1037"/>
      <c r="U73" s="1037"/>
      <c r="V73" s="49"/>
      <c r="W73" s="1029"/>
      <c r="X73" s="1033"/>
      <c r="Y73" s="1038"/>
    </row>
    <row r="74" spans="1:25" s="889" customFormat="1" ht="32.25" customHeight="1" thickTop="1" x14ac:dyDescent="0.3">
      <c r="A74" s="1886"/>
      <c r="B74" s="519" t="s">
        <v>829</v>
      </c>
      <c r="C74" s="1889"/>
      <c r="D74" s="776"/>
      <c r="E74" s="737"/>
      <c r="F74" s="1237">
        <v>135</v>
      </c>
      <c r="G74" s="1022">
        <v>3818.35</v>
      </c>
      <c r="H74" s="1892"/>
      <c r="I74" s="1871"/>
      <c r="J74" s="1023">
        <v>3818.35</v>
      </c>
      <c r="K74" s="980">
        <f t="shared" si="4"/>
        <v>0</v>
      </c>
      <c r="L74" s="468">
        <v>79.5</v>
      </c>
      <c r="M74" s="979"/>
      <c r="N74" s="468"/>
      <c r="O74" s="988">
        <f t="shared" si="3"/>
        <v>303558.82500000001</v>
      </c>
      <c r="P74" s="1864"/>
      <c r="Q74" s="1820"/>
      <c r="R74" s="543"/>
      <c r="S74" s="994"/>
      <c r="T74" s="1037"/>
      <c r="U74" s="1037"/>
      <c r="V74" s="887"/>
      <c r="W74" s="1030"/>
      <c r="X74" s="1035"/>
      <c r="Y74" s="1036"/>
    </row>
    <row r="75" spans="1:25" ht="31.5" customHeight="1" thickBot="1" x14ac:dyDescent="0.35">
      <c r="A75" s="1887"/>
      <c r="B75" s="519" t="s">
        <v>830</v>
      </c>
      <c r="C75" s="1890"/>
      <c r="D75" s="776"/>
      <c r="E75" s="737"/>
      <c r="F75" s="1237">
        <v>69</v>
      </c>
      <c r="G75" s="1022">
        <v>2006.61</v>
      </c>
      <c r="H75" s="1893"/>
      <c r="I75" s="1872"/>
      <c r="J75" s="1023">
        <v>2006.61</v>
      </c>
      <c r="K75" s="980">
        <f t="shared" si="4"/>
        <v>0</v>
      </c>
      <c r="L75" s="468">
        <v>38</v>
      </c>
      <c r="M75" s="1866"/>
      <c r="N75" s="468"/>
      <c r="O75" s="885">
        <f t="shared" si="3"/>
        <v>76251.179999999993</v>
      </c>
      <c r="P75" s="1865"/>
      <c r="Q75" s="1821"/>
      <c r="R75" s="543"/>
      <c r="S75" s="890"/>
      <c r="T75" s="1037"/>
      <c r="U75" s="1037"/>
      <c r="V75" s="49"/>
      <c r="W75" s="1029"/>
      <c r="X75" s="257"/>
      <c r="Y75" s="1039"/>
    </row>
    <row r="76" spans="1:25" ht="42.75" customHeight="1" thickTop="1" thickBot="1" x14ac:dyDescent="0.35">
      <c r="A76" s="1024" t="s">
        <v>820</v>
      </c>
      <c r="B76" s="386" t="s">
        <v>831</v>
      </c>
      <c r="C76" s="1352">
        <v>11478</v>
      </c>
      <c r="D76" s="737"/>
      <c r="E76" s="737"/>
      <c r="F76" s="1237">
        <v>2</v>
      </c>
      <c r="G76" s="820">
        <v>1887.84</v>
      </c>
      <c r="H76" s="1242">
        <v>45237</v>
      </c>
      <c r="I76" s="1358" t="s">
        <v>857</v>
      </c>
      <c r="J76" s="820">
        <v>1887.84</v>
      </c>
      <c r="K76" s="980">
        <v>0</v>
      </c>
      <c r="L76" s="468">
        <v>25</v>
      </c>
      <c r="M76" s="1866"/>
      <c r="N76" s="468"/>
      <c r="O76" s="885">
        <f t="shared" si="3"/>
        <v>47196</v>
      </c>
      <c r="P76" s="1355" t="s">
        <v>22</v>
      </c>
      <c r="Q76" s="1356">
        <v>45247</v>
      </c>
      <c r="R76" s="543"/>
      <c r="S76" s="890"/>
      <c r="T76" s="1037"/>
      <c r="U76" s="1037"/>
      <c r="V76" s="49"/>
      <c r="W76" s="1029"/>
      <c r="X76" s="257"/>
      <c r="Y76" s="1039"/>
    </row>
    <row r="77" spans="1:25" ht="31.5" customHeight="1" thickTop="1" thickBot="1" x14ac:dyDescent="0.35">
      <c r="A77" s="1894" t="s">
        <v>724</v>
      </c>
      <c r="B77" s="519" t="s">
        <v>811</v>
      </c>
      <c r="C77" s="1908">
        <v>11481</v>
      </c>
      <c r="D77" s="776"/>
      <c r="E77" s="737"/>
      <c r="F77" s="1237"/>
      <c r="G77" s="1022">
        <v>4141.3999999999996</v>
      </c>
      <c r="H77" s="1891">
        <v>45238</v>
      </c>
      <c r="I77" s="1911" t="s">
        <v>832</v>
      </c>
      <c r="J77" s="1023">
        <v>4141.3999999999996</v>
      </c>
      <c r="K77" s="980">
        <f t="shared" si="4"/>
        <v>0</v>
      </c>
      <c r="L77" s="468">
        <v>102</v>
      </c>
      <c r="M77" s="1873" t="s">
        <v>843</v>
      </c>
      <c r="N77" s="1874">
        <f>300000+272053.55</f>
        <v>572053.55000000005</v>
      </c>
      <c r="O77" s="1026">
        <f t="shared" si="3"/>
        <v>422422.8</v>
      </c>
      <c r="P77" s="1867" t="s">
        <v>21</v>
      </c>
      <c r="Q77" s="1860" t="s">
        <v>844</v>
      </c>
      <c r="R77" s="543"/>
      <c r="S77" s="890"/>
      <c r="T77" s="1037">
        <v>28000</v>
      </c>
      <c r="U77" s="1028" t="s">
        <v>848</v>
      </c>
      <c r="V77" s="49"/>
      <c r="W77" s="1029"/>
      <c r="X77" s="257"/>
      <c r="Y77" s="1039"/>
    </row>
    <row r="78" spans="1:25" ht="31.5" customHeight="1" thickTop="1" x14ac:dyDescent="0.3">
      <c r="A78" s="1895"/>
      <c r="B78" s="777" t="s">
        <v>813</v>
      </c>
      <c r="C78" s="1909"/>
      <c r="D78" s="776"/>
      <c r="E78" s="737"/>
      <c r="F78" s="1237"/>
      <c r="G78" s="1022">
        <v>99.15</v>
      </c>
      <c r="H78" s="1892"/>
      <c r="I78" s="1912"/>
      <c r="J78" s="1023">
        <v>99.15</v>
      </c>
      <c r="K78" s="980">
        <f t="shared" si="4"/>
        <v>0</v>
      </c>
      <c r="L78" s="468">
        <v>65</v>
      </c>
      <c r="M78" s="1852"/>
      <c r="N78" s="1854"/>
      <c r="O78" s="885">
        <f t="shared" si="3"/>
        <v>6444.75</v>
      </c>
      <c r="P78" s="1868"/>
      <c r="Q78" s="1861"/>
      <c r="R78" s="543"/>
      <c r="S78" s="125"/>
      <c r="T78" s="892"/>
      <c r="U78" s="892"/>
      <c r="V78" s="963"/>
      <c r="W78" s="964"/>
    </row>
    <row r="79" spans="1:25" ht="31.5" customHeight="1" x14ac:dyDescent="0.3">
      <c r="A79" s="1895"/>
      <c r="B79" s="777" t="s">
        <v>814</v>
      </c>
      <c r="C79" s="1909"/>
      <c r="D79" s="776"/>
      <c r="E79" s="737"/>
      <c r="F79" s="1237"/>
      <c r="G79" s="1022">
        <v>457.9</v>
      </c>
      <c r="H79" s="1892"/>
      <c r="I79" s="1912"/>
      <c r="J79" s="1023">
        <v>457.9</v>
      </c>
      <c r="K79" s="980">
        <f t="shared" si="4"/>
        <v>0</v>
      </c>
      <c r="L79" s="468">
        <v>145</v>
      </c>
      <c r="M79" s="1852"/>
      <c r="N79" s="1854"/>
      <c r="O79" s="885">
        <f t="shared" si="3"/>
        <v>66395.5</v>
      </c>
      <c r="P79" s="1868"/>
      <c r="Q79" s="1861"/>
      <c r="R79" s="543"/>
      <c r="S79" s="125"/>
      <c r="T79" s="48"/>
      <c r="U79" s="48"/>
      <c r="V79" s="49"/>
      <c r="W79" s="50"/>
    </row>
    <row r="80" spans="1:25" ht="25.5" customHeight="1" thickBot="1" x14ac:dyDescent="0.35">
      <c r="A80" s="1896"/>
      <c r="B80" s="777" t="s">
        <v>815</v>
      </c>
      <c r="C80" s="1910"/>
      <c r="D80" s="776"/>
      <c r="E80" s="737"/>
      <c r="F80" s="1237"/>
      <c r="G80" s="1022">
        <v>704.5</v>
      </c>
      <c r="H80" s="1893"/>
      <c r="I80" s="1913"/>
      <c r="J80" s="1023">
        <v>704.5</v>
      </c>
      <c r="K80" s="980">
        <f t="shared" si="4"/>
        <v>0</v>
      </c>
      <c r="L80" s="760">
        <v>109</v>
      </c>
      <c r="M80" s="1853"/>
      <c r="N80" s="1855"/>
      <c r="O80" s="885">
        <f t="shared" si="3"/>
        <v>76790.5</v>
      </c>
      <c r="P80" s="1869"/>
      <c r="Q80" s="1862"/>
      <c r="R80" s="543"/>
      <c r="S80" s="125"/>
      <c r="T80" s="48"/>
      <c r="U80" s="48"/>
      <c r="V80" s="49"/>
      <c r="W80" s="50"/>
    </row>
    <row r="81" spans="1:23" ht="18.75" customHeight="1" thickTop="1" x14ac:dyDescent="0.3">
      <c r="A81" s="1897" t="s">
        <v>817</v>
      </c>
      <c r="B81" s="777" t="s">
        <v>826</v>
      </c>
      <c r="C81" s="1899">
        <v>11489</v>
      </c>
      <c r="D81" s="776"/>
      <c r="E81" s="737"/>
      <c r="F81" s="1237">
        <v>47</v>
      </c>
      <c r="G81" s="996">
        <v>1230.8800000000001</v>
      </c>
      <c r="H81" s="1902">
        <v>45238</v>
      </c>
      <c r="I81" s="1905">
        <v>21015</v>
      </c>
      <c r="J81" s="997">
        <v>1230.8800000000001</v>
      </c>
      <c r="K81" s="980">
        <f t="shared" si="4"/>
        <v>0</v>
      </c>
      <c r="L81" s="468">
        <v>63</v>
      </c>
      <c r="M81" s="756"/>
      <c r="N81" s="468"/>
      <c r="O81" s="885">
        <f t="shared" si="3"/>
        <v>77545.440000000002</v>
      </c>
      <c r="P81" s="1834" t="s">
        <v>21</v>
      </c>
      <c r="Q81" s="1837">
        <v>45247</v>
      </c>
      <c r="R81" s="543"/>
      <c r="S81" s="125"/>
      <c r="T81" s="48"/>
      <c r="U81" s="48"/>
      <c r="V81" s="49"/>
      <c r="W81" s="50"/>
    </row>
    <row r="82" spans="1:23" ht="18.75" x14ac:dyDescent="0.3">
      <c r="A82" s="1886"/>
      <c r="B82" s="777" t="s">
        <v>827</v>
      </c>
      <c r="C82" s="1900"/>
      <c r="D82" s="776"/>
      <c r="E82" s="737"/>
      <c r="F82" s="1237">
        <v>120</v>
      </c>
      <c r="G82" s="996">
        <v>3064.75</v>
      </c>
      <c r="H82" s="1903"/>
      <c r="I82" s="1906"/>
      <c r="J82" s="997">
        <v>3064.75</v>
      </c>
      <c r="K82" s="980">
        <f t="shared" si="4"/>
        <v>0</v>
      </c>
      <c r="L82" s="468">
        <v>54</v>
      </c>
      <c r="M82" s="756"/>
      <c r="N82" s="757"/>
      <c r="O82" s="885">
        <f t="shared" si="3"/>
        <v>165496.5</v>
      </c>
      <c r="P82" s="1835"/>
      <c r="Q82" s="1838"/>
      <c r="R82" s="543"/>
      <c r="S82" s="125"/>
      <c r="T82" s="48"/>
      <c r="U82" s="48"/>
      <c r="V82" s="49"/>
      <c r="W82" s="50"/>
    </row>
    <row r="83" spans="1:23" ht="19.5" thickBot="1" x14ac:dyDescent="0.35">
      <c r="A83" s="1898"/>
      <c r="B83" s="777" t="s">
        <v>829</v>
      </c>
      <c r="C83" s="1901"/>
      <c r="D83" s="776"/>
      <c r="E83" s="737"/>
      <c r="F83" s="1237">
        <v>35</v>
      </c>
      <c r="G83" s="996">
        <v>1023.18</v>
      </c>
      <c r="H83" s="1904"/>
      <c r="I83" s="1907"/>
      <c r="J83" s="1023">
        <v>1023.18</v>
      </c>
      <c r="K83" s="980">
        <f t="shared" si="4"/>
        <v>0</v>
      </c>
      <c r="L83" s="468">
        <v>79.5</v>
      </c>
      <c r="M83" s="749"/>
      <c r="N83" s="757"/>
      <c r="O83" s="885">
        <f t="shared" si="3"/>
        <v>81342.81</v>
      </c>
      <c r="P83" s="1836"/>
      <c r="Q83" s="1839"/>
      <c r="R83" s="543"/>
      <c r="S83" s="125"/>
      <c r="T83" s="48"/>
      <c r="U83" s="48"/>
      <c r="V83" s="49"/>
      <c r="W83" s="50"/>
    </row>
    <row r="84" spans="1:23" ht="30.75" customHeight="1" thickBot="1" x14ac:dyDescent="0.35">
      <c r="A84" s="1326" t="s">
        <v>833</v>
      </c>
      <c r="B84" s="737" t="s">
        <v>834</v>
      </c>
      <c r="C84" s="1354">
        <v>11480</v>
      </c>
      <c r="D84" s="737"/>
      <c r="E84" s="737"/>
      <c r="F84" s="1237">
        <v>334</v>
      </c>
      <c r="G84" s="807">
        <v>9091.48</v>
      </c>
      <c r="H84" s="1324">
        <v>45239</v>
      </c>
      <c r="I84" s="1443" t="s">
        <v>882</v>
      </c>
      <c r="J84" s="820">
        <v>9091.48</v>
      </c>
      <c r="K84" s="980">
        <f t="shared" si="4"/>
        <v>0</v>
      </c>
      <c r="L84" s="468">
        <v>82</v>
      </c>
      <c r="M84" s="750"/>
      <c r="N84" s="468"/>
      <c r="O84" s="885">
        <f t="shared" si="3"/>
        <v>745501.36</v>
      </c>
      <c r="P84" s="1359" t="s">
        <v>21</v>
      </c>
      <c r="Q84" s="1360">
        <v>45252</v>
      </c>
      <c r="R84" s="543"/>
      <c r="S84" s="125"/>
      <c r="T84" s="891"/>
      <c r="U84" s="891"/>
      <c r="V84" s="49"/>
      <c r="W84" s="50"/>
    </row>
    <row r="85" spans="1:23" ht="30" customHeight="1" thickTop="1" x14ac:dyDescent="0.3">
      <c r="A85" s="1822" t="s">
        <v>724</v>
      </c>
      <c r="B85" s="777" t="s">
        <v>811</v>
      </c>
      <c r="C85" s="1825">
        <v>11497</v>
      </c>
      <c r="D85" s="776"/>
      <c r="E85" s="737"/>
      <c r="F85" s="1239"/>
      <c r="G85" s="996">
        <v>8495.2000000000007</v>
      </c>
      <c r="H85" s="1828">
        <v>45245</v>
      </c>
      <c r="I85" s="1831" t="s">
        <v>840</v>
      </c>
      <c r="J85" s="1023">
        <v>8495.2000000000007</v>
      </c>
      <c r="K85" s="980">
        <f t="shared" si="4"/>
        <v>0</v>
      </c>
      <c r="L85" s="468">
        <v>102</v>
      </c>
      <c r="M85" s="758" t="s">
        <v>843</v>
      </c>
      <c r="N85" s="468">
        <f>500000+577577.9</f>
        <v>1077577.8999999999</v>
      </c>
      <c r="O85" s="885">
        <f t="shared" si="3"/>
        <v>866510.4</v>
      </c>
      <c r="P85" s="1816" t="s">
        <v>849</v>
      </c>
      <c r="Q85" s="1819" t="s">
        <v>850</v>
      </c>
      <c r="R85" s="543"/>
      <c r="S85" s="890"/>
      <c r="T85" s="1724">
        <v>2800</v>
      </c>
      <c r="U85" s="1724" t="s">
        <v>892</v>
      </c>
      <c r="V85" s="893"/>
      <c r="W85" s="50"/>
    </row>
    <row r="86" spans="1:23" ht="21" x14ac:dyDescent="0.35">
      <c r="A86" s="1823"/>
      <c r="B86" s="777" t="s">
        <v>813</v>
      </c>
      <c r="C86" s="1826"/>
      <c r="D86" s="776"/>
      <c r="E86" s="737"/>
      <c r="F86" s="1239"/>
      <c r="G86" s="996">
        <v>100</v>
      </c>
      <c r="H86" s="1829"/>
      <c r="I86" s="1832"/>
      <c r="J86" s="1023">
        <v>100</v>
      </c>
      <c r="K86" s="980">
        <f t="shared" si="4"/>
        <v>0</v>
      </c>
      <c r="L86" s="468">
        <v>65</v>
      </c>
      <c r="M86" s="758"/>
      <c r="N86" s="759"/>
      <c r="O86" s="885">
        <f t="shared" si="3"/>
        <v>6500</v>
      </c>
      <c r="P86" s="1817"/>
      <c r="Q86" s="1820"/>
      <c r="R86" s="543"/>
      <c r="S86" s="890"/>
      <c r="T86" s="1725"/>
      <c r="U86" s="1725"/>
      <c r="V86" s="893"/>
      <c r="W86" s="50"/>
    </row>
    <row r="87" spans="1:23" ht="19.5" customHeight="1" x14ac:dyDescent="0.3">
      <c r="A87" s="1823"/>
      <c r="B87" s="777" t="s">
        <v>812</v>
      </c>
      <c r="C87" s="1826"/>
      <c r="D87" s="776"/>
      <c r="E87" s="737"/>
      <c r="F87" s="1239"/>
      <c r="G87" s="996">
        <v>99.4</v>
      </c>
      <c r="H87" s="1829"/>
      <c r="I87" s="1832"/>
      <c r="J87" s="1023">
        <v>99.4</v>
      </c>
      <c r="K87" s="980">
        <f t="shared" si="4"/>
        <v>0</v>
      </c>
      <c r="L87" s="468">
        <v>20</v>
      </c>
      <c r="M87" s="758"/>
      <c r="N87" s="760"/>
      <c r="O87" s="885">
        <f t="shared" si="3"/>
        <v>1988</v>
      </c>
      <c r="P87" s="1817"/>
      <c r="Q87" s="1820"/>
      <c r="R87" s="543"/>
      <c r="S87" s="890"/>
      <c r="T87" s="1725"/>
      <c r="U87" s="1725"/>
      <c r="V87" s="893"/>
      <c r="W87" s="50"/>
    </row>
    <row r="88" spans="1:23" ht="20.25" thickBot="1" x14ac:dyDescent="0.35">
      <c r="A88" s="1824"/>
      <c r="B88" s="777" t="s">
        <v>814</v>
      </c>
      <c r="C88" s="1827"/>
      <c r="D88" s="776"/>
      <c r="E88" s="737"/>
      <c r="F88" s="1239"/>
      <c r="G88" s="996">
        <v>1397.1</v>
      </c>
      <c r="H88" s="1830"/>
      <c r="I88" s="1833"/>
      <c r="J88" s="1023">
        <v>1397.1</v>
      </c>
      <c r="K88" s="980">
        <f t="shared" si="4"/>
        <v>0</v>
      </c>
      <c r="L88" s="468">
        <v>145</v>
      </c>
      <c r="M88" s="750"/>
      <c r="N88" s="468"/>
      <c r="O88" s="885">
        <f t="shared" si="3"/>
        <v>202579.5</v>
      </c>
      <c r="P88" s="1818"/>
      <c r="Q88" s="1821"/>
      <c r="R88" s="543"/>
      <c r="S88" s="890"/>
      <c r="T88" s="1726"/>
      <c r="U88" s="1726"/>
      <c r="V88" s="893"/>
      <c r="W88" s="50"/>
    </row>
    <row r="89" spans="1:23" ht="53.25" customHeight="1" thickTop="1" x14ac:dyDescent="0.3">
      <c r="A89" s="1371" t="s">
        <v>862</v>
      </c>
      <c r="B89" s="737" t="s">
        <v>827</v>
      </c>
      <c r="C89" s="1386" t="s">
        <v>863</v>
      </c>
      <c r="D89" s="737"/>
      <c r="E89" s="737"/>
      <c r="F89" s="1239">
        <v>44</v>
      </c>
      <c r="G89" s="807">
        <v>990.51</v>
      </c>
      <c r="H89" s="1325">
        <v>45244</v>
      </c>
      <c r="I89" s="774">
        <v>21037</v>
      </c>
      <c r="J89" s="820">
        <v>990.51</v>
      </c>
      <c r="K89" s="980">
        <f t="shared" si="4"/>
        <v>0</v>
      </c>
      <c r="L89" s="468">
        <v>54.5</v>
      </c>
      <c r="M89" s="750"/>
      <c r="N89" s="468"/>
      <c r="O89" s="885">
        <f t="shared" si="3"/>
        <v>53982.794999999998</v>
      </c>
      <c r="P89" s="1238" t="s">
        <v>22</v>
      </c>
      <c r="Q89" s="783">
        <v>45257</v>
      </c>
      <c r="R89" s="375"/>
      <c r="S89" s="125"/>
      <c r="T89" s="1474"/>
      <c r="U89" s="1475"/>
      <c r="V89" s="49"/>
      <c r="W89" s="50"/>
    </row>
    <row r="90" spans="1:23" ht="42" customHeight="1" x14ac:dyDescent="0.3">
      <c r="A90" s="1373" t="s">
        <v>866</v>
      </c>
      <c r="B90" s="737" t="s">
        <v>867</v>
      </c>
      <c r="C90" s="1388" t="s">
        <v>868</v>
      </c>
      <c r="D90" s="737"/>
      <c r="E90" s="737"/>
      <c r="F90" s="1239">
        <v>1022</v>
      </c>
      <c r="G90" s="807">
        <v>24094.91</v>
      </c>
      <c r="H90" s="742">
        <v>45247</v>
      </c>
      <c r="I90" s="739" t="s">
        <v>886</v>
      </c>
      <c r="J90" s="820">
        <v>24094.91</v>
      </c>
      <c r="K90" s="980">
        <f t="shared" si="4"/>
        <v>0</v>
      </c>
      <c r="L90" s="468">
        <v>34.5</v>
      </c>
      <c r="M90" s="750"/>
      <c r="N90" s="468"/>
      <c r="O90" s="885">
        <f t="shared" si="3"/>
        <v>831274.39500000002</v>
      </c>
      <c r="P90" s="763" t="s">
        <v>22</v>
      </c>
      <c r="Q90" s="674">
        <v>45245</v>
      </c>
      <c r="R90" s="375"/>
      <c r="S90" s="125"/>
      <c r="T90" s="176"/>
      <c r="U90" s="177"/>
      <c r="V90" s="49"/>
      <c r="W90" s="50"/>
    </row>
    <row r="91" spans="1:23" ht="19.5" x14ac:dyDescent="0.3">
      <c r="A91" s="90" t="s">
        <v>135</v>
      </c>
      <c r="B91" s="737"/>
      <c r="C91" s="853"/>
      <c r="D91" s="737"/>
      <c r="E91" s="737"/>
      <c r="F91" s="1239"/>
      <c r="G91" s="807"/>
      <c r="H91" s="742"/>
      <c r="I91" s="739"/>
      <c r="J91" s="820"/>
      <c r="K91" s="39">
        <f t="shared" si="4"/>
        <v>0</v>
      </c>
      <c r="L91" s="688"/>
      <c r="M91" s="751"/>
      <c r="N91" s="468"/>
      <c r="O91" s="885">
        <f t="shared" si="3"/>
        <v>0</v>
      </c>
      <c r="P91" s="763"/>
      <c r="Q91" s="674"/>
      <c r="R91" s="375"/>
      <c r="S91" s="125"/>
      <c r="T91" s="176"/>
      <c r="U91" s="177"/>
      <c r="V91" s="49"/>
      <c r="W91" s="50"/>
    </row>
    <row r="92" spans="1:23" ht="19.5" x14ac:dyDescent="0.3">
      <c r="A92" s="90" t="s">
        <v>135</v>
      </c>
      <c r="B92" s="737"/>
      <c r="C92" s="853"/>
      <c r="D92" s="737"/>
      <c r="E92" s="737"/>
      <c r="F92" s="1239"/>
      <c r="G92" s="807"/>
      <c r="H92" s="742"/>
      <c r="I92" s="739"/>
      <c r="J92" s="820"/>
      <c r="K92" s="39">
        <f t="shared" si="4"/>
        <v>0</v>
      </c>
      <c r="L92" s="688"/>
      <c r="M92" s="751"/>
      <c r="N92" s="468"/>
      <c r="O92" s="885">
        <f t="shared" si="3"/>
        <v>0</v>
      </c>
      <c r="P92" s="763"/>
      <c r="Q92" s="674"/>
      <c r="R92" s="375"/>
      <c r="S92" s="125"/>
      <c r="T92" s="176"/>
      <c r="U92" s="177"/>
      <c r="V92" s="49"/>
      <c r="W92" s="50"/>
    </row>
    <row r="93" spans="1:23" ht="35.25" thickBot="1" x14ac:dyDescent="0.35">
      <c r="A93" s="703" t="s">
        <v>862</v>
      </c>
      <c r="B93" s="737" t="s">
        <v>827</v>
      </c>
      <c r="C93" s="1442" t="s">
        <v>877</v>
      </c>
      <c r="D93" s="737"/>
      <c r="E93" s="737"/>
      <c r="F93" s="1239">
        <v>40</v>
      </c>
      <c r="G93" s="807">
        <v>1006.26</v>
      </c>
      <c r="H93" s="780">
        <v>45253</v>
      </c>
      <c r="I93" s="773"/>
      <c r="J93" s="820">
        <v>1006.26</v>
      </c>
      <c r="K93" s="39">
        <f t="shared" si="4"/>
        <v>0</v>
      </c>
      <c r="L93" s="688">
        <v>54.5</v>
      </c>
      <c r="M93" s="1383"/>
      <c r="N93" s="983"/>
      <c r="O93" s="885">
        <f t="shared" si="3"/>
        <v>54841.17</v>
      </c>
      <c r="P93" s="1480"/>
      <c r="Q93" s="782"/>
      <c r="R93" s="375"/>
      <c r="S93" s="125"/>
      <c r="T93" s="176"/>
      <c r="U93" s="177"/>
      <c r="V93" s="49"/>
      <c r="W93" s="50"/>
    </row>
    <row r="94" spans="1:23" ht="35.25" customHeight="1" thickTop="1" x14ac:dyDescent="0.3">
      <c r="A94" s="1801" t="s">
        <v>724</v>
      </c>
      <c r="B94" s="777" t="s">
        <v>23</v>
      </c>
      <c r="C94" s="1804" t="s">
        <v>870</v>
      </c>
      <c r="D94" s="776"/>
      <c r="E94" s="737"/>
      <c r="F94" s="1239">
        <v>20</v>
      </c>
      <c r="G94" s="996">
        <v>8685.5</v>
      </c>
      <c r="H94" s="1810">
        <v>45253</v>
      </c>
      <c r="I94" s="1807" t="s">
        <v>871</v>
      </c>
      <c r="J94" s="1023">
        <v>8685.5</v>
      </c>
      <c r="K94" s="39">
        <f t="shared" si="4"/>
        <v>0</v>
      </c>
      <c r="L94" s="688">
        <v>102</v>
      </c>
      <c r="M94" s="1813" t="s">
        <v>843</v>
      </c>
      <c r="N94" s="1798">
        <f>500000+603116.5</f>
        <v>1103116.5</v>
      </c>
      <c r="O94" s="1382">
        <f t="shared" si="3"/>
        <v>885921</v>
      </c>
      <c r="P94" s="1782" t="s">
        <v>22</v>
      </c>
      <c r="Q94" s="1785" t="s">
        <v>899</v>
      </c>
      <c r="R94" s="543"/>
      <c r="S94" s="125"/>
      <c r="T94" s="176"/>
      <c r="U94" s="177"/>
      <c r="V94" s="49"/>
      <c r="W94" s="50"/>
    </row>
    <row r="95" spans="1:23" ht="32.25" customHeight="1" x14ac:dyDescent="0.3">
      <c r="A95" s="1802"/>
      <c r="B95" s="777" t="s">
        <v>872</v>
      </c>
      <c r="C95" s="1805"/>
      <c r="D95" s="776"/>
      <c r="E95" s="737"/>
      <c r="F95" s="1239"/>
      <c r="G95" s="996">
        <v>1402.6</v>
      </c>
      <c r="H95" s="1811"/>
      <c r="I95" s="1808"/>
      <c r="J95" s="1023">
        <v>1402.6</v>
      </c>
      <c r="K95" s="39">
        <f t="shared" si="4"/>
        <v>0</v>
      </c>
      <c r="L95" s="688">
        <v>145</v>
      </c>
      <c r="M95" s="1814"/>
      <c r="N95" s="1799"/>
      <c r="O95" s="1382">
        <f t="shared" si="3"/>
        <v>203377</v>
      </c>
      <c r="P95" s="1783"/>
      <c r="Q95" s="1786"/>
      <c r="R95" s="543"/>
      <c r="S95" s="125"/>
      <c r="T95" s="176"/>
      <c r="U95" s="177"/>
      <c r="V95" s="49"/>
      <c r="W95" s="50"/>
    </row>
    <row r="96" spans="1:23" ht="39.75" customHeight="1" x14ac:dyDescent="0.3">
      <c r="A96" s="1802"/>
      <c r="B96" s="777" t="s">
        <v>873</v>
      </c>
      <c r="C96" s="1805"/>
      <c r="D96" s="776"/>
      <c r="E96" s="737"/>
      <c r="F96" s="1239"/>
      <c r="G96" s="996">
        <v>200.5</v>
      </c>
      <c r="H96" s="1811"/>
      <c r="I96" s="1808"/>
      <c r="J96" s="1023">
        <v>200.5</v>
      </c>
      <c r="K96" s="39">
        <f t="shared" si="4"/>
        <v>0</v>
      </c>
      <c r="L96" s="688">
        <v>20</v>
      </c>
      <c r="M96" s="1814"/>
      <c r="N96" s="1799"/>
      <c r="O96" s="1382">
        <f t="shared" si="3"/>
        <v>4010</v>
      </c>
      <c r="P96" s="1783"/>
      <c r="Q96" s="1786"/>
      <c r="R96" s="543"/>
      <c r="S96" s="125"/>
      <c r="T96" s="176"/>
      <c r="U96" s="177"/>
      <c r="V96" s="49"/>
      <c r="W96" s="50"/>
    </row>
    <row r="97" spans="1:23" ht="32.25" customHeight="1" thickBot="1" x14ac:dyDescent="0.35">
      <c r="A97" s="1803"/>
      <c r="B97" s="777" t="s">
        <v>813</v>
      </c>
      <c r="C97" s="1806"/>
      <c r="D97" s="776"/>
      <c r="E97" s="737"/>
      <c r="F97" s="1239"/>
      <c r="G97" s="996">
        <v>150.9</v>
      </c>
      <c r="H97" s="1812"/>
      <c r="I97" s="1809"/>
      <c r="J97" s="1023">
        <v>150.9</v>
      </c>
      <c r="K97" s="39">
        <f t="shared" si="4"/>
        <v>0</v>
      </c>
      <c r="L97" s="628">
        <v>65</v>
      </c>
      <c r="M97" s="1815"/>
      <c r="N97" s="1800"/>
      <c r="O97" s="1382">
        <f t="shared" si="3"/>
        <v>9808.5</v>
      </c>
      <c r="P97" s="1784"/>
      <c r="Q97" s="1787"/>
      <c r="R97" s="543"/>
      <c r="S97" s="125"/>
      <c r="T97" s="176"/>
      <c r="U97" s="177"/>
      <c r="V97" s="49"/>
      <c r="W97" s="50"/>
    </row>
    <row r="98" spans="1:23" ht="46.5" customHeight="1" x14ac:dyDescent="0.35">
      <c r="A98" s="703" t="s">
        <v>862</v>
      </c>
      <c r="B98" s="737" t="s">
        <v>827</v>
      </c>
      <c r="C98" s="1442" t="s">
        <v>878</v>
      </c>
      <c r="D98" s="737"/>
      <c r="E98" s="737"/>
      <c r="F98" s="1239">
        <v>40</v>
      </c>
      <c r="G98" s="807">
        <v>1082.52</v>
      </c>
      <c r="H98" s="1381">
        <v>45253</v>
      </c>
      <c r="I98" s="1380"/>
      <c r="J98" s="820">
        <v>1082.52</v>
      </c>
      <c r="K98" s="39">
        <f t="shared" si="4"/>
        <v>0</v>
      </c>
      <c r="L98" s="628">
        <v>54.5</v>
      </c>
      <c r="M98" s="1384"/>
      <c r="N98" s="462"/>
      <c r="O98" s="42">
        <f t="shared" si="3"/>
        <v>58997.34</v>
      </c>
      <c r="P98" s="1238"/>
      <c r="Q98" s="783"/>
      <c r="R98" s="375"/>
      <c r="S98" s="125"/>
      <c r="T98" s="176"/>
      <c r="U98" s="177"/>
      <c r="V98" s="49"/>
      <c r="W98" s="50"/>
    </row>
    <row r="99" spans="1:23" ht="35.25" x14ac:dyDescent="0.35">
      <c r="A99" s="456" t="s">
        <v>862</v>
      </c>
      <c r="B99" s="737" t="s">
        <v>827</v>
      </c>
      <c r="C99" s="412" t="s">
        <v>879</v>
      </c>
      <c r="D99" s="737"/>
      <c r="E99" s="737"/>
      <c r="F99" s="1239">
        <v>40</v>
      </c>
      <c r="G99" s="807">
        <v>1031.69</v>
      </c>
      <c r="H99" s="745">
        <v>45252</v>
      </c>
      <c r="I99" s="744"/>
      <c r="J99" s="820">
        <v>1031.69</v>
      </c>
      <c r="K99" s="39">
        <f t="shared" si="4"/>
        <v>0</v>
      </c>
      <c r="L99" s="628">
        <v>54.5</v>
      </c>
      <c r="M99" s="761"/>
      <c r="N99" s="468"/>
      <c r="O99" s="42">
        <f t="shared" si="3"/>
        <v>56227.105000000003</v>
      </c>
      <c r="P99" s="763"/>
      <c r="Q99" s="674"/>
      <c r="R99" s="375"/>
      <c r="S99" s="125"/>
      <c r="T99" s="176"/>
      <c r="U99" s="177"/>
      <c r="V99" s="49"/>
      <c r="W99" s="50"/>
    </row>
    <row r="100" spans="1:23" ht="32.25" customHeight="1" x14ac:dyDescent="0.35">
      <c r="A100" s="456" t="s">
        <v>135</v>
      </c>
      <c r="B100" s="737"/>
      <c r="C100" s="412"/>
      <c r="D100" s="737"/>
      <c r="E100" s="737"/>
      <c r="F100" s="1239"/>
      <c r="G100" s="807"/>
      <c r="H100" s="745"/>
      <c r="I100" s="744"/>
      <c r="J100" s="820"/>
      <c r="K100" s="39">
        <f t="shared" si="4"/>
        <v>0</v>
      </c>
      <c r="L100" s="628"/>
      <c r="M100" s="761"/>
      <c r="N100" s="468"/>
      <c r="O100" s="42">
        <f t="shared" si="3"/>
        <v>0</v>
      </c>
      <c r="P100" s="763"/>
      <c r="Q100" s="674"/>
      <c r="R100" s="375"/>
      <c r="S100" s="125"/>
      <c r="T100" s="176"/>
      <c r="U100" s="177"/>
      <c r="V100" s="49"/>
      <c r="W100" s="50"/>
    </row>
    <row r="101" spans="1:23" ht="24" customHeight="1" x14ac:dyDescent="0.35">
      <c r="A101" s="456" t="s">
        <v>135</v>
      </c>
      <c r="B101" s="737"/>
      <c r="C101" s="412"/>
      <c r="D101" s="737"/>
      <c r="E101" s="737"/>
      <c r="F101" s="1239"/>
      <c r="G101" s="807"/>
      <c r="H101" s="745"/>
      <c r="I101" s="744"/>
      <c r="J101" s="820"/>
      <c r="K101" s="39">
        <f t="shared" si="4"/>
        <v>0</v>
      </c>
      <c r="L101" s="628"/>
      <c r="M101" s="761"/>
      <c r="N101" s="468"/>
      <c r="O101" s="42">
        <f t="shared" si="3"/>
        <v>0</v>
      </c>
      <c r="P101" s="763"/>
      <c r="Q101" s="674"/>
      <c r="R101" s="375"/>
      <c r="S101" s="125"/>
      <c r="T101" s="176"/>
      <c r="U101" s="177"/>
      <c r="V101" s="49"/>
      <c r="W101" s="50"/>
    </row>
    <row r="102" spans="1:23" ht="21.75" thickBot="1" x14ac:dyDescent="0.35">
      <c r="A102" s="1447" t="s">
        <v>135</v>
      </c>
      <c r="B102" s="737"/>
      <c r="C102" s="1448"/>
      <c r="D102" s="737"/>
      <c r="E102" s="737"/>
      <c r="F102" s="1239"/>
      <c r="G102" s="807"/>
      <c r="H102" s="743"/>
      <c r="I102" s="1452"/>
      <c r="J102" s="820"/>
      <c r="K102" s="39">
        <f t="shared" si="4"/>
        <v>0</v>
      </c>
      <c r="L102" s="628"/>
      <c r="M102" s="1454"/>
      <c r="N102" s="983"/>
      <c r="O102" s="42">
        <f t="shared" si="3"/>
        <v>0</v>
      </c>
      <c r="P102" s="445"/>
      <c r="Q102" s="674"/>
      <c r="R102" s="375"/>
      <c r="S102" s="125"/>
      <c r="T102" s="176"/>
      <c r="U102" s="177"/>
      <c r="V102" s="49"/>
      <c r="W102" s="50"/>
    </row>
    <row r="103" spans="1:23" ht="32.25" customHeight="1" x14ac:dyDescent="0.3">
      <c r="A103" s="1688" t="s">
        <v>724</v>
      </c>
      <c r="B103" s="777"/>
      <c r="C103" s="1788"/>
      <c r="D103" s="776"/>
      <c r="E103" s="737"/>
      <c r="F103" s="1239"/>
      <c r="G103" s="807"/>
      <c r="H103" s="1450"/>
      <c r="I103" s="1700" t="s">
        <v>888</v>
      </c>
      <c r="J103" s="1023"/>
      <c r="K103" s="39">
        <f t="shared" si="4"/>
        <v>0</v>
      </c>
      <c r="L103" s="628"/>
      <c r="M103" s="1792" t="s">
        <v>843</v>
      </c>
      <c r="N103" s="1795">
        <f>500000</f>
        <v>500000</v>
      </c>
      <c r="O103" s="1456">
        <f t="shared" si="3"/>
        <v>0</v>
      </c>
      <c r="P103" s="763"/>
      <c r="Q103" s="674"/>
      <c r="R103" s="375"/>
      <c r="S103" s="125"/>
      <c r="T103" s="176"/>
      <c r="U103" s="177"/>
      <c r="V103" s="49"/>
      <c r="W103" s="50"/>
    </row>
    <row r="104" spans="1:23" ht="17.25" customHeight="1" x14ac:dyDescent="0.3">
      <c r="A104" s="1689"/>
      <c r="B104" s="777"/>
      <c r="C104" s="1789"/>
      <c r="D104" s="776"/>
      <c r="E104" s="737"/>
      <c r="F104" s="1239"/>
      <c r="G104" s="807"/>
      <c r="H104" s="1450"/>
      <c r="I104" s="1791"/>
      <c r="J104" s="1023"/>
      <c r="K104" s="39">
        <f t="shared" si="4"/>
        <v>0</v>
      </c>
      <c r="L104" s="628"/>
      <c r="M104" s="1793"/>
      <c r="N104" s="1796"/>
      <c r="O104" s="1456">
        <f t="shared" si="3"/>
        <v>0</v>
      </c>
      <c r="P104" s="763"/>
      <c r="Q104" s="674"/>
      <c r="R104" s="375"/>
      <c r="S104" s="125"/>
      <c r="T104" s="176"/>
      <c r="U104" s="177"/>
      <c r="V104" s="49"/>
      <c r="W104" s="50"/>
    </row>
    <row r="105" spans="1:23" ht="17.25" customHeight="1" x14ac:dyDescent="0.3">
      <c r="A105" s="1689"/>
      <c r="B105" s="777"/>
      <c r="C105" s="1789"/>
      <c r="D105" s="776"/>
      <c r="E105" s="737"/>
      <c r="F105" s="1239"/>
      <c r="G105" s="807"/>
      <c r="H105" s="1450"/>
      <c r="I105" s="1791"/>
      <c r="J105" s="1023"/>
      <c r="K105" s="39">
        <f t="shared" si="4"/>
        <v>0</v>
      </c>
      <c r="L105" s="628"/>
      <c r="M105" s="1793"/>
      <c r="N105" s="1796"/>
      <c r="O105" s="1456">
        <f t="shared" si="3"/>
        <v>0</v>
      </c>
      <c r="P105" s="763"/>
      <c r="Q105" s="674"/>
      <c r="R105" s="375"/>
      <c r="S105" s="125"/>
      <c r="T105" s="176"/>
      <c r="U105" s="177"/>
      <c r="V105" s="49"/>
      <c r="W105" s="50"/>
    </row>
    <row r="106" spans="1:23" ht="17.25" customHeight="1" x14ac:dyDescent="0.3">
      <c r="A106" s="1689"/>
      <c r="B106" s="777"/>
      <c r="C106" s="1789"/>
      <c r="D106" s="776"/>
      <c r="E106" s="737"/>
      <c r="F106" s="1239"/>
      <c r="G106" s="807"/>
      <c r="H106" s="477"/>
      <c r="I106" s="1791"/>
      <c r="J106" s="1023"/>
      <c r="K106" s="39">
        <f t="shared" si="4"/>
        <v>0</v>
      </c>
      <c r="L106" s="628"/>
      <c r="M106" s="1793"/>
      <c r="N106" s="1796"/>
      <c r="O106" s="1456">
        <f t="shared" si="3"/>
        <v>0</v>
      </c>
      <c r="P106" s="375"/>
      <c r="Q106" s="674"/>
      <c r="R106" s="375"/>
      <c r="S106" s="125"/>
      <c r="T106" s="176"/>
      <c r="U106" s="177"/>
      <c r="V106" s="49"/>
      <c r="W106" s="50"/>
    </row>
    <row r="107" spans="1:23" ht="18.75" customHeight="1" thickBot="1" x14ac:dyDescent="0.35">
      <c r="A107" s="1690"/>
      <c r="B107" s="400"/>
      <c r="C107" s="1790"/>
      <c r="D107" s="398"/>
      <c r="E107" s="56"/>
      <c r="F107" s="1220"/>
      <c r="G107" s="798"/>
      <c r="H107" s="1451"/>
      <c r="I107" s="1701"/>
      <c r="J107" s="877"/>
      <c r="K107" s="39">
        <f t="shared" si="4"/>
        <v>0</v>
      </c>
      <c r="L107" s="628"/>
      <c r="M107" s="1794"/>
      <c r="N107" s="1797"/>
      <c r="O107" s="1456">
        <f t="shared" si="3"/>
        <v>0</v>
      </c>
      <c r="P107" s="375"/>
      <c r="Q107" s="764"/>
      <c r="R107" s="375"/>
      <c r="S107" s="125"/>
      <c r="T107" s="176"/>
      <c r="U107" s="177"/>
      <c r="V107" s="49"/>
      <c r="W107" s="50"/>
    </row>
    <row r="108" spans="1:23" ht="16.5" customHeight="1" x14ac:dyDescent="0.35">
      <c r="A108" s="172"/>
      <c r="B108" s="167"/>
      <c r="C108" s="1449"/>
      <c r="D108" s="187"/>
      <c r="E108" s="56"/>
      <c r="F108" s="1220"/>
      <c r="G108" s="798"/>
      <c r="H108" s="659"/>
      <c r="I108" s="1453"/>
      <c r="J108" s="798"/>
      <c r="K108" s="39">
        <f t="shared" si="4"/>
        <v>0</v>
      </c>
      <c r="L108" s="688"/>
      <c r="M108" s="1455"/>
      <c r="N108" s="462"/>
      <c r="O108" s="42">
        <f t="shared" si="3"/>
        <v>0</v>
      </c>
      <c r="P108" s="375"/>
      <c r="Q108" s="764"/>
      <c r="R108" s="375"/>
      <c r="S108" s="125"/>
      <c r="T108" s="176"/>
      <c r="U108" s="177"/>
      <c r="V108" s="49"/>
      <c r="W108" s="50"/>
    </row>
    <row r="109" spans="1:23" ht="16.5" customHeight="1" x14ac:dyDescent="0.35">
      <c r="A109" s="152"/>
      <c r="B109" s="167"/>
      <c r="C109" s="194"/>
      <c r="D109" s="187"/>
      <c r="E109" s="56"/>
      <c r="F109" s="1220"/>
      <c r="G109" s="798"/>
      <c r="H109" s="659"/>
      <c r="I109" s="164"/>
      <c r="J109" s="798"/>
      <c r="K109" s="39">
        <f t="shared" si="4"/>
        <v>0</v>
      </c>
      <c r="L109" s="688"/>
      <c r="M109" s="752"/>
      <c r="N109" s="468"/>
      <c r="O109" s="42">
        <f t="shared" si="3"/>
        <v>0</v>
      </c>
      <c r="P109" s="375"/>
      <c r="Q109" s="674"/>
      <c r="R109" s="375"/>
      <c r="S109" s="125"/>
      <c r="T109" s="176"/>
      <c r="U109" s="177"/>
      <c r="V109" s="49"/>
      <c r="W109" s="50"/>
    </row>
    <row r="110" spans="1:23" ht="16.5" customHeight="1" x14ac:dyDescent="0.35">
      <c r="A110" s="152"/>
      <c r="B110" s="167"/>
      <c r="C110" s="194"/>
      <c r="D110" s="187"/>
      <c r="E110" s="56"/>
      <c r="F110" s="1220"/>
      <c r="G110" s="798"/>
      <c r="H110" s="659"/>
      <c r="I110" s="164"/>
      <c r="J110" s="798"/>
      <c r="K110" s="39">
        <f t="shared" si="4"/>
        <v>0</v>
      </c>
      <c r="L110" s="688"/>
      <c r="M110" s="752"/>
      <c r="N110" s="468"/>
      <c r="O110" s="42">
        <f t="shared" si="3"/>
        <v>0</v>
      </c>
      <c r="P110" s="375"/>
      <c r="Q110" s="674"/>
      <c r="R110" s="375"/>
      <c r="S110" s="125"/>
      <c r="T110" s="176"/>
      <c r="U110" s="177"/>
      <c r="V110" s="49"/>
      <c r="W110" s="50"/>
    </row>
    <row r="111" spans="1:23" ht="16.5" customHeight="1" x14ac:dyDescent="0.35">
      <c r="A111" s="152"/>
      <c r="B111" s="167"/>
      <c r="C111" s="194"/>
      <c r="D111" s="181"/>
      <c r="E111" s="56"/>
      <c r="F111" s="1220"/>
      <c r="G111" s="798"/>
      <c r="H111" s="659"/>
      <c r="I111" s="164"/>
      <c r="J111" s="798"/>
      <c r="K111" s="39">
        <f t="shared" si="4"/>
        <v>0</v>
      </c>
      <c r="L111" s="688"/>
      <c r="M111" s="752"/>
      <c r="N111" s="468"/>
      <c r="O111" s="42">
        <f t="shared" si="3"/>
        <v>0</v>
      </c>
      <c r="P111" s="375"/>
      <c r="Q111" s="674"/>
      <c r="R111" s="375"/>
      <c r="S111" s="125"/>
      <c r="T111" s="176"/>
      <c r="U111" s="177"/>
      <c r="V111" s="49"/>
      <c r="W111" s="50"/>
    </row>
    <row r="112" spans="1:23" ht="16.5" customHeight="1" x14ac:dyDescent="0.35">
      <c r="A112" s="152"/>
      <c r="B112" s="167"/>
      <c r="C112" s="174"/>
      <c r="D112" s="181"/>
      <c r="E112" s="56">
        <f t="shared" ref="E112:E177" si="5">D112*G112</f>
        <v>0</v>
      </c>
      <c r="F112" s="1220"/>
      <c r="G112" s="798"/>
      <c r="H112" s="659"/>
      <c r="I112" s="164"/>
      <c r="J112" s="798"/>
      <c r="K112" s="39">
        <f t="shared" si="4"/>
        <v>0</v>
      </c>
      <c r="L112" s="234"/>
      <c r="M112" s="575"/>
      <c r="N112" s="81"/>
      <c r="O112" s="42">
        <f t="shared" si="3"/>
        <v>0</v>
      </c>
      <c r="P112" s="375"/>
      <c r="Q112" s="67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98"/>
      <c r="B113" s="167"/>
      <c r="C113" s="188"/>
      <c r="D113" s="187"/>
      <c r="E113" s="56">
        <f t="shared" si="5"/>
        <v>0</v>
      </c>
      <c r="F113" s="1220"/>
      <c r="G113" s="798"/>
      <c r="H113" s="659"/>
      <c r="I113" s="168"/>
      <c r="J113" s="798"/>
      <c r="K113" s="39">
        <f t="shared" si="4"/>
        <v>0</v>
      </c>
      <c r="L113" s="234"/>
      <c r="M113" s="575"/>
      <c r="N113" s="81"/>
      <c r="O113" s="42">
        <f t="shared" si="3"/>
        <v>0</v>
      </c>
      <c r="P113" s="375"/>
      <c r="Q113" s="76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98"/>
      <c r="B114" s="167"/>
      <c r="C114" s="189"/>
      <c r="D114" s="187"/>
      <c r="E114" s="56">
        <f t="shared" si="5"/>
        <v>0</v>
      </c>
      <c r="F114" s="1220"/>
      <c r="G114" s="798"/>
      <c r="H114" s="659"/>
      <c r="I114" s="168"/>
      <c r="J114" s="798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764"/>
      <c r="R114" s="375"/>
      <c r="S114" s="125"/>
      <c r="T114" s="176"/>
      <c r="U114" s="177"/>
      <c r="V114" s="49"/>
      <c r="W114" s="50"/>
    </row>
    <row r="115" spans="1:23" ht="16.5" customHeight="1" x14ac:dyDescent="0.35">
      <c r="A115" s="98"/>
      <c r="B115" s="167"/>
      <c r="C115" s="191"/>
      <c r="D115" s="191"/>
      <c r="E115" s="56">
        <f t="shared" si="5"/>
        <v>0</v>
      </c>
      <c r="F115" s="1220"/>
      <c r="G115" s="798"/>
      <c r="H115" s="659"/>
      <c r="I115" s="168"/>
      <c r="J115" s="798"/>
      <c r="K115" s="39">
        <f t="shared" si="4"/>
        <v>0</v>
      </c>
      <c r="L115" s="234"/>
      <c r="M115" s="575"/>
      <c r="N115" s="81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6.5" customHeight="1" x14ac:dyDescent="0.35">
      <c r="A116" s="110"/>
      <c r="B116" s="99"/>
      <c r="C116" s="191"/>
      <c r="D116" s="191"/>
      <c r="E116" s="56">
        <f t="shared" si="5"/>
        <v>0</v>
      </c>
      <c r="F116" s="1220"/>
      <c r="G116" s="805"/>
      <c r="H116" s="120"/>
      <c r="I116" s="59"/>
      <c r="J116" s="805"/>
      <c r="K116" s="39">
        <f t="shared" si="4"/>
        <v>0</v>
      </c>
      <c r="L116" s="234"/>
      <c r="M116" s="575"/>
      <c r="N116" s="81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17.25" x14ac:dyDescent="0.3">
      <c r="A117" s="110"/>
      <c r="B117" s="99"/>
      <c r="C117" s="194"/>
      <c r="D117" s="191"/>
      <c r="E117" s="56">
        <f t="shared" si="5"/>
        <v>0</v>
      </c>
      <c r="F117" s="1220"/>
      <c r="G117" s="805"/>
      <c r="H117" s="120"/>
      <c r="I117" s="59"/>
      <c r="J117" s="805"/>
      <c r="K117" s="39">
        <f t="shared" si="4"/>
        <v>0</v>
      </c>
      <c r="L117" s="234"/>
      <c r="M117" s="753"/>
      <c r="N117" s="753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17.25" x14ac:dyDescent="0.3">
      <c r="A118" s="110"/>
      <c r="B118" s="99"/>
      <c r="C118" s="154"/>
      <c r="D118" s="191"/>
      <c r="E118" s="56">
        <f t="shared" si="5"/>
        <v>0</v>
      </c>
      <c r="F118" s="1220"/>
      <c r="G118" s="805"/>
      <c r="H118" s="120"/>
      <c r="I118" s="59"/>
      <c r="J118" s="805"/>
      <c r="K118" s="39">
        <f t="shared" si="4"/>
        <v>0</v>
      </c>
      <c r="L118" s="234"/>
      <c r="M118" s="753"/>
      <c r="N118" s="753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ht="21" customHeight="1" x14ac:dyDescent="0.3">
      <c r="A119" s="193"/>
      <c r="B119" s="99"/>
      <c r="C119" s="194"/>
      <c r="D119" s="191"/>
      <c r="E119" s="56">
        <f t="shared" si="5"/>
        <v>0</v>
      </c>
      <c r="F119" s="1220"/>
      <c r="G119" s="805"/>
      <c r="H119" s="120"/>
      <c r="I119" s="59"/>
      <c r="J119" s="805"/>
      <c r="K119" s="39">
        <f t="shared" si="4"/>
        <v>0</v>
      </c>
      <c r="L119" s="234"/>
      <c r="M119" s="754"/>
      <c r="N119" s="755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ht="26.25" customHeight="1" x14ac:dyDescent="0.3">
      <c r="A120" s="196"/>
      <c r="B120" s="99"/>
      <c r="C120" s="154"/>
      <c r="D120" s="191"/>
      <c r="E120" s="56">
        <f t="shared" si="5"/>
        <v>0</v>
      </c>
      <c r="F120" s="1220"/>
      <c r="G120" s="805"/>
      <c r="H120" s="120"/>
      <c r="I120" s="59"/>
      <c r="J120" s="805"/>
      <c r="K120" s="39">
        <f t="shared" si="4"/>
        <v>0</v>
      </c>
      <c r="L120" s="234"/>
      <c r="M120" s="754"/>
      <c r="N120" s="755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x14ac:dyDescent="0.35">
      <c r="A121" s="101"/>
      <c r="B121" s="99"/>
      <c r="C121" s="191"/>
      <c r="D121" s="191"/>
      <c r="E121" s="56">
        <f t="shared" si="5"/>
        <v>0</v>
      </c>
      <c r="F121" s="1220"/>
      <c r="G121" s="805"/>
      <c r="H121" s="120"/>
      <c r="I121" s="59"/>
      <c r="J121" s="805"/>
      <c r="K121" s="39">
        <f t="shared" si="4"/>
        <v>0</v>
      </c>
      <c r="L121" s="234"/>
      <c r="M121" s="575"/>
      <c r="N121" s="81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x14ac:dyDescent="0.35">
      <c r="A122" s="101"/>
      <c r="B122" s="99"/>
      <c r="C122" s="191"/>
      <c r="D122" s="191"/>
      <c r="E122" s="56">
        <f t="shared" si="5"/>
        <v>0</v>
      </c>
      <c r="F122" s="1220"/>
      <c r="G122" s="805"/>
      <c r="H122" s="120"/>
      <c r="I122" s="59"/>
      <c r="J122" s="805"/>
      <c r="K122" s="39">
        <f t="shared" si="4"/>
        <v>0</v>
      </c>
      <c r="L122" s="234"/>
      <c r="M122" s="575"/>
      <c r="N122" s="81"/>
      <c r="O122" s="42">
        <f t="shared" si="3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3" x14ac:dyDescent="0.35">
      <c r="A123" s="101"/>
      <c r="B123" s="99"/>
      <c r="C123" s="191"/>
      <c r="D123" s="191"/>
      <c r="E123" s="56">
        <f t="shared" si="5"/>
        <v>0</v>
      </c>
      <c r="F123" s="1220"/>
      <c r="G123" s="805"/>
      <c r="H123" s="120"/>
      <c r="I123" s="59"/>
      <c r="J123" s="805"/>
      <c r="K123" s="39">
        <f t="shared" si="4"/>
        <v>0</v>
      </c>
      <c r="L123" s="81"/>
      <c r="M123" s="582"/>
      <c r="N123" s="583"/>
      <c r="O123" s="42">
        <f t="shared" si="3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3" x14ac:dyDescent="0.35">
      <c r="A124" s="110"/>
      <c r="B124" s="99"/>
      <c r="C124" s="191"/>
      <c r="D124" s="191"/>
      <c r="E124" s="56">
        <f t="shared" si="5"/>
        <v>0</v>
      </c>
      <c r="F124" s="1220"/>
      <c r="G124" s="805"/>
      <c r="H124" s="120"/>
      <c r="I124" s="59"/>
      <c r="J124" s="805"/>
      <c r="K124" s="39">
        <f t="shared" si="4"/>
        <v>0</v>
      </c>
      <c r="L124" s="81"/>
      <c r="M124" s="582"/>
      <c r="N124" s="583"/>
      <c r="O124" s="42">
        <f t="shared" si="3"/>
        <v>0</v>
      </c>
      <c r="P124" s="375"/>
      <c r="Q124" s="674"/>
      <c r="R124" s="375"/>
      <c r="S124" s="125"/>
      <c r="T124" s="176"/>
      <c r="U124" s="177"/>
      <c r="V124" s="49"/>
      <c r="W124" s="50"/>
    </row>
    <row r="125" spans="1:23" x14ac:dyDescent="0.35">
      <c r="A125" s="110"/>
      <c r="B125" s="99"/>
      <c r="C125" s="191"/>
      <c r="D125" s="191"/>
      <c r="E125" s="56">
        <f t="shared" si="5"/>
        <v>0</v>
      </c>
      <c r="F125" s="1220"/>
      <c r="G125" s="805"/>
      <c r="H125" s="120"/>
      <c r="I125" s="59"/>
      <c r="J125" s="805"/>
      <c r="K125" s="39">
        <f t="shared" si="4"/>
        <v>0</v>
      </c>
      <c r="L125" s="81"/>
      <c r="M125" s="582"/>
      <c r="N125" s="583"/>
      <c r="O125" s="42">
        <f t="shared" si="3"/>
        <v>0</v>
      </c>
      <c r="P125" s="375"/>
      <c r="Q125" s="674"/>
      <c r="R125" s="375"/>
      <c r="S125" s="125"/>
      <c r="T125" s="176"/>
      <c r="U125" s="177"/>
      <c r="V125" s="49"/>
      <c r="W125" s="50"/>
    </row>
    <row r="126" spans="1:23" x14ac:dyDescent="0.35">
      <c r="A126" s="99"/>
      <c r="B126" s="99"/>
      <c r="C126" s="191"/>
      <c r="D126" s="191"/>
      <c r="E126" s="56">
        <f t="shared" si="5"/>
        <v>0</v>
      </c>
      <c r="F126" s="1220"/>
      <c r="G126" s="805"/>
      <c r="H126" s="120"/>
      <c r="I126" s="59"/>
      <c r="J126" s="805"/>
      <c r="K126" s="39">
        <f t="shared" si="4"/>
        <v>0</v>
      </c>
      <c r="L126" s="81"/>
      <c r="M126" s="582"/>
      <c r="N126" s="583"/>
      <c r="O126" s="42">
        <f t="shared" si="3"/>
        <v>0</v>
      </c>
      <c r="P126" s="375"/>
      <c r="Q126" s="764"/>
      <c r="R126" s="375"/>
      <c r="S126" s="125"/>
      <c r="T126" s="176"/>
      <c r="U126" s="177"/>
      <c r="V126" s="49"/>
      <c r="W126" s="50"/>
    </row>
    <row r="127" spans="1:23" x14ac:dyDescent="0.35">
      <c r="A127" s="99"/>
      <c r="B127" s="99"/>
      <c r="C127" s="191"/>
      <c r="D127" s="191"/>
      <c r="E127" s="56">
        <f t="shared" si="5"/>
        <v>0</v>
      </c>
      <c r="F127" s="1220"/>
      <c r="G127" s="805"/>
      <c r="H127" s="120"/>
      <c r="I127" s="59"/>
      <c r="J127" s="805"/>
      <c r="K127" s="39">
        <f t="shared" si="4"/>
        <v>0</v>
      </c>
      <c r="L127" s="81"/>
      <c r="M127" s="566"/>
      <c r="N127" s="61"/>
      <c r="O127" s="42">
        <f t="shared" si="3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3" x14ac:dyDescent="0.35">
      <c r="A128" s="102"/>
      <c r="B128" s="99"/>
      <c r="C128" s="197"/>
      <c r="D128" s="197"/>
      <c r="E128" s="56">
        <f t="shared" si="5"/>
        <v>0</v>
      </c>
      <c r="F128" s="1220"/>
      <c r="G128" s="805"/>
      <c r="H128" s="120"/>
      <c r="I128" s="59"/>
      <c r="J128" s="805"/>
      <c r="K128" s="39">
        <f t="shared" si="4"/>
        <v>0</v>
      </c>
      <c r="L128" s="81"/>
      <c r="M128" s="566"/>
      <c r="N128" s="61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152"/>
      <c r="B129" s="110"/>
      <c r="C129" s="194"/>
      <c r="D129" s="194"/>
      <c r="E129" s="56">
        <f t="shared" si="5"/>
        <v>0</v>
      </c>
      <c r="F129" s="1220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52"/>
      <c r="B130" s="110"/>
      <c r="C130" s="197"/>
      <c r="D130" s="197"/>
      <c r="E130" s="56">
        <f t="shared" si="5"/>
        <v>0</v>
      </c>
      <c r="F130" s="1220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7"/>
      <c r="V130" s="49"/>
      <c r="W130" s="50"/>
    </row>
    <row r="131" spans="1:23" x14ac:dyDescent="0.35">
      <c r="A131" s="152"/>
      <c r="B131" s="110"/>
      <c r="C131" s="197"/>
      <c r="D131" s="197"/>
      <c r="E131" s="56">
        <f t="shared" si="5"/>
        <v>0</v>
      </c>
      <c r="F131" s="1220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101"/>
      <c r="B132" s="99"/>
      <c r="C132" s="197"/>
      <c r="D132" s="197"/>
      <c r="E132" s="56">
        <f t="shared" si="5"/>
        <v>0</v>
      </c>
      <c r="F132" s="1220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6"/>
      <c r="V132" s="49"/>
      <c r="W132" s="50"/>
    </row>
    <row r="133" spans="1:23" x14ac:dyDescent="0.35">
      <c r="A133" s="101"/>
      <c r="B133" s="99"/>
      <c r="C133" s="197"/>
      <c r="D133" s="197"/>
      <c r="E133" s="56">
        <f t="shared" si="5"/>
        <v>0</v>
      </c>
      <c r="F133" s="1220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6"/>
      <c r="V133" s="49"/>
      <c r="W133" s="50"/>
    </row>
    <row r="134" spans="1:23" x14ac:dyDescent="0.35">
      <c r="A134" s="101"/>
      <c r="B134" s="99"/>
      <c r="C134" s="197"/>
      <c r="D134" s="197"/>
      <c r="E134" s="56">
        <f t="shared" si="5"/>
        <v>0</v>
      </c>
      <c r="F134" s="1220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6"/>
      <c r="V134" s="49"/>
      <c r="W134" s="50"/>
    </row>
    <row r="135" spans="1:23" x14ac:dyDescent="0.35">
      <c r="A135" s="99"/>
      <c r="B135" s="198"/>
      <c r="C135" s="197"/>
      <c r="D135" s="197"/>
      <c r="E135" s="56">
        <f t="shared" si="5"/>
        <v>0</v>
      </c>
      <c r="F135" s="1220"/>
      <c r="G135" s="805"/>
      <c r="H135" s="120"/>
      <c r="I135" s="59"/>
      <c r="J135" s="805"/>
      <c r="K135" s="39">
        <f t="shared" si="4"/>
        <v>0</v>
      </c>
      <c r="L135" s="81"/>
      <c r="M135" s="566"/>
      <c r="N135" s="61"/>
      <c r="O135" s="42">
        <f t="shared" si="3"/>
        <v>0</v>
      </c>
      <c r="P135" s="375"/>
      <c r="Q135" s="764"/>
      <c r="R135" s="375"/>
      <c r="S135" s="125"/>
      <c r="T135" s="176"/>
      <c r="U135" s="177"/>
      <c r="V135" s="49"/>
      <c r="W135" s="50"/>
    </row>
    <row r="136" spans="1:23" x14ac:dyDescent="0.35">
      <c r="A136" s="99"/>
      <c r="B136" s="99"/>
      <c r="C136" s="197"/>
      <c r="D136" s="197"/>
      <c r="E136" s="56">
        <f t="shared" si="5"/>
        <v>0</v>
      </c>
      <c r="F136" s="1220"/>
      <c r="G136" s="805"/>
      <c r="H136" s="120"/>
      <c r="I136" s="59"/>
      <c r="J136" s="805"/>
      <c r="K136" s="39">
        <f t="shared" si="4"/>
        <v>0</v>
      </c>
      <c r="L136" s="81"/>
      <c r="M136" s="566"/>
      <c r="N136" s="61"/>
      <c r="O136" s="42">
        <f t="shared" si="3"/>
        <v>0</v>
      </c>
      <c r="P136" s="375"/>
      <c r="Q136" s="764"/>
      <c r="R136" s="375"/>
      <c r="S136" s="125"/>
      <c r="T136" s="176"/>
      <c r="U136" s="177"/>
      <c r="V136" s="49"/>
      <c r="W136" s="50"/>
    </row>
    <row r="137" spans="1:23" x14ac:dyDescent="0.35">
      <c r="A137" s="99"/>
      <c r="B137" s="99"/>
      <c r="C137" s="197"/>
      <c r="D137" s="197"/>
      <c r="E137" s="56">
        <f t="shared" si="5"/>
        <v>0</v>
      </c>
      <c r="F137" s="1220"/>
      <c r="G137" s="805"/>
      <c r="H137" s="120"/>
      <c r="I137" s="59"/>
      <c r="J137" s="805"/>
      <c r="K137" s="39">
        <f t="shared" ref="K137:K274" si="6">J137-G137</f>
        <v>0</v>
      </c>
      <c r="L137" s="81"/>
      <c r="M137" s="566"/>
      <c r="N137" s="61"/>
      <c r="O137" s="42">
        <f t="shared" ref="O137:O202" si="7">L137*J137</f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x14ac:dyDescent="0.35">
      <c r="A138" s="152"/>
      <c r="B138" s="99"/>
      <c r="C138" s="197"/>
      <c r="D138" s="197"/>
      <c r="E138" s="56">
        <f t="shared" si="5"/>
        <v>0</v>
      </c>
      <c r="F138" s="1220"/>
      <c r="G138" s="805"/>
      <c r="H138" s="120"/>
      <c r="I138" s="59"/>
      <c r="J138" s="805"/>
      <c r="K138" s="39">
        <f t="shared" si="6"/>
        <v>0</v>
      </c>
      <c r="L138" s="81"/>
      <c r="M138" s="566"/>
      <c r="N138" s="61"/>
      <c r="O138" s="42">
        <f t="shared" si="7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ht="24" thickBot="1" x14ac:dyDescent="0.4">
      <c r="A139" s="99"/>
      <c r="B139" s="199"/>
      <c r="C139" s="200"/>
      <c r="D139" s="200"/>
      <c r="E139" s="201">
        <f t="shared" si="5"/>
        <v>0</v>
      </c>
      <c r="F139" s="1222"/>
      <c r="G139" s="808"/>
      <c r="H139" s="1018"/>
      <c r="I139" s="1017"/>
      <c r="J139" s="805"/>
      <c r="K139" s="39">
        <f t="shared" si="6"/>
        <v>0</v>
      </c>
      <c r="L139" s="81"/>
      <c r="M139" s="566"/>
      <c r="N139" s="61"/>
      <c r="O139" s="42">
        <f t="shared" si="7"/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ht="24.75" thickTop="1" thickBot="1" x14ac:dyDescent="0.4">
      <c r="A140" s="99"/>
      <c r="B140" s="99"/>
      <c r="C140" s="197"/>
      <c r="D140" s="197"/>
      <c r="E140" s="34">
        <f t="shared" si="5"/>
        <v>0</v>
      </c>
      <c r="F140" s="1222"/>
      <c r="G140" s="805"/>
      <c r="H140" s="120"/>
      <c r="I140" s="59"/>
      <c r="J140" s="805"/>
      <c r="K140" s="39">
        <f t="shared" si="6"/>
        <v>0</v>
      </c>
      <c r="L140" s="81"/>
      <c r="M140" s="566"/>
      <c r="N140" s="61"/>
      <c r="O140" s="42">
        <f t="shared" si="7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.75" thickTop="1" thickBot="1" x14ac:dyDescent="0.4">
      <c r="A141" s="110"/>
      <c r="B141" s="99"/>
      <c r="C141" s="197"/>
      <c r="D141" s="197"/>
      <c r="E141" s="34">
        <f t="shared" si="5"/>
        <v>0</v>
      </c>
      <c r="F141" s="1222"/>
      <c r="G141" s="805"/>
      <c r="H141" s="120"/>
      <c r="I141" s="59"/>
      <c r="J141" s="805"/>
      <c r="K141" s="39">
        <f t="shared" si="6"/>
        <v>0</v>
      </c>
      <c r="L141" s="81"/>
      <c r="M141" s="566"/>
      <c r="N141" s="61"/>
      <c r="O141" s="42">
        <f t="shared" si="7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110"/>
      <c r="B142" s="99"/>
      <c r="C142" s="197"/>
      <c r="D142" s="197"/>
      <c r="E142" s="34">
        <f t="shared" si="5"/>
        <v>0</v>
      </c>
      <c r="F142" s="1222"/>
      <c r="G142" s="805"/>
      <c r="H142" s="120"/>
      <c r="I142" s="59"/>
      <c r="J142" s="805"/>
      <c r="K142" s="39">
        <f t="shared" si="6"/>
        <v>0</v>
      </c>
      <c r="L142" s="81"/>
      <c r="M142" s="566"/>
      <c r="N142" s="61"/>
      <c r="O142" s="42">
        <f t="shared" si="7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110"/>
      <c r="B143" s="99"/>
      <c r="C143" s="197"/>
      <c r="D143" s="197"/>
      <c r="E143" s="34">
        <f t="shared" si="5"/>
        <v>0</v>
      </c>
      <c r="F143" s="1222"/>
      <c r="G143" s="805"/>
      <c r="H143" s="120"/>
      <c r="I143" s="59"/>
      <c r="J143" s="805"/>
      <c r="K143" s="39">
        <f t="shared" si="6"/>
        <v>0</v>
      </c>
      <c r="L143" s="81"/>
      <c r="M143" s="566"/>
      <c r="N143" s="61"/>
      <c r="O143" s="42">
        <f t="shared" si="7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99"/>
      <c r="B144" s="99"/>
      <c r="C144" s="197"/>
      <c r="D144" s="197"/>
      <c r="E144" s="34">
        <f t="shared" si="5"/>
        <v>0</v>
      </c>
      <c r="F144" s="1222"/>
      <c r="G144" s="805"/>
      <c r="H144" s="120"/>
      <c r="I144" s="59"/>
      <c r="J144" s="805"/>
      <c r="K144" s="39">
        <f t="shared" si="6"/>
        <v>0</v>
      </c>
      <c r="L144" s="81"/>
      <c r="M144" s="566"/>
      <c r="N144" s="61"/>
      <c r="O144" s="42">
        <f t="shared" si="7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98"/>
      <c r="B145" s="99"/>
      <c r="C145" s="197"/>
      <c r="D145" s="197"/>
      <c r="E145" s="34">
        <f t="shared" si="5"/>
        <v>0</v>
      </c>
      <c r="F145" s="1222"/>
      <c r="G145" s="805"/>
      <c r="H145" s="120"/>
      <c r="I145" s="59"/>
      <c r="J145" s="805"/>
      <c r="K145" s="39">
        <f t="shared" si="6"/>
        <v>0</v>
      </c>
      <c r="L145" s="81"/>
      <c r="M145" s="566"/>
      <c r="N145" s="61"/>
      <c r="O145" s="42">
        <f t="shared" si="7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101"/>
      <c r="B146" s="99"/>
      <c r="C146" s="197"/>
      <c r="D146" s="197"/>
      <c r="E146" s="34">
        <f t="shared" si="5"/>
        <v>0</v>
      </c>
      <c r="F146" s="1222"/>
      <c r="G146" s="805"/>
      <c r="H146" s="120"/>
      <c r="I146" s="59"/>
      <c r="J146" s="805"/>
      <c r="K146" s="39">
        <f t="shared" si="6"/>
        <v>0</v>
      </c>
      <c r="L146" s="81"/>
      <c r="M146" s="566"/>
      <c r="N146" s="61"/>
      <c r="O146" s="42">
        <f t="shared" si="7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101"/>
      <c r="B147" s="99"/>
      <c r="C147" s="197"/>
      <c r="D147" s="197"/>
      <c r="E147" s="34">
        <f t="shared" si="5"/>
        <v>0</v>
      </c>
      <c r="F147" s="1222"/>
      <c r="G147" s="805"/>
      <c r="H147" s="120"/>
      <c r="I147" s="59"/>
      <c r="J147" s="805"/>
      <c r="K147" s="39">
        <f t="shared" si="6"/>
        <v>0</v>
      </c>
      <c r="L147" s="81"/>
      <c r="M147" s="566"/>
      <c r="N147" s="61"/>
      <c r="O147" s="42">
        <f t="shared" si="7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202"/>
      <c r="B148" s="99"/>
      <c r="C148" s="197"/>
      <c r="D148" s="197"/>
      <c r="E148" s="34">
        <f t="shared" si="5"/>
        <v>0</v>
      </c>
      <c r="F148" s="1222"/>
      <c r="G148" s="805"/>
      <c r="H148" s="120"/>
      <c r="I148" s="59"/>
      <c r="J148" s="805"/>
      <c r="K148" s="39">
        <f t="shared" si="6"/>
        <v>0</v>
      </c>
      <c r="L148" s="81"/>
      <c r="M148" s="566"/>
      <c r="N148" s="61"/>
      <c r="O148" s="42">
        <f t="shared" si="7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203"/>
      <c r="B149" s="99"/>
      <c r="C149" s="197"/>
      <c r="D149" s="197"/>
      <c r="E149" s="34">
        <f t="shared" si="5"/>
        <v>0</v>
      </c>
      <c r="F149" s="1222"/>
      <c r="G149" s="805"/>
      <c r="H149" s="120"/>
      <c r="I149" s="59"/>
      <c r="J149" s="805"/>
      <c r="K149" s="39">
        <f t="shared" si="6"/>
        <v>0</v>
      </c>
      <c r="L149" s="81"/>
      <c r="M149" s="566"/>
      <c r="N149" s="61"/>
      <c r="O149" s="42">
        <f t="shared" si="7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4"/>
      <c r="B150" s="99"/>
      <c r="C150" s="197"/>
      <c r="D150" s="197"/>
      <c r="E150" s="34">
        <f t="shared" si="5"/>
        <v>0</v>
      </c>
      <c r="F150" s="1222"/>
      <c r="G150" s="805"/>
      <c r="H150" s="120"/>
      <c r="I150" s="59"/>
      <c r="J150" s="805"/>
      <c r="K150" s="39">
        <f t="shared" si="6"/>
        <v>0</v>
      </c>
      <c r="L150" s="81"/>
      <c r="M150" s="566"/>
      <c r="N150" s="61"/>
      <c r="O150" s="42">
        <f t="shared" si="7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4"/>
      <c r="B151" s="99"/>
      <c r="C151" s="154"/>
      <c r="D151" s="154"/>
      <c r="E151" s="34">
        <f t="shared" si="5"/>
        <v>0</v>
      </c>
      <c r="F151" s="1222"/>
      <c r="G151" s="805"/>
      <c r="H151" s="120"/>
      <c r="I151" s="59"/>
      <c r="J151" s="805"/>
      <c r="K151" s="39">
        <f t="shared" si="6"/>
        <v>0</v>
      </c>
      <c r="L151" s="81"/>
      <c r="M151" s="566"/>
      <c r="N151" s="61"/>
      <c r="O151" s="42">
        <f t="shared" si="7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3"/>
      <c r="B152" s="99"/>
      <c r="C152" s="197"/>
      <c r="D152" s="197"/>
      <c r="E152" s="34">
        <f t="shared" si="5"/>
        <v>0</v>
      </c>
      <c r="F152" s="1222"/>
      <c r="G152" s="805"/>
      <c r="H152" s="120"/>
      <c r="I152" s="205"/>
      <c r="J152" s="805"/>
      <c r="K152" s="39">
        <f t="shared" si="6"/>
        <v>0</v>
      </c>
      <c r="L152" s="81"/>
      <c r="M152" s="566"/>
      <c r="N152" s="61"/>
      <c r="O152" s="42">
        <f t="shared" si="7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3"/>
      <c r="B153" s="99"/>
      <c r="C153" s="154"/>
      <c r="D153" s="154"/>
      <c r="E153" s="34">
        <f t="shared" si="5"/>
        <v>0</v>
      </c>
      <c r="F153" s="1222"/>
      <c r="G153" s="805"/>
      <c r="H153" s="120"/>
      <c r="I153" s="205"/>
      <c r="J153" s="805"/>
      <c r="K153" s="39">
        <f t="shared" si="6"/>
        <v>0</v>
      </c>
      <c r="L153" s="81"/>
      <c r="M153" s="566"/>
      <c r="N153" s="61"/>
      <c r="O153" s="42">
        <f t="shared" si="7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97"/>
      <c r="D154" s="197"/>
      <c r="E154" s="34">
        <f t="shared" si="5"/>
        <v>0</v>
      </c>
      <c r="F154" s="1222"/>
      <c r="G154" s="805"/>
      <c r="H154" s="120"/>
      <c r="I154" s="205"/>
      <c r="J154" s="805"/>
      <c r="K154" s="39">
        <f t="shared" si="6"/>
        <v>0</v>
      </c>
      <c r="L154" s="81"/>
      <c r="M154" s="566"/>
      <c r="N154" s="61"/>
      <c r="O154" s="42">
        <f t="shared" si="7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3"/>
      <c r="B155" s="99"/>
      <c r="C155" s="194"/>
      <c r="D155" s="194"/>
      <c r="E155" s="34">
        <f t="shared" si="5"/>
        <v>0</v>
      </c>
      <c r="F155" s="1222"/>
      <c r="G155" s="805"/>
      <c r="H155" s="120"/>
      <c r="I155" s="205"/>
      <c r="J155" s="805"/>
      <c r="K155" s="39">
        <f t="shared" si="6"/>
        <v>0</v>
      </c>
      <c r="L155" s="81"/>
      <c r="M155" s="566"/>
      <c r="N155" s="61"/>
      <c r="O155" s="42">
        <f t="shared" si="7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99"/>
      <c r="B156" s="99"/>
      <c r="C156" s="197"/>
      <c r="D156" s="197"/>
      <c r="E156" s="34">
        <f t="shared" si="5"/>
        <v>0</v>
      </c>
      <c r="F156" s="1222"/>
      <c r="G156" s="805"/>
      <c r="H156" s="120"/>
      <c r="I156" s="206"/>
      <c r="J156" s="805"/>
      <c r="K156" s="39">
        <f t="shared" si="6"/>
        <v>0</v>
      </c>
      <c r="L156" s="81"/>
      <c r="M156" s="566"/>
      <c r="N156" s="61"/>
      <c r="O156" s="42">
        <f t="shared" si="7"/>
        <v>0</v>
      </c>
      <c r="P156" s="375"/>
      <c r="Q156" s="764"/>
      <c r="R156" s="375"/>
      <c r="S156" s="208"/>
      <c r="T156" s="176"/>
      <c r="U156" s="177"/>
      <c r="V156" s="49"/>
      <c r="W156" s="50"/>
    </row>
    <row r="157" spans="1:23" ht="24.75" thickTop="1" thickBot="1" x14ac:dyDescent="0.4">
      <c r="A157" s="99"/>
      <c r="B157" s="99"/>
      <c r="C157" s="197"/>
      <c r="D157" s="197"/>
      <c r="E157" s="34">
        <f t="shared" si="5"/>
        <v>0</v>
      </c>
      <c r="F157" s="1222"/>
      <c r="G157" s="805"/>
      <c r="H157" s="120"/>
      <c r="I157" s="206"/>
      <c r="J157" s="805"/>
      <c r="K157" s="39">
        <f t="shared" si="6"/>
        <v>0</v>
      </c>
      <c r="L157" s="81"/>
      <c r="M157" s="566"/>
      <c r="N157" s="61"/>
      <c r="O157" s="42">
        <f t="shared" si="7"/>
        <v>0</v>
      </c>
      <c r="P157" s="375"/>
      <c r="Q157" s="764"/>
      <c r="R157" s="375"/>
      <c r="S157" s="208"/>
      <c r="T157" s="176"/>
      <c r="U157" s="177"/>
      <c r="V157" s="49"/>
      <c r="W157" s="50"/>
    </row>
    <row r="158" spans="1:23" ht="24.75" thickTop="1" thickBot="1" x14ac:dyDescent="0.4">
      <c r="A158" s="99"/>
      <c r="B158" s="99"/>
      <c r="C158" s="197"/>
      <c r="D158" s="197"/>
      <c r="E158" s="34">
        <f t="shared" si="5"/>
        <v>0</v>
      </c>
      <c r="F158" s="1222"/>
      <c r="G158" s="805"/>
      <c r="H158" s="120"/>
      <c r="I158" s="206"/>
      <c r="J158" s="805"/>
      <c r="K158" s="39">
        <f t="shared" si="6"/>
        <v>0</v>
      </c>
      <c r="L158" s="81"/>
      <c r="M158" s="566"/>
      <c r="N158" s="61"/>
      <c r="O158" s="42">
        <f t="shared" si="7"/>
        <v>0</v>
      </c>
      <c r="P158" s="375"/>
      <c r="Q158" s="764"/>
      <c r="R158" s="375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5"/>
        <v>0</v>
      </c>
      <c r="F159" s="1222"/>
      <c r="G159" s="805"/>
      <c r="H159" s="120"/>
      <c r="I159" s="206"/>
      <c r="J159" s="805"/>
      <c r="K159" s="39">
        <f t="shared" si="6"/>
        <v>0</v>
      </c>
      <c r="L159" s="81"/>
      <c r="M159" s="566"/>
      <c r="N159" s="61"/>
      <c r="O159" s="42">
        <f t="shared" si="7"/>
        <v>0</v>
      </c>
      <c r="P159" s="375"/>
      <c r="Q159" s="764"/>
      <c r="R159" s="375"/>
      <c r="S159" s="208"/>
      <c r="T159" s="176"/>
      <c r="U159" s="177"/>
      <c r="V159" s="49"/>
      <c r="W159" s="50"/>
    </row>
    <row r="160" spans="1:23" ht="24.75" thickTop="1" thickBot="1" x14ac:dyDescent="0.4">
      <c r="A160" s="102"/>
      <c r="B160" s="99"/>
      <c r="C160" s="197"/>
      <c r="D160" s="197"/>
      <c r="E160" s="34">
        <f t="shared" si="5"/>
        <v>0</v>
      </c>
      <c r="F160" s="1222"/>
      <c r="G160" s="805"/>
      <c r="H160" s="120"/>
      <c r="I160" s="205"/>
      <c r="J160" s="805"/>
      <c r="K160" s="39">
        <f t="shared" si="6"/>
        <v>0</v>
      </c>
      <c r="L160" s="81"/>
      <c r="M160" s="566"/>
      <c r="N160" s="61"/>
      <c r="O160" s="42">
        <f t="shared" si="7"/>
        <v>0</v>
      </c>
      <c r="P160" s="474"/>
      <c r="Q160" s="764"/>
      <c r="R160" s="210"/>
      <c r="S160" s="208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5"/>
        <v>0</v>
      </c>
      <c r="F161" s="1222"/>
      <c r="G161" s="805"/>
      <c r="H161" s="120"/>
      <c r="I161" s="205"/>
      <c r="J161" s="805"/>
      <c r="K161" s="39">
        <f t="shared" si="6"/>
        <v>0</v>
      </c>
      <c r="L161" s="81"/>
      <c r="M161" s="566"/>
      <c r="N161" s="61"/>
      <c r="O161" s="42">
        <f t="shared" si="7"/>
        <v>0</v>
      </c>
      <c r="P161" s="474"/>
      <c r="Q161" s="764"/>
      <c r="R161" s="210"/>
      <c r="S161" s="208"/>
      <c r="T161" s="176"/>
      <c r="U161" s="177"/>
      <c r="V161" s="49"/>
      <c r="W161" s="50"/>
    </row>
    <row r="162" spans="1:23" ht="24.75" thickTop="1" thickBot="1" x14ac:dyDescent="0.4">
      <c r="A162" s="101"/>
      <c r="B162" s="99"/>
      <c r="C162" s="197"/>
      <c r="D162" s="181"/>
      <c r="E162" s="34">
        <f t="shared" si="5"/>
        <v>0</v>
      </c>
      <c r="F162" s="1222"/>
      <c r="G162" s="805"/>
      <c r="H162" s="120"/>
      <c r="I162" s="205"/>
      <c r="J162" s="805"/>
      <c r="K162" s="39">
        <f t="shared" si="6"/>
        <v>0</v>
      </c>
      <c r="L162" s="81"/>
      <c r="M162" s="566"/>
      <c r="N162" s="61"/>
      <c r="O162" s="42">
        <f t="shared" si="7"/>
        <v>0</v>
      </c>
      <c r="P162" s="69"/>
      <c r="Q162" s="670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101"/>
      <c r="B163" s="99"/>
      <c r="C163" s="197"/>
      <c r="D163" s="181"/>
      <c r="E163" s="34">
        <f t="shared" si="5"/>
        <v>0</v>
      </c>
      <c r="F163" s="1222"/>
      <c r="G163" s="805"/>
      <c r="H163" s="120"/>
      <c r="I163" s="205"/>
      <c r="J163" s="805"/>
      <c r="K163" s="39">
        <f t="shared" si="6"/>
        <v>0</v>
      </c>
      <c r="L163" s="81"/>
      <c r="M163" s="566"/>
      <c r="N163" s="61"/>
      <c r="O163" s="42">
        <f t="shared" si="7"/>
        <v>0</v>
      </c>
      <c r="P163" s="69"/>
      <c r="Q163" s="670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5"/>
        <v>0</v>
      </c>
      <c r="F164" s="1222"/>
      <c r="G164" s="805"/>
      <c r="H164" s="120"/>
      <c r="I164" s="205"/>
      <c r="J164" s="805"/>
      <c r="K164" s="39">
        <f t="shared" si="6"/>
        <v>0</v>
      </c>
      <c r="L164" s="81"/>
      <c r="M164" s="566"/>
      <c r="N164" s="61"/>
      <c r="O164" s="42">
        <f t="shared" si="7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101"/>
      <c r="B165" s="99"/>
      <c r="C165" s="197"/>
      <c r="D165" s="181"/>
      <c r="E165" s="34">
        <f t="shared" si="5"/>
        <v>0</v>
      </c>
      <c r="F165" s="1222"/>
      <c r="G165" s="805"/>
      <c r="H165" s="120"/>
      <c r="I165" s="205"/>
      <c r="J165" s="805"/>
      <c r="K165" s="39">
        <f t="shared" si="6"/>
        <v>0</v>
      </c>
      <c r="L165" s="81"/>
      <c r="M165" s="566"/>
      <c r="N165" s="61"/>
      <c r="O165" s="42">
        <f t="shared" si="7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01"/>
      <c r="B166" s="99"/>
      <c r="C166" s="197"/>
      <c r="D166" s="181"/>
      <c r="E166" s="34">
        <f t="shared" si="5"/>
        <v>0</v>
      </c>
      <c r="F166" s="1222"/>
      <c r="G166" s="805"/>
      <c r="H166" s="120"/>
      <c r="I166" s="205"/>
      <c r="J166" s="805"/>
      <c r="K166" s="39">
        <f t="shared" si="6"/>
        <v>0</v>
      </c>
      <c r="L166" s="81"/>
      <c r="M166" s="566"/>
      <c r="N166" s="61"/>
      <c r="O166" s="42">
        <f t="shared" si="7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203"/>
      <c r="B167" s="99"/>
      <c r="C167" s="197"/>
      <c r="D167" s="197"/>
      <c r="E167" s="34">
        <f t="shared" si="5"/>
        <v>0</v>
      </c>
      <c r="F167" s="1222"/>
      <c r="G167" s="805"/>
      <c r="H167" s="120"/>
      <c r="I167" s="205"/>
      <c r="J167" s="805"/>
      <c r="K167" s="39">
        <f t="shared" si="6"/>
        <v>0</v>
      </c>
      <c r="L167" s="81"/>
      <c r="M167" s="566"/>
      <c r="N167" s="61"/>
      <c r="O167" s="42">
        <f t="shared" si="7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69"/>
      <c r="B168" s="99"/>
      <c r="C168" s="154"/>
      <c r="D168" s="182"/>
      <c r="E168" s="34">
        <f t="shared" si="5"/>
        <v>0</v>
      </c>
      <c r="F168" s="1222"/>
      <c r="G168" s="805"/>
      <c r="H168" s="120"/>
      <c r="I168" s="205"/>
      <c r="J168" s="805"/>
      <c r="K168" s="39">
        <f t="shared" si="6"/>
        <v>0</v>
      </c>
      <c r="L168" s="81"/>
      <c r="M168" s="566"/>
      <c r="N168" s="61"/>
      <c r="O168" s="42">
        <f t="shared" si="7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169"/>
      <c r="B169" s="99"/>
      <c r="C169" s="154"/>
      <c r="D169" s="182"/>
      <c r="E169" s="34">
        <f t="shared" si="5"/>
        <v>0</v>
      </c>
      <c r="F169" s="1222"/>
      <c r="G169" s="805"/>
      <c r="H169" s="120"/>
      <c r="I169" s="205"/>
      <c r="J169" s="805"/>
      <c r="K169" s="39">
        <f t="shared" si="6"/>
        <v>0</v>
      </c>
      <c r="L169" s="81"/>
      <c r="M169" s="566"/>
      <c r="N169" s="61"/>
      <c r="O169" s="42">
        <f t="shared" si="7"/>
        <v>0</v>
      </c>
      <c r="P169" s="69"/>
      <c r="Q169" s="670"/>
      <c r="R169" s="211"/>
      <c r="S169" s="208"/>
      <c r="T169" s="176"/>
      <c r="U169" s="177"/>
      <c r="V169" s="49"/>
      <c r="W169" s="50"/>
    </row>
    <row r="170" spans="1:23" ht="24.75" thickTop="1" thickBot="1" x14ac:dyDescent="0.4">
      <c r="A170" s="169"/>
      <c r="B170" s="99"/>
      <c r="C170" s="154"/>
      <c r="D170" s="182"/>
      <c r="E170" s="34">
        <f t="shared" si="5"/>
        <v>0</v>
      </c>
      <c r="F170" s="1222"/>
      <c r="G170" s="805"/>
      <c r="H170" s="120"/>
      <c r="I170" s="205"/>
      <c r="J170" s="805"/>
      <c r="K170" s="39">
        <f t="shared" si="6"/>
        <v>0</v>
      </c>
      <c r="L170" s="81"/>
      <c r="M170" s="566"/>
      <c r="N170" s="61"/>
      <c r="O170" s="42">
        <f t="shared" si="7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203"/>
      <c r="B171" s="99"/>
      <c r="C171" s="197"/>
      <c r="D171" s="197"/>
      <c r="E171" s="34">
        <f t="shared" si="5"/>
        <v>0</v>
      </c>
      <c r="F171" s="1222"/>
      <c r="G171" s="805"/>
      <c r="H171" s="120"/>
      <c r="I171" s="205"/>
      <c r="J171" s="805"/>
      <c r="K171" s="39">
        <f t="shared" si="6"/>
        <v>0</v>
      </c>
      <c r="L171" s="81"/>
      <c r="M171" s="566"/>
      <c r="N171" s="61"/>
      <c r="O171" s="42">
        <f t="shared" si="7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203"/>
      <c r="B172" s="99"/>
      <c r="C172" s="197"/>
      <c r="D172" s="197"/>
      <c r="E172" s="34">
        <f t="shared" si="5"/>
        <v>0</v>
      </c>
      <c r="F172" s="1222"/>
      <c r="G172" s="805"/>
      <c r="H172" s="120"/>
      <c r="I172" s="206"/>
      <c r="J172" s="805"/>
      <c r="K172" s="39">
        <f t="shared" si="6"/>
        <v>0</v>
      </c>
      <c r="L172" s="81"/>
      <c r="M172" s="566"/>
      <c r="N172" s="61"/>
      <c r="O172" s="42">
        <f t="shared" si="7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03"/>
      <c r="B173" s="99"/>
      <c r="C173" s="197"/>
      <c r="D173" s="197"/>
      <c r="E173" s="34">
        <f t="shared" si="5"/>
        <v>0</v>
      </c>
      <c r="F173" s="1222"/>
      <c r="G173" s="805"/>
      <c r="H173" s="120"/>
      <c r="I173" s="213"/>
      <c r="J173" s="805"/>
      <c r="K173" s="39">
        <f t="shared" si="6"/>
        <v>0</v>
      </c>
      <c r="L173" s="81"/>
      <c r="M173" s="566"/>
      <c r="N173" s="61"/>
      <c r="O173" s="42">
        <f t="shared" si="7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203"/>
      <c r="B174" s="99"/>
      <c r="C174" s="197"/>
      <c r="D174" s="197"/>
      <c r="E174" s="34">
        <f t="shared" si="5"/>
        <v>0</v>
      </c>
      <c r="F174" s="1222"/>
      <c r="G174" s="805"/>
      <c r="H174" s="120"/>
      <c r="I174" s="205"/>
      <c r="J174" s="805"/>
      <c r="K174" s="39">
        <f t="shared" si="6"/>
        <v>0</v>
      </c>
      <c r="L174" s="81"/>
      <c r="M174" s="566"/>
      <c r="N174" s="61"/>
      <c r="O174" s="42">
        <f t="shared" si="7"/>
        <v>0</v>
      </c>
      <c r="P174" s="69"/>
      <c r="Q174" s="670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14"/>
      <c r="B175" s="99"/>
      <c r="C175" s="197"/>
      <c r="D175" s="197"/>
      <c r="E175" s="34">
        <f t="shared" si="5"/>
        <v>0</v>
      </c>
      <c r="F175" s="1222"/>
      <c r="G175" s="805"/>
      <c r="H175" s="120"/>
      <c r="I175" s="215"/>
      <c r="J175" s="805"/>
      <c r="K175" s="39">
        <f t="shared" si="6"/>
        <v>0</v>
      </c>
      <c r="L175" s="81"/>
      <c r="M175" s="566"/>
      <c r="N175" s="61"/>
      <c r="O175" s="42">
        <f t="shared" si="7"/>
        <v>0</v>
      </c>
      <c r="P175" s="216"/>
      <c r="Q175" s="676"/>
      <c r="R175" s="218"/>
      <c r="S175" s="219"/>
      <c r="T175" s="176"/>
      <c r="U175" s="177"/>
      <c r="V175" s="49"/>
      <c r="W175" s="50"/>
    </row>
    <row r="176" spans="1:23" ht="24.75" thickTop="1" thickBot="1" x14ac:dyDescent="0.4">
      <c r="A176" s="220"/>
      <c r="B176" s="99"/>
      <c r="C176" s="197"/>
      <c r="D176" s="197"/>
      <c r="E176" s="34">
        <f t="shared" si="5"/>
        <v>0</v>
      </c>
      <c r="F176" s="1222"/>
      <c r="G176" s="805"/>
      <c r="H176" s="661"/>
      <c r="I176" s="222"/>
      <c r="J176" s="805"/>
      <c r="K176" s="39">
        <f t="shared" si="6"/>
        <v>0</v>
      </c>
      <c r="L176" s="81"/>
      <c r="M176" s="566"/>
      <c r="N176" s="61"/>
      <c r="O176" s="42">
        <f t="shared" si="7"/>
        <v>0</v>
      </c>
      <c r="P176" s="223"/>
      <c r="Q176" s="125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04"/>
      <c r="B177" s="99"/>
      <c r="C177" s="197"/>
      <c r="D177" s="197"/>
      <c r="E177" s="34">
        <f t="shared" si="5"/>
        <v>0</v>
      </c>
      <c r="F177" s="1222"/>
      <c r="G177" s="805"/>
      <c r="H177" s="224"/>
      <c r="I177" s="215"/>
      <c r="J177" s="805"/>
      <c r="K177" s="39">
        <f t="shared" si="6"/>
        <v>0</v>
      </c>
      <c r="L177" s="81"/>
      <c r="M177" s="566"/>
      <c r="N177" s="61"/>
      <c r="O177" s="42">
        <f t="shared" si="7"/>
        <v>0</v>
      </c>
      <c r="P177" s="223"/>
      <c r="Q177" s="125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204"/>
      <c r="B178" s="99"/>
      <c r="C178" s="197"/>
      <c r="D178" s="197"/>
      <c r="E178" s="34">
        <f t="shared" ref="E178:E247" si="8">D178*G178</f>
        <v>0</v>
      </c>
      <c r="F178" s="1222"/>
      <c r="G178" s="805"/>
      <c r="H178" s="224"/>
      <c r="I178" s="222"/>
      <c r="J178" s="805"/>
      <c r="K178" s="39">
        <f t="shared" si="6"/>
        <v>0</v>
      </c>
      <c r="L178" s="225"/>
      <c r="M178" s="566"/>
      <c r="N178" s="61" t="s">
        <v>26</v>
      </c>
      <c r="O178" s="42">
        <f t="shared" si="7"/>
        <v>0</v>
      </c>
      <c r="P178" s="216"/>
      <c r="Q178" s="676"/>
      <c r="R178" s="218"/>
      <c r="S178" s="219"/>
      <c r="T178" s="176"/>
      <c r="U178" s="177"/>
      <c r="V178" s="49"/>
      <c r="W178" s="50"/>
    </row>
    <row r="179" spans="1:23" ht="24.75" thickTop="1" thickBot="1" x14ac:dyDescent="0.4">
      <c r="A179" s="203"/>
      <c r="B179" s="99"/>
      <c r="C179" s="197"/>
      <c r="D179" s="197"/>
      <c r="E179" s="34">
        <f t="shared" si="8"/>
        <v>0</v>
      </c>
      <c r="F179" s="1222"/>
      <c r="G179" s="805"/>
      <c r="H179" s="224"/>
      <c r="I179" s="222"/>
      <c r="J179" s="805"/>
      <c r="K179" s="39">
        <f t="shared" si="6"/>
        <v>0</v>
      </c>
      <c r="L179" s="225"/>
      <c r="M179" s="566"/>
      <c r="N179" s="61"/>
      <c r="O179" s="42">
        <f t="shared" si="7"/>
        <v>0</v>
      </c>
      <c r="P179" s="223"/>
      <c r="Q179" s="125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169"/>
      <c r="B180" s="99"/>
      <c r="C180" s="226"/>
      <c r="D180" s="226"/>
      <c r="E180" s="34">
        <f t="shared" si="8"/>
        <v>0</v>
      </c>
      <c r="F180" s="1222"/>
      <c r="G180" s="805"/>
      <c r="H180" s="224"/>
      <c r="I180" s="227"/>
      <c r="J180" s="805"/>
      <c r="K180" s="39">
        <f t="shared" si="6"/>
        <v>0</v>
      </c>
      <c r="L180" s="81"/>
      <c r="M180" s="566"/>
      <c r="N180" s="61"/>
      <c r="O180" s="42">
        <f t="shared" si="7"/>
        <v>0</v>
      </c>
      <c r="P180" s="228"/>
      <c r="Q180" s="677"/>
      <c r="R180" s="124"/>
      <c r="S180" s="125"/>
      <c r="T180" s="176"/>
      <c r="U180" s="177"/>
      <c r="V180" s="49"/>
      <c r="W180" s="50"/>
    </row>
    <row r="181" spans="1:23" ht="24.75" thickTop="1" thickBot="1" x14ac:dyDescent="0.4">
      <c r="A181" s="230"/>
      <c r="B181" s="99"/>
      <c r="C181" s="197"/>
      <c r="D181" s="197"/>
      <c r="E181" s="34">
        <f t="shared" si="8"/>
        <v>0</v>
      </c>
      <c r="F181" s="1222"/>
      <c r="G181" s="805"/>
      <c r="H181" s="224"/>
      <c r="I181" s="205"/>
      <c r="J181" s="805"/>
      <c r="K181" s="39">
        <f t="shared" si="6"/>
        <v>0</v>
      </c>
      <c r="L181" s="225"/>
      <c r="M181" s="570"/>
      <c r="N181" s="231"/>
      <c r="O181" s="42">
        <f t="shared" si="7"/>
        <v>0</v>
      </c>
      <c r="P181" s="228"/>
      <c r="Q181" s="677"/>
      <c r="R181" s="218"/>
      <c r="S181" s="219"/>
      <c r="T181" s="176"/>
      <c r="U181" s="177"/>
      <c r="V181" s="49"/>
      <c r="W181" s="50"/>
    </row>
    <row r="182" spans="1:23" ht="24.75" thickTop="1" thickBot="1" x14ac:dyDescent="0.4">
      <c r="A182" s="203"/>
      <c r="B182" s="99"/>
      <c r="C182" s="197"/>
      <c r="D182" s="197"/>
      <c r="E182" s="34">
        <f t="shared" si="8"/>
        <v>0</v>
      </c>
      <c r="F182" s="1222"/>
      <c r="G182" s="805"/>
      <c r="H182" s="224"/>
      <c r="I182" s="205"/>
      <c r="J182" s="805"/>
      <c r="K182" s="39">
        <f t="shared" si="6"/>
        <v>0</v>
      </c>
      <c r="L182" s="225"/>
      <c r="M182" s="570"/>
      <c r="N182" s="231"/>
      <c r="O182" s="42">
        <f t="shared" si="7"/>
        <v>0</v>
      </c>
      <c r="P182" s="69"/>
      <c r="Q182" s="670"/>
      <c r="R182" s="218"/>
      <c r="S182" s="219"/>
      <c r="T182" s="176"/>
      <c r="U182" s="177"/>
      <c r="V182" s="49"/>
      <c r="W182" s="50"/>
    </row>
    <row r="183" spans="1:23" ht="24.75" thickTop="1" thickBot="1" x14ac:dyDescent="0.4">
      <c r="A183" s="204"/>
      <c r="B183" s="99"/>
      <c r="C183" s="197"/>
      <c r="D183" s="197"/>
      <c r="E183" s="34">
        <f t="shared" si="8"/>
        <v>0</v>
      </c>
      <c r="F183" s="1222"/>
      <c r="G183" s="805"/>
      <c r="H183" s="224"/>
      <c r="I183" s="232"/>
      <c r="J183" s="805"/>
      <c r="K183" s="39">
        <f t="shared" si="6"/>
        <v>0</v>
      </c>
      <c r="L183" s="233"/>
      <c r="M183" s="570"/>
      <c r="N183" s="231"/>
      <c r="O183" s="42">
        <f t="shared" si="7"/>
        <v>0</v>
      </c>
      <c r="P183" s="223"/>
      <c r="Q183" s="125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4"/>
      <c r="B184" s="99"/>
      <c r="C184" s="197"/>
      <c r="D184" s="197"/>
      <c r="E184" s="34">
        <f t="shared" si="8"/>
        <v>0</v>
      </c>
      <c r="F184" s="1222"/>
      <c r="G184" s="805"/>
      <c r="H184" s="224"/>
      <c r="I184" s="205"/>
      <c r="J184" s="805"/>
      <c r="K184" s="39">
        <f t="shared" si="6"/>
        <v>0</v>
      </c>
      <c r="L184" s="234"/>
      <c r="M184" s="571"/>
      <c r="N184" s="235"/>
      <c r="O184" s="42">
        <f t="shared" si="7"/>
        <v>0</v>
      </c>
      <c r="P184" s="216"/>
      <c r="Q184" s="676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36"/>
      <c r="B185" s="99"/>
      <c r="C185" s="197"/>
      <c r="D185" s="197"/>
      <c r="E185" s="34">
        <f t="shared" si="8"/>
        <v>0</v>
      </c>
      <c r="F185" s="1222"/>
      <c r="G185" s="809"/>
      <c r="H185" s="224"/>
      <c r="I185" s="213"/>
      <c r="J185" s="805"/>
      <c r="K185" s="39">
        <f t="shared" si="6"/>
        <v>0</v>
      </c>
      <c r="L185" s="234"/>
      <c r="M185" s="572"/>
      <c r="N185" s="238"/>
      <c r="O185" s="42">
        <f t="shared" si="7"/>
        <v>0</v>
      </c>
      <c r="P185" s="223"/>
      <c r="Q185" s="125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14"/>
      <c r="B186" s="99"/>
      <c r="C186" s="197"/>
      <c r="D186" s="197"/>
      <c r="E186" s="34">
        <f t="shared" si="8"/>
        <v>0</v>
      </c>
      <c r="F186" s="1222"/>
      <c r="G186" s="805"/>
      <c r="H186" s="224"/>
      <c r="I186" s="205"/>
      <c r="J186" s="805"/>
      <c r="K186" s="39">
        <f t="shared" si="6"/>
        <v>0</v>
      </c>
      <c r="L186" s="234"/>
      <c r="M186" s="570"/>
      <c r="N186" s="231"/>
      <c r="O186" s="42">
        <f t="shared" si="7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04"/>
      <c r="B187" s="99"/>
      <c r="C187" s="197"/>
      <c r="D187" s="197"/>
      <c r="E187" s="34">
        <f t="shared" si="8"/>
        <v>0</v>
      </c>
      <c r="F187" s="1222"/>
      <c r="G187" s="805"/>
      <c r="H187" s="224"/>
      <c r="I187" s="239"/>
      <c r="J187" s="805"/>
      <c r="K187" s="39">
        <f t="shared" si="6"/>
        <v>0</v>
      </c>
      <c r="L187" s="81"/>
      <c r="M187" s="570"/>
      <c r="N187" s="231"/>
      <c r="O187" s="42">
        <f t="shared" si="7"/>
        <v>0</v>
      </c>
      <c r="P187" s="216"/>
      <c r="Q187" s="676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8"/>
        <v>0</v>
      </c>
      <c r="F188" s="1222"/>
      <c r="G188" s="805"/>
      <c r="H188" s="224"/>
      <c r="I188" s="215"/>
      <c r="J188" s="805"/>
      <c r="K188" s="39">
        <f t="shared" si="6"/>
        <v>0</v>
      </c>
      <c r="L188" s="234"/>
      <c r="M188" s="570"/>
      <c r="N188" s="231"/>
      <c r="O188" s="42">
        <f t="shared" si="7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8"/>
        <v>0</v>
      </c>
      <c r="F189" s="1222"/>
      <c r="G189" s="805"/>
      <c r="H189" s="224"/>
      <c r="I189" s="175"/>
      <c r="J189" s="805"/>
      <c r="K189" s="39">
        <f t="shared" si="6"/>
        <v>0</v>
      </c>
      <c r="L189" s="234"/>
      <c r="M189" s="570"/>
      <c r="N189" s="231"/>
      <c r="O189" s="42">
        <f t="shared" si="7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8"/>
        <v>0</v>
      </c>
      <c r="F190" s="1222"/>
      <c r="G190" s="805"/>
      <c r="H190" s="224"/>
      <c r="I190" s="240"/>
      <c r="J190" s="805"/>
      <c r="K190" s="39">
        <f t="shared" si="6"/>
        <v>0</v>
      </c>
      <c r="L190" s="234"/>
      <c r="M190" s="573"/>
      <c r="N190" s="241"/>
      <c r="O190" s="42">
        <f t="shared" si="7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8"/>
        <v>0</v>
      </c>
      <c r="F191" s="1222"/>
      <c r="G191" s="805"/>
      <c r="H191" s="224"/>
      <c r="I191" s="175"/>
      <c r="J191" s="805"/>
      <c r="K191" s="39">
        <f t="shared" si="6"/>
        <v>0</v>
      </c>
      <c r="L191" s="234"/>
      <c r="M191" s="573"/>
      <c r="N191" s="241"/>
      <c r="O191" s="42">
        <f t="shared" si="7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8"/>
        <v>0</v>
      </c>
      <c r="F192" s="1222"/>
      <c r="G192" s="805"/>
      <c r="H192" s="224"/>
      <c r="I192" s="175"/>
      <c r="J192" s="805"/>
      <c r="K192" s="39">
        <f t="shared" si="6"/>
        <v>0</v>
      </c>
      <c r="L192" s="234"/>
      <c r="M192" s="573"/>
      <c r="N192" s="241"/>
      <c r="O192" s="42">
        <f t="shared" si="7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8"/>
        <v>0</v>
      </c>
      <c r="F193" s="1222"/>
      <c r="G193" s="805"/>
      <c r="H193" s="224"/>
      <c r="I193" s="175"/>
      <c r="J193" s="805"/>
      <c r="K193" s="39">
        <f t="shared" si="6"/>
        <v>0</v>
      </c>
      <c r="L193" s="81"/>
      <c r="M193" s="566"/>
      <c r="N193" s="61"/>
      <c r="O193" s="42">
        <f t="shared" si="7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242"/>
      <c r="D194" s="242"/>
      <c r="E194" s="34">
        <f t="shared" si="8"/>
        <v>0</v>
      </c>
      <c r="F194" s="1222"/>
      <c r="G194" s="805"/>
      <c r="H194" s="224"/>
      <c r="I194" s="175"/>
      <c r="J194" s="805"/>
      <c r="K194" s="39">
        <f t="shared" si="6"/>
        <v>0</v>
      </c>
      <c r="L194" s="81"/>
      <c r="M194" s="566"/>
      <c r="N194" s="61"/>
      <c r="O194" s="42">
        <f t="shared" si="7"/>
        <v>0</v>
      </c>
      <c r="P194" s="223"/>
      <c r="Q194" s="125"/>
      <c r="R194" s="124"/>
      <c r="S194" s="125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242"/>
      <c r="D195" s="242"/>
      <c r="E195" s="34">
        <f t="shared" si="8"/>
        <v>0</v>
      </c>
      <c r="F195" s="1222"/>
      <c r="G195" s="805"/>
      <c r="H195" s="224"/>
      <c r="I195" s="175"/>
      <c r="J195" s="805"/>
      <c r="K195" s="39">
        <f t="shared" si="6"/>
        <v>0</v>
      </c>
      <c r="L195" s="81"/>
      <c r="M195" s="566"/>
      <c r="N195" s="61"/>
      <c r="O195" s="42">
        <f t="shared" si="7"/>
        <v>0</v>
      </c>
      <c r="P195" s="223"/>
      <c r="Q195" s="125"/>
      <c r="R195" s="124"/>
      <c r="S195" s="125"/>
      <c r="T195" s="176"/>
      <c r="U195" s="177"/>
      <c r="V195" s="49"/>
      <c r="W195" s="50"/>
    </row>
    <row r="196" spans="1:23" ht="24.75" thickTop="1" thickBot="1" x14ac:dyDescent="0.4">
      <c r="A196" s="101"/>
      <c r="B196" s="99"/>
      <c r="C196" s="226"/>
      <c r="D196" s="226"/>
      <c r="E196" s="34">
        <f t="shared" si="8"/>
        <v>0</v>
      </c>
      <c r="F196" s="1222"/>
      <c r="G196" s="805"/>
      <c r="H196" s="224"/>
      <c r="I196" s="227"/>
      <c r="J196" s="805"/>
      <c r="K196" s="39">
        <f t="shared" si="6"/>
        <v>0</v>
      </c>
      <c r="L196" s="81"/>
      <c r="M196" s="566"/>
      <c r="N196" s="61"/>
      <c r="O196" s="42">
        <f t="shared" si="7"/>
        <v>0</v>
      </c>
      <c r="P196" s="69"/>
      <c r="Q196" s="670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244"/>
      <c r="D197" s="244"/>
      <c r="E197" s="34">
        <f t="shared" si="8"/>
        <v>0</v>
      </c>
      <c r="F197" s="1222"/>
      <c r="G197" s="805"/>
      <c r="H197" s="224"/>
      <c r="I197" s="59"/>
      <c r="J197" s="805"/>
      <c r="K197" s="39">
        <f t="shared" si="6"/>
        <v>0</v>
      </c>
      <c r="L197" s="81"/>
      <c r="M197" s="566"/>
      <c r="N197" s="61"/>
      <c r="O197" s="42">
        <f t="shared" si="7"/>
        <v>0</v>
      </c>
      <c r="P197" s="69"/>
      <c r="Q197" s="670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69"/>
      <c r="B198" s="99"/>
      <c r="C198" s="226"/>
      <c r="D198" s="226"/>
      <c r="E198" s="34">
        <f t="shared" si="8"/>
        <v>0</v>
      </c>
      <c r="F198" s="1222"/>
      <c r="G198" s="805"/>
      <c r="H198" s="224"/>
      <c r="I198" s="227"/>
      <c r="J198" s="805"/>
      <c r="K198" s="39">
        <f t="shared" si="6"/>
        <v>0</v>
      </c>
      <c r="L198" s="81"/>
      <c r="M198" s="566"/>
      <c r="N198" s="61"/>
      <c r="O198" s="42">
        <f t="shared" si="7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245"/>
      <c r="B199" s="246"/>
      <c r="C199" s="197"/>
      <c r="D199" s="181"/>
      <c r="E199" s="34">
        <f t="shared" si="8"/>
        <v>0</v>
      </c>
      <c r="F199" s="1222"/>
      <c r="G199" s="805"/>
      <c r="H199" s="224"/>
      <c r="I199" s="227"/>
      <c r="J199" s="805"/>
      <c r="K199" s="39">
        <f t="shared" si="6"/>
        <v>0</v>
      </c>
      <c r="L199" s="81"/>
      <c r="M199" s="566"/>
      <c r="N199" s="61"/>
      <c r="O199" s="42">
        <f t="shared" si="7"/>
        <v>0</v>
      </c>
      <c r="P199" s="228"/>
      <c r="Q199" s="677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169"/>
      <c r="B200" s="99"/>
      <c r="C200" s="249"/>
      <c r="D200" s="247"/>
      <c r="E200" s="34">
        <f t="shared" si="8"/>
        <v>0</v>
      </c>
      <c r="F200" s="1222"/>
      <c r="G200" s="805"/>
      <c r="H200" s="224"/>
      <c r="I200" s="227"/>
      <c r="J200" s="805"/>
      <c r="K200" s="39">
        <f t="shared" si="6"/>
        <v>0</v>
      </c>
      <c r="L200" s="81"/>
      <c r="M200" s="566"/>
      <c r="N200" s="61"/>
      <c r="O200" s="42">
        <f t="shared" si="7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169"/>
      <c r="B201" s="99"/>
      <c r="C201" s="249"/>
      <c r="D201" s="247"/>
      <c r="E201" s="34">
        <f t="shared" si="8"/>
        <v>0</v>
      </c>
      <c r="F201" s="1222"/>
      <c r="G201" s="805"/>
      <c r="H201" s="224"/>
      <c r="I201" s="227"/>
      <c r="J201" s="805"/>
      <c r="K201" s="39">
        <f t="shared" si="6"/>
        <v>0</v>
      </c>
      <c r="L201" s="81"/>
      <c r="M201" s="566"/>
      <c r="N201" s="61"/>
      <c r="O201" s="42">
        <f t="shared" si="7"/>
        <v>0</v>
      </c>
      <c r="P201" s="69"/>
      <c r="Q201" s="670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248"/>
      <c r="B202" s="99"/>
      <c r="C202" s="249"/>
      <c r="D202" s="249"/>
      <c r="E202" s="34">
        <f t="shared" si="8"/>
        <v>0</v>
      </c>
      <c r="F202" s="1222"/>
      <c r="G202" s="805"/>
      <c r="H202" s="224"/>
      <c r="I202" s="227"/>
      <c r="J202" s="805"/>
      <c r="K202" s="39">
        <f t="shared" si="6"/>
        <v>0</v>
      </c>
      <c r="L202" s="81"/>
      <c r="M202" s="566"/>
      <c r="N202" s="61"/>
      <c r="O202" s="42">
        <f t="shared" si="7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597"/>
      <c r="D203" s="250"/>
      <c r="E203" s="34">
        <f t="shared" si="8"/>
        <v>0</v>
      </c>
      <c r="F203" s="1222"/>
      <c r="G203" s="805"/>
      <c r="H203" s="209"/>
      <c r="I203" s="227"/>
      <c r="J203" s="805"/>
      <c r="K203" s="39">
        <f t="shared" si="6"/>
        <v>0</v>
      </c>
      <c r="L203" s="81"/>
      <c r="M203" s="566"/>
      <c r="N203" s="61"/>
      <c r="O203" s="42">
        <f t="shared" ref="O203:O292" si="9">L203*J203</f>
        <v>0</v>
      </c>
      <c r="P203" s="62"/>
      <c r="Q203" s="678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169"/>
      <c r="B204" s="99"/>
      <c r="C204" s="597"/>
      <c r="D204" s="250"/>
      <c r="E204" s="34">
        <f t="shared" si="8"/>
        <v>0</v>
      </c>
      <c r="F204" s="1222"/>
      <c r="G204" s="805"/>
      <c r="H204" s="120"/>
      <c r="I204" s="227"/>
      <c r="J204" s="805"/>
      <c r="K204" s="39">
        <f t="shared" si="6"/>
        <v>0</v>
      </c>
      <c r="L204" s="81"/>
      <c r="M204" s="566"/>
      <c r="N204" s="61"/>
      <c r="O204" s="42">
        <f t="shared" si="9"/>
        <v>0</v>
      </c>
      <c r="P204" s="62"/>
      <c r="Q204" s="678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203"/>
      <c r="C205" s="188"/>
      <c r="D205" s="253"/>
      <c r="E205" s="34">
        <f t="shared" si="8"/>
        <v>0</v>
      </c>
      <c r="F205" s="1222"/>
      <c r="G205" s="810"/>
      <c r="H205" s="224"/>
      <c r="I205" s="255"/>
      <c r="J205" s="810"/>
      <c r="K205" s="39">
        <f t="shared" si="6"/>
        <v>0</v>
      </c>
      <c r="O205" s="42">
        <f t="shared" si="9"/>
        <v>0</v>
      </c>
      <c r="P205" s="257"/>
      <c r="Q205" s="125"/>
      <c r="R205" s="258"/>
      <c r="S205" s="259"/>
      <c r="T205" s="260"/>
      <c r="U205" s="261"/>
      <c r="V205" s="262"/>
      <c r="W205" s="263"/>
    </row>
    <row r="206" spans="1:23" ht="24.75" thickTop="1" thickBot="1" x14ac:dyDescent="0.4">
      <c r="A206" s="169"/>
      <c r="B206" s="99"/>
      <c r="C206" s="249"/>
      <c r="D206" s="249"/>
      <c r="E206" s="34">
        <f t="shared" si="8"/>
        <v>0</v>
      </c>
      <c r="F206" s="1222"/>
      <c r="G206" s="810"/>
      <c r="H206" s="224"/>
      <c r="I206" s="255"/>
      <c r="J206" s="810"/>
      <c r="K206" s="39">
        <f t="shared" si="6"/>
        <v>0</v>
      </c>
      <c r="O206" s="42">
        <f t="shared" si="9"/>
        <v>0</v>
      </c>
      <c r="P206" s="257"/>
      <c r="Q206" s="125"/>
      <c r="R206" s="258"/>
      <c r="S206" s="259"/>
      <c r="T206" s="260"/>
      <c r="U206" s="261"/>
      <c r="V206" s="262"/>
      <c r="W206" s="263"/>
    </row>
    <row r="207" spans="1:23" ht="24.75" thickTop="1" thickBot="1" x14ac:dyDescent="0.4">
      <c r="A207" s="169"/>
      <c r="B207" s="99"/>
      <c r="C207" s="249"/>
      <c r="D207" s="249"/>
      <c r="E207" s="34">
        <f t="shared" si="8"/>
        <v>0</v>
      </c>
      <c r="F207" s="1222"/>
      <c r="G207" s="805"/>
      <c r="H207" s="224"/>
      <c r="I207" s="227"/>
      <c r="J207" s="805"/>
      <c r="K207" s="39">
        <f t="shared" si="6"/>
        <v>0</v>
      </c>
      <c r="L207" s="81"/>
      <c r="M207" s="566"/>
      <c r="N207" s="61"/>
      <c r="O207" s="42">
        <f t="shared" si="9"/>
        <v>0</v>
      </c>
      <c r="P207" s="69"/>
      <c r="Q207" s="670"/>
      <c r="R207" s="124"/>
      <c r="S207" s="125"/>
      <c r="T207" s="176"/>
      <c r="U207" s="177"/>
      <c r="V207" s="49"/>
      <c r="W207" s="50"/>
    </row>
    <row r="208" spans="1:23" ht="24.75" thickTop="1" thickBot="1" x14ac:dyDescent="0.4">
      <c r="A208" s="169"/>
      <c r="B208" s="99"/>
      <c r="C208" s="249"/>
      <c r="D208" s="249"/>
      <c r="E208" s="34">
        <f t="shared" si="8"/>
        <v>0</v>
      </c>
      <c r="F208" s="1222"/>
      <c r="G208" s="805"/>
      <c r="H208" s="224"/>
      <c r="I208" s="227"/>
      <c r="J208" s="805"/>
      <c r="K208" s="39">
        <f t="shared" si="6"/>
        <v>0</v>
      </c>
      <c r="L208" s="81"/>
      <c r="M208" s="566"/>
      <c r="N208" s="61"/>
      <c r="O208" s="42">
        <f t="shared" si="9"/>
        <v>0</v>
      </c>
      <c r="P208" s="69"/>
      <c r="Q208" s="670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99"/>
      <c r="C209" s="270"/>
      <c r="D209" s="264"/>
      <c r="E209" s="34">
        <f t="shared" si="8"/>
        <v>0</v>
      </c>
      <c r="F209" s="1222"/>
      <c r="G209" s="805"/>
      <c r="H209" s="209"/>
      <c r="I209" s="227"/>
      <c r="J209" s="805"/>
      <c r="K209" s="39">
        <f t="shared" si="6"/>
        <v>0</v>
      </c>
      <c r="L209" s="81"/>
      <c r="M209" s="566"/>
      <c r="N209" s="61"/>
      <c r="O209" s="42">
        <f t="shared" si="9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99"/>
      <c r="C210" s="270"/>
      <c r="D210" s="264"/>
      <c r="E210" s="34">
        <f t="shared" si="8"/>
        <v>0</v>
      </c>
      <c r="F210" s="1222"/>
      <c r="G210" s="805"/>
      <c r="H210" s="209"/>
      <c r="I210" s="227"/>
      <c r="J210" s="805"/>
      <c r="K210" s="39">
        <f t="shared" si="6"/>
        <v>0</v>
      </c>
      <c r="L210" s="81"/>
      <c r="M210" s="566"/>
      <c r="N210" s="61"/>
      <c r="O210" s="42">
        <f t="shared" si="9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8"/>
        <v>0</v>
      </c>
      <c r="F211" s="1222"/>
      <c r="G211" s="805"/>
      <c r="H211" s="209"/>
      <c r="I211" s="227"/>
      <c r="J211" s="805"/>
      <c r="K211" s="39">
        <f t="shared" si="6"/>
        <v>0</v>
      </c>
      <c r="L211" s="81"/>
      <c r="M211" s="566"/>
      <c r="N211" s="61"/>
      <c r="O211" s="42">
        <f t="shared" si="9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203"/>
      <c r="C212" s="265"/>
      <c r="D212" s="265"/>
      <c r="E212" s="34">
        <f t="shared" si="8"/>
        <v>0</v>
      </c>
      <c r="F212" s="1222"/>
      <c r="G212" s="805"/>
      <c r="H212" s="209"/>
      <c r="I212" s="227"/>
      <c r="J212" s="805"/>
      <c r="K212" s="39">
        <f t="shared" si="6"/>
        <v>0</v>
      </c>
      <c r="L212" s="81"/>
      <c r="M212" s="566"/>
      <c r="N212" s="61"/>
      <c r="O212" s="42">
        <f t="shared" si="9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70"/>
      <c r="D213" s="264"/>
      <c r="E213" s="34">
        <f t="shared" si="8"/>
        <v>0</v>
      </c>
      <c r="F213" s="1222"/>
      <c r="G213" s="805"/>
      <c r="H213" s="209"/>
      <c r="I213" s="227"/>
      <c r="J213" s="805"/>
      <c r="K213" s="39">
        <f t="shared" si="6"/>
        <v>0</v>
      </c>
      <c r="L213" s="81"/>
      <c r="M213" s="566"/>
      <c r="N213" s="61"/>
      <c r="O213" s="42">
        <f t="shared" si="9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44"/>
      <c r="D214" s="244"/>
      <c r="E214" s="34">
        <f t="shared" si="8"/>
        <v>0</v>
      </c>
      <c r="F214" s="1222"/>
      <c r="G214" s="805"/>
      <c r="H214" s="224"/>
      <c r="I214" s="227"/>
      <c r="J214" s="805"/>
      <c r="K214" s="39">
        <f t="shared" si="6"/>
        <v>0</v>
      </c>
      <c r="L214" s="81"/>
      <c r="M214" s="566"/>
      <c r="N214" s="61"/>
      <c r="O214" s="42">
        <f t="shared" si="9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44"/>
      <c r="D215" s="244"/>
      <c r="E215" s="34">
        <f t="shared" si="8"/>
        <v>0</v>
      </c>
      <c r="F215" s="1222"/>
      <c r="G215" s="805"/>
      <c r="H215" s="224"/>
      <c r="I215" s="227"/>
      <c r="J215" s="805"/>
      <c r="K215" s="39">
        <f t="shared" si="6"/>
        <v>0</v>
      </c>
      <c r="L215" s="81"/>
      <c r="M215" s="566"/>
      <c r="N215" s="61"/>
      <c r="O215" s="42">
        <f t="shared" si="9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44"/>
      <c r="D216" s="244"/>
      <c r="E216" s="34">
        <f t="shared" si="8"/>
        <v>0</v>
      </c>
      <c r="F216" s="1222"/>
      <c r="G216" s="805"/>
      <c r="H216" s="224"/>
      <c r="I216" s="227"/>
      <c r="J216" s="805"/>
      <c r="K216" s="39">
        <f t="shared" si="6"/>
        <v>0</v>
      </c>
      <c r="L216" s="81"/>
      <c r="M216" s="566"/>
      <c r="N216" s="61"/>
      <c r="O216" s="42">
        <f t="shared" si="9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99"/>
      <c r="C217" s="244"/>
      <c r="D217" s="244"/>
      <c r="E217" s="34">
        <f t="shared" si="8"/>
        <v>0</v>
      </c>
      <c r="F217" s="1222"/>
      <c r="G217" s="805"/>
      <c r="H217" s="224"/>
      <c r="I217" s="227"/>
      <c r="J217" s="805"/>
      <c r="K217" s="39">
        <f t="shared" si="6"/>
        <v>0</v>
      </c>
      <c r="L217" s="81"/>
      <c r="M217" s="566"/>
      <c r="N217" s="61"/>
      <c r="O217" s="42">
        <f t="shared" si="9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248"/>
      <c r="B218" s="203"/>
      <c r="C218" s="249"/>
      <c r="D218" s="249"/>
      <c r="E218" s="34">
        <f t="shared" si="8"/>
        <v>0</v>
      </c>
      <c r="F218" s="1222"/>
      <c r="G218" s="805"/>
      <c r="H218" s="224"/>
      <c r="I218" s="227"/>
      <c r="J218" s="805"/>
      <c r="K218" s="39">
        <f t="shared" si="6"/>
        <v>0</v>
      </c>
      <c r="L218" s="81"/>
      <c r="M218" s="566"/>
      <c r="N218" s="61"/>
      <c r="O218" s="42">
        <f t="shared" si="9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266"/>
      <c r="B219" s="99"/>
      <c r="C219" s="597"/>
      <c r="D219" s="250"/>
      <c r="E219" s="34">
        <f t="shared" si="8"/>
        <v>0</v>
      </c>
      <c r="F219" s="1222"/>
      <c r="G219" s="805"/>
      <c r="H219" s="120"/>
      <c r="I219" s="227"/>
      <c r="J219" s="805"/>
      <c r="K219" s="39">
        <f t="shared" si="6"/>
        <v>0</v>
      </c>
      <c r="L219" s="81"/>
      <c r="M219" s="566"/>
      <c r="N219" s="61"/>
      <c r="O219" s="42">
        <f t="shared" si="9"/>
        <v>0</v>
      </c>
      <c r="P219" s="62"/>
      <c r="Q219" s="678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1222"/>
      <c r="G220" s="805"/>
      <c r="H220" s="224"/>
      <c r="I220" s="227"/>
      <c r="J220" s="805"/>
      <c r="K220" s="39">
        <f t="shared" si="6"/>
        <v>0</v>
      </c>
      <c r="L220" s="81"/>
      <c r="M220" s="566"/>
      <c r="N220" s="61"/>
      <c r="O220" s="42">
        <f t="shared" si="9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1222"/>
      <c r="G221" s="805"/>
      <c r="H221" s="224"/>
      <c r="I221" s="227"/>
      <c r="J221" s="805"/>
      <c r="K221" s="39">
        <f t="shared" si="6"/>
        <v>0</v>
      </c>
      <c r="L221" s="81"/>
      <c r="M221" s="566"/>
      <c r="N221" s="61"/>
      <c r="O221" s="42">
        <f t="shared" si="9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1222"/>
      <c r="G222" s="805"/>
      <c r="H222" s="224"/>
      <c r="I222" s="227"/>
      <c r="J222" s="805"/>
      <c r="K222" s="39">
        <f t="shared" si="6"/>
        <v>0</v>
      </c>
      <c r="L222" s="81"/>
      <c r="M222" s="566"/>
      <c r="N222" s="61"/>
      <c r="O222" s="42">
        <f t="shared" si="9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1222"/>
      <c r="G223" s="811"/>
      <c r="H223" s="209"/>
      <c r="I223" s="227"/>
      <c r="J223" s="805"/>
      <c r="K223" s="39">
        <f t="shared" si="6"/>
        <v>0</v>
      </c>
      <c r="L223" s="81"/>
      <c r="M223" s="566"/>
      <c r="N223" s="61"/>
      <c r="O223" s="42">
        <f t="shared" si="9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1222"/>
      <c r="G224" s="811"/>
      <c r="H224" s="209"/>
      <c r="I224" s="227"/>
      <c r="J224" s="805"/>
      <c r="K224" s="39">
        <f t="shared" si="6"/>
        <v>0</v>
      </c>
      <c r="L224" s="81"/>
      <c r="M224" s="566"/>
      <c r="N224" s="61"/>
      <c r="O224" s="42">
        <f t="shared" si="9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1222"/>
      <c r="G225" s="811"/>
      <c r="H225" s="209"/>
      <c r="I225" s="227"/>
      <c r="J225" s="805"/>
      <c r="K225" s="39">
        <f t="shared" si="6"/>
        <v>0</v>
      </c>
      <c r="L225" s="81"/>
      <c r="M225" s="566"/>
      <c r="N225" s="61"/>
      <c r="O225" s="42">
        <f t="shared" si="9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8"/>
        <v>0</v>
      </c>
      <c r="F226" s="1222"/>
      <c r="G226" s="811"/>
      <c r="H226" s="209"/>
      <c r="I226" s="227"/>
      <c r="J226" s="805"/>
      <c r="K226" s="39">
        <f t="shared" si="6"/>
        <v>0</v>
      </c>
      <c r="L226" s="81"/>
      <c r="M226" s="566"/>
      <c r="N226" s="61"/>
      <c r="O226" s="42">
        <f t="shared" si="9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8"/>
        <v>0</v>
      </c>
      <c r="F227" s="1222"/>
      <c r="G227" s="811"/>
      <c r="H227" s="209"/>
      <c r="I227" s="227"/>
      <c r="J227" s="805"/>
      <c r="K227" s="39">
        <f t="shared" si="6"/>
        <v>0</v>
      </c>
      <c r="L227" s="81"/>
      <c r="M227" s="566"/>
      <c r="N227" s="61"/>
      <c r="O227" s="42">
        <f t="shared" si="9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8"/>
        <v>0</v>
      </c>
      <c r="F228" s="1222"/>
      <c r="G228" s="811"/>
      <c r="H228" s="209"/>
      <c r="I228" s="227"/>
      <c r="J228" s="805"/>
      <c r="K228" s="39">
        <f t="shared" si="6"/>
        <v>0</v>
      </c>
      <c r="L228" s="81"/>
      <c r="M228" s="566"/>
      <c r="N228" s="61"/>
      <c r="O228" s="42">
        <f t="shared" si="9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8"/>
        <v>0</v>
      </c>
      <c r="F229" s="1222"/>
      <c r="G229" s="811"/>
      <c r="H229" s="209"/>
      <c r="I229" s="227"/>
      <c r="J229" s="805"/>
      <c r="K229" s="39">
        <f t="shared" si="6"/>
        <v>0</v>
      </c>
      <c r="L229" s="81"/>
      <c r="M229" s="566"/>
      <c r="N229" s="61"/>
      <c r="O229" s="42">
        <f t="shared" si="9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8"/>
        <v>0</v>
      </c>
      <c r="F230" s="1222"/>
      <c r="G230" s="805"/>
      <c r="H230" s="209"/>
      <c r="I230" s="227"/>
      <c r="J230" s="805"/>
      <c r="K230" s="39">
        <f t="shared" si="6"/>
        <v>0</v>
      </c>
      <c r="L230" s="81"/>
      <c r="M230" s="566"/>
      <c r="N230" s="61"/>
      <c r="O230" s="42">
        <f t="shared" si="9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1222"/>
      <c r="G231" s="805"/>
      <c r="H231" s="224"/>
      <c r="I231" s="227"/>
      <c r="J231" s="805"/>
      <c r="K231" s="39">
        <f t="shared" si="6"/>
        <v>0</v>
      </c>
      <c r="L231" s="81"/>
      <c r="M231" s="566"/>
      <c r="N231" s="61"/>
      <c r="O231" s="42">
        <f t="shared" si="9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1222"/>
      <c r="G232" s="805"/>
      <c r="H232" s="224"/>
      <c r="I232" s="227"/>
      <c r="J232" s="805"/>
      <c r="K232" s="39">
        <f t="shared" si="6"/>
        <v>0</v>
      </c>
      <c r="L232" s="81"/>
      <c r="M232" s="566"/>
      <c r="N232" s="61"/>
      <c r="O232" s="42">
        <f t="shared" si="9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1222"/>
      <c r="G233" s="805"/>
      <c r="H233" s="224"/>
      <c r="I233" s="227"/>
      <c r="J233" s="805"/>
      <c r="K233" s="39">
        <f t="shared" si="6"/>
        <v>0</v>
      </c>
      <c r="L233" s="81"/>
      <c r="M233" s="566"/>
      <c r="N233" s="61"/>
      <c r="O233" s="42">
        <f t="shared" si="9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8"/>
        <v>0</v>
      </c>
      <c r="F234" s="1222"/>
      <c r="G234" s="805"/>
      <c r="H234" s="224"/>
      <c r="I234" s="227"/>
      <c r="J234" s="805"/>
      <c r="K234" s="39">
        <f t="shared" si="6"/>
        <v>0</v>
      </c>
      <c r="L234" s="81"/>
      <c r="M234" s="566"/>
      <c r="N234" s="61"/>
      <c r="O234" s="42">
        <f t="shared" si="9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8"/>
        <v>0</v>
      </c>
      <c r="F235" s="1222"/>
      <c r="G235" s="805"/>
      <c r="H235" s="224"/>
      <c r="I235" s="227"/>
      <c r="J235" s="805"/>
      <c r="K235" s="39">
        <f t="shared" si="6"/>
        <v>0</v>
      </c>
      <c r="L235" s="81"/>
      <c r="M235" s="566"/>
      <c r="N235" s="61"/>
      <c r="O235" s="42">
        <f t="shared" si="9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8"/>
        <v>0</v>
      </c>
      <c r="F236" s="1222"/>
      <c r="G236" s="805"/>
      <c r="H236" s="224"/>
      <c r="I236" s="227"/>
      <c r="J236" s="805"/>
      <c r="K236" s="39">
        <f t="shared" si="6"/>
        <v>0</v>
      </c>
      <c r="L236" s="81"/>
      <c r="M236" s="566"/>
      <c r="N236" s="61"/>
      <c r="O236" s="42">
        <f t="shared" si="9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8"/>
        <v>0</v>
      </c>
      <c r="F237" s="1222"/>
      <c r="G237" s="805"/>
      <c r="H237" s="224"/>
      <c r="I237" s="227"/>
      <c r="J237" s="805"/>
      <c r="K237" s="39">
        <f t="shared" si="6"/>
        <v>0</v>
      </c>
      <c r="L237" s="81"/>
      <c r="M237" s="566"/>
      <c r="N237" s="61"/>
      <c r="O237" s="42">
        <f t="shared" si="9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8"/>
        <v>0</v>
      </c>
      <c r="F238" s="1222"/>
      <c r="G238" s="805"/>
      <c r="H238" s="224"/>
      <c r="I238" s="227"/>
      <c r="J238" s="805"/>
      <c r="K238" s="39">
        <f t="shared" si="6"/>
        <v>0</v>
      </c>
      <c r="L238" s="81"/>
      <c r="M238" s="566"/>
      <c r="N238" s="61"/>
      <c r="O238" s="42">
        <f t="shared" si="9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203"/>
      <c r="B239" s="253"/>
      <c r="C239" s="244"/>
      <c r="D239" s="244"/>
      <c r="E239" s="34">
        <f t="shared" si="8"/>
        <v>0</v>
      </c>
      <c r="F239" s="1222"/>
      <c r="G239" s="805"/>
      <c r="H239" s="120"/>
      <c r="I239" s="59"/>
      <c r="J239" s="805"/>
      <c r="K239" s="39">
        <f t="shared" si="6"/>
        <v>0</v>
      </c>
      <c r="L239" s="81"/>
      <c r="M239" s="566"/>
      <c r="N239" s="61"/>
      <c r="O239" s="42">
        <f t="shared" si="9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266"/>
      <c r="B240" s="203"/>
      <c r="C240" s="244"/>
      <c r="D240" s="244"/>
      <c r="E240" s="34">
        <f t="shared" si="8"/>
        <v>0</v>
      </c>
      <c r="F240" s="1222"/>
      <c r="G240" s="805"/>
      <c r="H240" s="224"/>
      <c r="I240" s="227"/>
      <c r="J240" s="805"/>
      <c r="K240" s="39">
        <f t="shared" si="6"/>
        <v>0</v>
      </c>
      <c r="L240" s="81"/>
      <c r="M240" s="566"/>
      <c r="N240" s="61"/>
      <c r="O240" s="42">
        <f t="shared" si="9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66"/>
      <c r="B241" s="203"/>
      <c r="C241" s="244"/>
      <c r="D241" s="244"/>
      <c r="E241" s="34">
        <f t="shared" si="8"/>
        <v>0</v>
      </c>
      <c r="F241" s="1222"/>
      <c r="G241" s="805"/>
      <c r="H241" s="224"/>
      <c r="I241" s="227"/>
      <c r="J241" s="805"/>
      <c r="K241" s="39">
        <f t="shared" si="6"/>
        <v>0</v>
      </c>
      <c r="L241" s="81"/>
      <c r="M241" s="566"/>
      <c r="N241" s="61"/>
      <c r="O241" s="42">
        <f t="shared" si="9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6"/>
      <c r="B242" s="203"/>
      <c r="C242" s="244"/>
      <c r="D242" s="244"/>
      <c r="E242" s="34">
        <f t="shared" si="8"/>
        <v>0</v>
      </c>
      <c r="F242" s="1222"/>
      <c r="G242" s="805"/>
      <c r="H242" s="224"/>
      <c r="I242" s="227"/>
      <c r="J242" s="805"/>
      <c r="K242" s="39">
        <f t="shared" si="6"/>
        <v>0</v>
      </c>
      <c r="L242" s="81"/>
      <c r="M242" s="566"/>
      <c r="N242" s="61"/>
      <c r="O242" s="42">
        <f t="shared" si="9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266"/>
      <c r="B243" s="203"/>
      <c r="C243" s="244"/>
      <c r="D243" s="244"/>
      <c r="E243" s="34">
        <f t="shared" si="8"/>
        <v>0</v>
      </c>
      <c r="F243" s="1222"/>
      <c r="G243" s="805"/>
      <c r="H243" s="224"/>
      <c r="I243" s="227"/>
      <c r="J243" s="805"/>
      <c r="K243" s="39">
        <f t="shared" si="6"/>
        <v>0</v>
      </c>
      <c r="L243" s="81"/>
      <c r="M243" s="566"/>
      <c r="N243" s="61"/>
      <c r="O243" s="42">
        <f t="shared" si="9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69"/>
      <c r="B244" s="203"/>
      <c r="C244" s="244"/>
      <c r="D244" s="244"/>
      <c r="E244" s="34">
        <f t="shared" si="8"/>
        <v>0</v>
      </c>
      <c r="F244" s="1222"/>
      <c r="G244" s="805"/>
      <c r="H244" s="224"/>
      <c r="I244" s="227"/>
      <c r="J244" s="805"/>
      <c r="K244" s="39">
        <f t="shared" si="6"/>
        <v>0</v>
      </c>
      <c r="L244" s="81"/>
      <c r="M244" s="566"/>
      <c r="N244" s="61"/>
      <c r="O244" s="42">
        <f t="shared" si="9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169"/>
      <c r="B245" s="203"/>
      <c r="C245" s="244"/>
      <c r="D245" s="244"/>
      <c r="E245" s="34">
        <f t="shared" si="8"/>
        <v>0</v>
      </c>
      <c r="F245" s="1222"/>
      <c r="G245" s="805"/>
      <c r="H245" s="224"/>
      <c r="I245" s="227"/>
      <c r="J245" s="805"/>
      <c r="K245" s="39">
        <f t="shared" si="6"/>
        <v>0</v>
      </c>
      <c r="L245" s="81"/>
      <c r="M245" s="566"/>
      <c r="N245" s="61"/>
      <c r="O245" s="42">
        <f t="shared" si="9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169"/>
      <c r="B246" s="203"/>
      <c r="C246" s="244"/>
      <c r="D246" s="244"/>
      <c r="E246" s="34">
        <f t="shared" si="8"/>
        <v>0</v>
      </c>
      <c r="F246" s="1222"/>
      <c r="G246" s="805"/>
      <c r="H246" s="224"/>
      <c r="I246" s="227"/>
      <c r="J246" s="805"/>
      <c r="K246" s="39">
        <f t="shared" si="6"/>
        <v>0</v>
      </c>
      <c r="L246" s="81"/>
      <c r="M246" s="566"/>
      <c r="N246" s="61"/>
      <c r="O246" s="42">
        <f t="shared" si="9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8"/>
        <v>0</v>
      </c>
      <c r="F247" s="1222"/>
      <c r="G247" s="805"/>
      <c r="H247" s="224"/>
      <c r="I247" s="227"/>
      <c r="J247" s="805"/>
      <c r="K247" s="39">
        <f t="shared" si="6"/>
        <v>0</v>
      </c>
      <c r="L247" s="81"/>
      <c r="M247" s="566"/>
      <c r="N247" s="61"/>
      <c r="O247" s="42">
        <f t="shared" si="9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ref="E248:E292" si="10">D248*G248</f>
        <v>0</v>
      </c>
      <c r="F248" s="1222"/>
      <c r="G248" s="805"/>
      <c r="H248" s="224"/>
      <c r="I248" s="227"/>
      <c r="J248" s="805"/>
      <c r="K248" s="39">
        <f t="shared" si="6"/>
        <v>0</v>
      </c>
      <c r="L248" s="81"/>
      <c r="M248" s="566"/>
      <c r="N248" s="61"/>
      <c r="O248" s="42">
        <f t="shared" si="9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10"/>
        <v>0</v>
      </c>
      <c r="F249" s="1222"/>
      <c r="G249" s="805"/>
      <c r="H249" s="224"/>
      <c r="I249" s="227"/>
      <c r="J249" s="805"/>
      <c r="K249" s="39">
        <f t="shared" si="6"/>
        <v>0</v>
      </c>
      <c r="L249" s="81"/>
      <c r="M249" s="566"/>
      <c r="N249" s="61"/>
      <c r="O249" s="42">
        <f t="shared" si="9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1222"/>
      <c r="G250" s="805"/>
      <c r="H250" s="224"/>
      <c r="I250" s="227"/>
      <c r="J250" s="805"/>
      <c r="K250" s="39">
        <f t="shared" si="6"/>
        <v>0</v>
      </c>
      <c r="L250" s="81"/>
      <c r="M250" s="566"/>
      <c r="N250" s="61"/>
      <c r="O250" s="42">
        <f t="shared" si="9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0"/>
        <v>0</v>
      </c>
      <c r="F251" s="1222"/>
      <c r="G251" s="805"/>
      <c r="H251" s="224"/>
      <c r="I251" s="227"/>
      <c r="J251" s="805"/>
      <c r="K251" s="39">
        <f t="shared" si="6"/>
        <v>0</v>
      </c>
      <c r="L251" s="81"/>
      <c r="M251" s="566"/>
      <c r="N251" s="61"/>
      <c r="O251" s="42">
        <f t="shared" si="9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0"/>
        <v>0</v>
      </c>
      <c r="F252" s="1222"/>
      <c r="G252" s="805"/>
      <c r="H252" s="224"/>
      <c r="I252" s="227"/>
      <c r="J252" s="805"/>
      <c r="K252" s="39">
        <f t="shared" si="6"/>
        <v>0</v>
      </c>
      <c r="L252" s="81"/>
      <c r="M252" s="566"/>
      <c r="N252" s="61"/>
      <c r="O252" s="42">
        <f t="shared" si="9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0"/>
        <v>0</v>
      </c>
      <c r="F253" s="1222"/>
      <c r="G253" s="805"/>
      <c r="H253" s="224"/>
      <c r="I253" s="227"/>
      <c r="J253" s="805"/>
      <c r="K253" s="39">
        <f t="shared" si="6"/>
        <v>0</v>
      </c>
      <c r="L253" s="81"/>
      <c r="M253" s="566"/>
      <c r="N253" s="61"/>
      <c r="O253" s="42">
        <f t="shared" si="9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70"/>
      <c r="D254" s="270"/>
      <c r="E254" s="34">
        <f t="shared" si="10"/>
        <v>0</v>
      </c>
      <c r="F254" s="1222"/>
      <c r="G254" s="805"/>
      <c r="H254" s="224"/>
      <c r="I254" s="227"/>
      <c r="J254" s="805"/>
      <c r="K254" s="39">
        <f t="shared" si="6"/>
        <v>0</v>
      </c>
      <c r="L254" s="81"/>
      <c r="M254" s="566"/>
      <c r="N254" s="61"/>
      <c r="O254" s="42">
        <f t="shared" si="9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0"/>
        <v>0</v>
      </c>
      <c r="F255" s="1222"/>
      <c r="G255" s="805"/>
      <c r="H255" s="224"/>
      <c r="I255" s="227"/>
      <c r="J255" s="805"/>
      <c r="K255" s="39">
        <f t="shared" si="6"/>
        <v>0</v>
      </c>
      <c r="L255" s="81"/>
      <c r="M255" s="566"/>
      <c r="N255" s="61"/>
      <c r="O255" s="42">
        <f t="shared" si="9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70"/>
      <c r="D256" s="264"/>
      <c r="E256" s="34">
        <f t="shared" si="10"/>
        <v>0</v>
      </c>
      <c r="F256" s="1222"/>
      <c r="G256" s="805"/>
      <c r="H256" s="224"/>
      <c r="I256" s="227"/>
      <c r="J256" s="805"/>
      <c r="K256" s="39">
        <f t="shared" si="6"/>
        <v>0</v>
      </c>
      <c r="L256" s="81"/>
      <c r="M256" s="566"/>
      <c r="N256" s="61"/>
      <c r="O256" s="42">
        <f t="shared" si="9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65"/>
      <c r="D257" s="265"/>
      <c r="E257" s="34">
        <f t="shared" si="10"/>
        <v>0</v>
      </c>
      <c r="F257" s="1222"/>
      <c r="G257" s="805"/>
      <c r="H257" s="224"/>
      <c r="I257" s="227"/>
      <c r="J257" s="805"/>
      <c r="K257" s="39">
        <f t="shared" si="6"/>
        <v>0</v>
      </c>
      <c r="L257" s="81"/>
      <c r="M257" s="566"/>
      <c r="N257" s="61"/>
      <c r="O257" s="42">
        <f t="shared" si="9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65"/>
      <c r="D258" s="265"/>
      <c r="E258" s="34">
        <f t="shared" si="10"/>
        <v>0</v>
      </c>
      <c r="F258" s="1222"/>
      <c r="G258" s="805"/>
      <c r="H258" s="224"/>
      <c r="I258" s="227"/>
      <c r="J258" s="805"/>
      <c r="K258" s="39">
        <f t="shared" si="6"/>
        <v>0</v>
      </c>
      <c r="L258" s="81"/>
      <c r="M258" s="566"/>
      <c r="N258" s="61"/>
      <c r="O258" s="42">
        <f t="shared" si="9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70"/>
      <c r="D259" s="264"/>
      <c r="E259" s="34">
        <f t="shared" si="10"/>
        <v>0</v>
      </c>
      <c r="F259" s="1222"/>
      <c r="G259" s="805"/>
      <c r="H259" s="224"/>
      <c r="I259" s="227"/>
      <c r="J259" s="805"/>
      <c r="K259" s="39">
        <f t="shared" si="6"/>
        <v>0</v>
      </c>
      <c r="L259" s="81"/>
      <c r="M259" s="566"/>
      <c r="N259" s="61"/>
      <c r="O259" s="42">
        <f t="shared" si="9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49"/>
      <c r="D260" s="249"/>
      <c r="E260" s="34">
        <f t="shared" si="10"/>
        <v>0</v>
      </c>
      <c r="F260" s="1222"/>
      <c r="G260" s="805"/>
      <c r="H260" s="224"/>
      <c r="I260" s="227"/>
      <c r="J260" s="805"/>
      <c r="K260" s="39">
        <f t="shared" si="6"/>
        <v>0</v>
      </c>
      <c r="L260" s="81"/>
      <c r="M260" s="566"/>
      <c r="N260" s="61"/>
      <c r="O260" s="42">
        <f t="shared" si="9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197"/>
      <c r="D261" s="197"/>
      <c r="E261" s="34">
        <f t="shared" si="10"/>
        <v>0</v>
      </c>
      <c r="F261" s="1222"/>
      <c r="G261" s="805"/>
      <c r="H261" s="224"/>
      <c r="I261" s="227"/>
      <c r="J261" s="805"/>
      <c r="K261" s="39">
        <f t="shared" si="6"/>
        <v>0</v>
      </c>
      <c r="L261" s="81"/>
      <c r="M261" s="566"/>
      <c r="N261" s="61"/>
      <c r="O261" s="42">
        <f t="shared" si="9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204"/>
      <c r="B262" s="203"/>
      <c r="C262" s="226"/>
      <c r="D262" s="226"/>
      <c r="E262" s="34">
        <f t="shared" si="10"/>
        <v>0</v>
      </c>
      <c r="F262" s="1222"/>
      <c r="G262" s="805"/>
      <c r="H262" s="224"/>
      <c r="I262" s="227"/>
      <c r="J262" s="805"/>
      <c r="K262" s="39">
        <f t="shared" si="6"/>
        <v>0</v>
      </c>
      <c r="L262" s="81"/>
      <c r="M262" s="566"/>
      <c r="N262" s="61"/>
      <c r="O262" s="42">
        <f t="shared" si="9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226"/>
      <c r="D263" s="226"/>
      <c r="E263" s="34">
        <f t="shared" si="10"/>
        <v>0</v>
      </c>
      <c r="F263" s="1222"/>
      <c r="G263" s="805"/>
      <c r="H263" s="224"/>
      <c r="I263" s="227"/>
      <c r="J263" s="805"/>
      <c r="K263" s="39">
        <f t="shared" si="6"/>
        <v>0</v>
      </c>
      <c r="L263" s="81"/>
      <c r="M263" s="566"/>
      <c r="N263" s="61"/>
      <c r="O263" s="42">
        <f t="shared" si="9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169"/>
      <c r="B264" s="203"/>
      <c r="C264" s="226"/>
      <c r="D264" s="226"/>
      <c r="E264" s="34">
        <f t="shared" si="10"/>
        <v>0</v>
      </c>
      <c r="F264" s="1222"/>
      <c r="G264" s="805"/>
      <c r="H264" s="224"/>
      <c r="I264" s="227"/>
      <c r="J264" s="805"/>
      <c r="K264" s="39">
        <f t="shared" si="6"/>
        <v>0</v>
      </c>
      <c r="L264" s="81"/>
      <c r="M264" s="566"/>
      <c r="N264" s="61"/>
      <c r="O264" s="42">
        <f t="shared" si="9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019"/>
      <c r="B265" s="272"/>
      <c r="C265" s="226"/>
      <c r="D265" s="226"/>
      <c r="E265" s="34">
        <f t="shared" si="10"/>
        <v>0</v>
      </c>
      <c r="F265" s="1222"/>
      <c r="G265" s="805"/>
      <c r="H265" s="224"/>
      <c r="I265" s="227"/>
      <c r="J265" s="805"/>
      <c r="K265" s="39">
        <f t="shared" si="6"/>
        <v>0</v>
      </c>
      <c r="L265" s="81"/>
      <c r="M265" s="566"/>
      <c r="N265" s="61"/>
      <c r="O265" s="42">
        <f t="shared" si="9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204"/>
      <c r="B266" s="272"/>
      <c r="C266" s="226"/>
      <c r="D266" s="226"/>
      <c r="E266" s="34">
        <f t="shared" si="10"/>
        <v>0</v>
      </c>
      <c r="F266" s="1222"/>
      <c r="G266" s="805"/>
      <c r="H266" s="224"/>
      <c r="I266" s="59"/>
      <c r="J266" s="805"/>
      <c r="K266" s="39">
        <f t="shared" si="6"/>
        <v>0</v>
      </c>
      <c r="L266" s="81"/>
      <c r="M266" s="566"/>
      <c r="N266" s="61"/>
      <c r="O266" s="42">
        <f t="shared" si="9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204"/>
      <c r="B267" s="272"/>
      <c r="C267" s="226"/>
      <c r="D267" s="226"/>
      <c r="E267" s="34">
        <f t="shared" si="10"/>
        <v>0</v>
      </c>
      <c r="F267" s="1222"/>
      <c r="G267" s="805"/>
      <c r="H267" s="224"/>
      <c r="I267" s="227"/>
      <c r="J267" s="805"/>
      <c r="K267" s="39">
        <f t="shared" si="6"/>
        <v>0</v>
      </c>
      <c r="L267" s="81"/>
      <c r="M267" s="566"/>
      <c r="N267" s="61"/>
      <c r="O267" s="42">
        <f t="shared" si="9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169"/>
      <c r="B268" s="272"/>
      <c r="C268" s="197"/>
      <c r="D268" s="181"/>
      <c r="E268" s="34">
        <f t="shared" si="10"/>
        <v>0</v>
      </c>
      <c r="F268" s="1222"/>
      <c r="G268" s="805"/>
      <c r="H268" s="224"/>
      <c r="I268" s="227"/>
      <c r="J268" s="805"/>
      <c r="K268" s="39">
        <f t="shared" si="6"/>
        <v>0</v>
      </c>
      <c r="L268" s="81"/>
      <c r="M268" s="566"/>
      <c r="N268" s="61"/>
      <c r="O268" s="42">
        <f t="shared" si="9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169"/>
      <c r="B269" s="272"/>
      <c r="C269" s="197"/>
      <c r="D269" s="181"/>
      <c r="E269" s="34">
        <f t="shared" si="10"/>
        <v>0</v>
      </c>
      <c r="F269" s="1222"/>
      <c r="G269" s="805"/>
      <c r="H269" s="224"/>
      <c r="I269" s="227"/>
      <c r="J269" s="805"/>
      <c r="K269" s="39">
        <f t="shared" si="6"/>
        <v>0</v>
      </c>
      <c r="L269" s="81"/>
      <c r="M269" s="566"/>
      <c r="N269" s="61"/>
      <c r="O269" s="42">
        <f t="shared" si="9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204"/>
      <c r="B270" s="272"/>
      <c r="C270" s="242"/>
      <c r="D270" s="242"/>
      <c r="E270" s="34">
        <f t="shared" si="10"/>
        <v>0</v>
      </c>
      <c r="F270" s="1222"/>
      <c r="G270" s="805"/>
      <c r="H270" s="224"/>
      <c r="I270" s="175"/>
      <c r="J270" s="805"/>
      <c r="K270" s="39">
        <f t="shared" si="6"/>
        <v>0</v>
      </c>
      <c r="L270" s="81"/>
      <c r="M270" s="566"/>
      <c r="N270" s="61"/>
      <c r="O270" s="42">
        <f t="shared" si="9"/>
        <v>0</v>
      </c>
      <c r="P270" s="223"/>
      <c r="Q270" s="125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2"/>
      <c r="C271" s="191"/>
      <c r="D271" s="187"/>
      <c r="E271" s="34">
        <f t="shared" si="10"/>
        <v>0</v>
      </c>
      <c r="F271" s="1222"/>
      <c r="G271" s="805"/>
      <c r="H271" s="224"/>
      <c r="I271" s="175"/>
      <c r="J271" s="805"/>
      <c r="K271" s="39">
        <f t="shared" si="6"/>
        <v>0</v>
      </c>
      <c r="L271" s="81"/>
      <c r="M271" s="566"/>
      <c r="N271" s="274"/>
      <c r="O271" s="42">
        <f t="shared" si="9"/>
        <v>0</v>
      </c>
      <c r="P271" s="223"/>
      <c r="Q271" s="125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5"/>
      <c r="C272" s="154"/>
      <c r="D272" s="182"/>
      <c r="E272" s="34">
        <f t="shared" si="10"/>
        <v>0</v>
      </c>
      <c r="F272" s="1222"/>
      <c r="G272" s="812"/>
      <c r="H272" s="662"/>
      <c r="I272" s="277"/>
      <c r="J272" s="804"/>
      <c r="K272" s="39">
        <f t="shared" si="6"/>
        <v>0</v>
      </c>
      <c r="L272" s="81"/>
      <c r="M272" s="566"/>
      <c r="N272" s="274"/>
      <c r="O272" s="42">
        <f t="shared" si="9"/>
        <v>0</v>
      </c>
      <c r="P272" s="223"/>
      <c r="Q272" s="125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5"/>
      <c r="C273" s="154"/>
      <c r="D273" s="182"/>
      <c r="E273" s="34">
        <f t="shared" si="10"/>
        <v>0</v>
      </c>
      <c r="F273" s="1222"/>
      <c r="G273" s="812"/>
      <c r="H273" s="662"/>
      <c r="I273" s="277"/>
      <c r="J273" s="804"/>
      <c r="K273" s="39">
        <f t="shared" si="6"/>
        <v>0</v>
      </c>
      <c r="L273" s="81"/>
      <c r="M273" s="566"/>
      <c r="N273" s="274"/>
      <c r="O273" s="42">
        <f t="shared" si="9"/>
        <v>0</v>
      </c>
      <c r="P273" s="223"/>
      <c r="Q273" s="125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8"/>
      <c r="C274" s="154"/>
      <c r="D274" s="182"/>
      <c r="E274" s="34">
        <f t="shared" si="10"/>
        <v>0</v>
      </c>
      <c r="F274" s="1222"/>
      <c r="G274" s="812"/>
      <c r="H274" s="662"/>
      <c r="I274" s="277"/>
      <c r="J274" s="804"/>
      <c r="K274" s="39">
        <f t="shared" si="6"/>
        <v>0</v>
      </c>
      <c r="L274" s="81"/>
      <c r="M274" s="566"/>
      <c r="N274" s="274"/>
      <c r="O274" s="42">
        <f t="shared" si="9"/>
        <v>0</v>
      </c>
      <c r="P274" s="69"/>
      <c r="Q274" s="670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8"/>
      <c r="C275" s="154"/>
      <c r="D275" s="182"/>
      <c r="E275" s="34">
        <f t="shared" si="10"/>
        <v>0</v>
      </c>
      <c r="F275" s="1222"/>
      <c r="G275" s="812"/>
      <c r="H275" s="662"/>
      <c r="I275" s="277"/>
      <c r="J275" s="804"/>
      <c r="K275" s="39">
        <f t="shared" ref="K275:K288" si="11">J275-G275</f>
        <v>0</v>
      </c>
      <c r="L275" s="81"/>
      <c r="M275" s="566"/>
      <c r="N275" s="274"/>
      <c r="O275" s="42">
        <f t="shared" si="9"/>
        <v>0</v>
      </c>
      <c r="P275" s="69"/>
      <c r="Q275" s="670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8"/>
      <c r="C276" s="154"/>
      <c r="D276" s="182"/>
      <c r="E276" s="34">
        <f t="shared" si="10"/>
        <v>0</v>
      </c>
      <c r="F276" s="1222"/>
      <c r="G276" s="812"/>
      <c r="H276" s="662"/>
      <c r="I276" s="277"/>
      <c r="J276" s="804"/>
      <c r="K276" s="39">
        <f t="shared" si="11"/>
        <v>0</v>
      </c>
      <c r="L276" s="81"/>
      <c r="M276" s="566"/>
      <c r="N276" s="274"/>
      <c r="O276" s="42">
        <f t="shared" si="9"/>
        <v>0</v>
      </c>
      <c r="P276" s="69"/>
      <c r="Q276" s="670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03"/>
      <c r="C277" s="279"/>
      <c r="D277" s="280"/>
      <c r="E277" s="34">
        <f t="shared" si="10"/>
        <v>0</v>
      </c>
      <c r="F277" s="1222"/>
      <c r="G277" s="808"/>
      <c r="H277" s="281"/>
      <c r="I277" s="282"/>
      <c r="J277" s="805"/>
      <c r="K277" s="39">
        <f t="shared" si="11"/>
        <v>0</v>
      </c>
      <c r="L277" s="81"/>
      <c r="M277" s="566"/>
      <c r="N277" s="283"/>
      <c r="O277" s="42">
        <f t="shared" si="9"/>
        <v>0</v>
      </c>
      <c r="P277" s="223"/>
      <c r="Q277" s="125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03"/>
      <c r="C278" s="279"/>
      <c r="D278" s="279"/>
      <c r="E278" s="34">
        <f t="shared" si="10"/>
        <v>0</v>
      </c>
      <c r="F278" s="1222"/>
      <c r="G278" s="805"/>
      <c r="H278" s="224"/>
      <c r="I278" s="175"/>
      <c r="J278" s="805"/>
      <c r="K278" s="39">
        <f t="shared" si="11"/>
        <v>0</v>
      </c>
      <c r="L278" s="81"/>
      <c r="M278" s="566"/>
      <c r="N278" s="283"/>
      <c r="O278" s="42">
        <f t="shared" si="9"/>
        <v>0</v>
      </c>
      <c r="P278" s="223"/>
      <c r="Q278" s="125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03"/>
      <c r="C279" s="279"/>
      <c r="D279" s="279"/>
      <c r="E279" s="34">
        <f t="shared" si="10"/>
        <v>0</v>
      </c>
      <c r="F279" s="1222"/>
      <c r="G279" s="805"/>
      <c r="H279" s="224"/>
      <c r="I279" s="175"/>
      <c r="J279" s="805"/>
      <c r="K279" s="39">
        <f t="shared" si="11"/>
        <v>0</v>
      </c>
      <c r="L279" s="81"/>
      <c r="M279" s="566"/>
      <c r="N279" s="283"/>
      <c r="O279" s="42">
        <f t="shared" si="9"/>
        <v>0</v>
      </c>
      <c r="P279" s="223"/>
      <c r="Q279" s="125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03"/>
      <c r="C280" s="284"/>
      <c r="D280" s="284"/>
      <c r="E280" s="34">
        <f t="shared" si="10"/>
        <v>0</v>
      </c>
      <c r="F280" s="1222"/>
      <c r="G280" s="805"/>
      <c r="H280" s="224"/>
      <c r="I280" s="175"/>
      <c r="J280" s="805"/>
      <c r="K280" s="39">
        <f t="shared" si="11"/>
        <v>0</v>
      </c>
      <c r="L280" s="81"/>
      <c r="M280" s="566"/>
      <c r="N280" s="283"/>
      <c r="O280" s="42">
        <f t="shared" si="9"/>
        <v>0</v>
      </c>
      <c r="P280" s="223"/>
      <c r="Q280" s="125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85"/>
      <c r="B281" s="203"/>
      <c r="C281" s="599"/>
      <c r="D281" s="203"/>
      <c r="E281" s="34">
        <f t="shared" si="10"/>
        <v>0</v>
      </c>
      <c r="F281" s="1222"/>
      <c r="G281" s="810"/>
      <c r="H281" s="224"/>
      <c r="I281" s="255"/>
      <c r="J281" s="810">
        <v>0</v>
      </c>
      <c r="K281" s="39">
        <f t="shared" si="11"/>
        <v>0</v>
      </c>
      <c r="L281" s="286"/>
      <c r="M281" s="575"/>
      <c r="N281" s="286"/>
      <c r="O281" s="42">
        <f t="shared" si="9"/>
        <v>0</v>
      </c>
      <c r="P281" s="287"/>
      <c r="Q281" s="125"/>
      <c r="R281" s="124"/>
      <c r="S281" s="288"/>
      <c r="T281" s="289"/>
      <c r="U281" s="290"/>
      <c r="V281" s="259"/>
      <c r="W281" s="263"/>
    </row>
    <row r="282" spans="1:23" ht="24.75" thickTop="1" thickBot="1" x14ac:dyDescent="0.4">
      <c r="A282" s="285"/>
      <c r="B282" s="203"/>
      <c r="C282" s="599"/>
      <c r="D282" s="203"/>
      <c r="E282" s="34">
        <f t="shared" si="10"/>
        <v>0</v>
      </c>
      <c r="F282" s="1222"/>
      <c r="G282" s="810"/>
      <c r="H282" s="224"/>
      <c r="I282" s="255"/>
      <c r="J282" s="810">
        <v>0</v>
      </c>
      <c r="K282" s="39">
        <f t="shared" si="11"/>
        <v>0</v>
      </c>
      <c r="L282" s="286"/>
      <c r="M282" s="575"/>
      <c r="N282" s="286"/>
      <c r="O282" s="42">
        <f t="shared" si="9"/>
        <v>0</v>
      </c>
      <c r="P282" s="287"/>
      <c r="Q282" s="125"/>
      <c r="R282" s="124"/>
      <c r="S282" s="288"/>
      <c r="T282" s="289"/>
      <c r="U282" s="290"/>
      <c r="V282" s="259"/>
      <c r="W282" s="263"/>
    </row>
    <row r="283" spans="1:23" ht="24.75" thickTop="1" thickBot="1" x14ac:dyDescent="0.4">
      <c r="A283" s="285"/>
      <c r="B283" s="203"/>
      <c r="C283" s="599"/>
      <c r="D283" s="203"/>
      <c r="E283" s="34">
        <f t="shared" si="10"/>
        <v>0</v>
      </c>
      <c r="F283" s="1222"/>
      <c r="G283" s="810"/>
      <c r="H283" s="224"/>
      <c r="I283" s="255"/>
      <c r="J283" s="810">
        <v>0</v>
      </c>
      <c r="K283" s="39">
        <f t="shared" si="11"/>
        <v>0</v>
      </c>
      <c r="L283" s="286"/>
      <c r="M283" s="575"/>
      <c r="N283" s="286"/>
      <c r="O283" s="42">
        <f t="shared" si="9"/>
        <v>0</v>
      </c>
      <c r="P283" s="287"/>
      <c r="Q283" s="125"/>
      <c r="R283" s="124"/>
      <c r="S283" s="288"/>
      <c r="T283" s="289"/>
      <c r="U283" s="290"/>
      <c r="V283" s="259"/>
      <c r="W283" s="263"/>
    </row>
    <row r="284" spans="1:23" ht="24.75" thickTop="1" thickBot="1" x14ac:dyDescent="0.4">
      <c r="A284" s="285"/>
      <c r="B284" s="203"/>
      <c r="C284" s="599"/>
      <c r="D284" s="203"/>
      <c r="E284" s="34">
        <f t="shared" si="10"/>
        <v>0</v>
      </c>
      <c r="F284" s="1222"/>
      <c r="G284" s="810"/>
      <c r="H284" s="224"/>
      <c r="I284" s="291"/>
      <c r="J284" s="810">
        <v>0</v>
      </c>
      <c r="K284" s="39">
        <f t="shared" si="11"/>
        <v>0</v>
      </c>
      <c r="L284" s="286"/>
      <c r="M284" s="575"/>
      <c r="N284" s="286"/>
      <c r="O284" s="42">
        <f t="shared" si="9"/>
        <v>0</v>
      </c>
      <c r="P284" s="287"/>
      <c r="Q284" s="125"/>
      <c r="R284" s="124"/>
      <c r="S284" s="288"/>
      <c r="T284" s="289"/>
      <c r="U284" s="290"/>
      <c r="V284" s="259"/>
      <c r="W284" s="263"/>
    </row>
    <row r="285" spans="1:23" ht="24.75" thickTop="1" thickBot="1" x14ac:dyDescent="0.4">
      <c r="A285" s="292"/>
      <c r="B285" s="203"/>
      <c r="C285" s="599"/>
      <c r="D285" s="203"/>
      <c r="E285" s="34">
        <f t="shared" si="10"/>
        <v>0</v>
      </c>
      <c r="F285" s="1222"/>
      <c r="G285" s="810"/>
      <c r="H285" s="224"/>
      <c r="I285" s="293"/>
      <c r="J285" s="810">
        <v>0</v>
      </c>
      <c r="K285" s="39">
        <f t="shared" si="11"/>
        <v>0</v>
      </c>
      <c r="L285" s="286"/>
      <c r="M285" s="575"/>
      <c r="N285" s="286"/>
      <c r="O285" s="42">
        <f t="shared" si="9"/>
        <v>0</v>
      </c>
      <c r="P285" s="287"/>
      <c r="Q285" s="125"/>
      <c r="R285" s="124"/>
      <c r="S285" s="288"/>
      <c r="T285" s="289"/>
      <c r="U285" s="290"/>
      <c r="V285" s="49"/>
      <c r="W285" s="50"/>
    </row>
    <row r="286" spans="1:23" ht="24.75" thickTop="1" thickBot="1" x14ac:dyDescent="0.4">
      <c r="A286" s="294"/>
      <c r="B286" s="295"/>
      <c r="E286" s="34">
        <f t="shared" si="10"/>
        <v>0</v>
      </c>
      <c r="F286" s="1223"/>
      <c r="I286" s="299"/>
      <c r="J286" s="813">
        <v>0</v>
      </c>
      <c r="K286" s="39">
        <f t="shared" si="11"/>
        <v>0</v>
      </c>
      <c r="L286" s="300"/>
      <c r="N286" s="300"/>
      <c r="O286" s="42">
        <f t="shared" si="9"/>
        <v>0</v>
      </c>
      <c r="P286" s="287"/>
      <c r="Q286" s="125"/>
      <c r="R286" s="258"/>
      <c r="S286" s="288"/>
      <c r="T286" s="289"/>
      <c r="U286" s="290"/>
      <c r="V286" s="49"/>
      <c r="W286" s="50"/>
    </row>
    <row r="287" spans="1:23" ht="24.75" thickTop="1" thickBot="1" x14ac:dyDescent="0.4">
      <c r="A287" s="294"/>
      <c r="B287" s="295"/>
      <c r="E287" s="34">
        <f t="shared" si="10"/>
        <v>0</v>
      </c>
      <c r="F287" s="1223"/>
      <c r="J287" s="813">
        <v>0</v>
      </c>
      <c r="K287" s="39">
        <f t="shared" si="11"/>
        <v>0</v>
      </c>
      <c r="L287" s="300"/>
      <c r="N287" s="300"/>
      <c r="O287" s="42">
        <f t="shared" si="9"/>
        <v>0</v>
      </c>
      <c r="P287" s="287"/>
      <c r="Q287" s="125"/>
      <c r="R287" s="258"/>
      <c r="S287" s="288"/>
      <c r="T287" s="289"/>
      <c r="U287" s="290"/>
      <c r="V287" s="49"/>
      <c r="W287" s="50"/>
    </row>
    <row r="288" spans="1:23" ht="24.75" thickTop="1" thickBot="1" x14ac:dyDescent="0.4">
      <c r="A288" s="294"/>
      <c r="B288" s="295"/>
      <c r="E288" s="34">
        <f t="shared" si="10"/>
        <v>0</v>
      </c>
      <c r="F288" s="1223"/>
      <c r="J288" s="821">
        <v>0</v>
      </c>
      <c r="K288" s="39">
        <f t="shared" si="11"/>
        <v>0</v>
      </c>
      <c r="L288" s="300"/>
      <c r="N288" s="300"/>
      <c r="O288" s="42">
        <f t="shared" si="9"/>
        <v>0</v>
      </c>
      <c r="P288" s="287"/>
      <c r="Q288" s="125"/>
      <c r="R288" s="258"/>
      <c r="S288" s="288"/>
      <c r="T288" s="289"/>
      <c r="U288" s="290"/>
      <c r="V288" s="49"/>
      <c r="W288" s="50"/>
    </row>
    <row r="289" spans="1:23" ht="24.75" thickTop="1" thickBot="1" x14ac:dyDescent="0.35">
      <c r="A289" s="294"/>
      <c r="B289" s="295"/>
      <c r="E289" s="34" t="e">
        <f t="shared" si="10"/>
        <v>#VALUE!</v>
      </c>
      <c r="F289" s="1223"/>
      <c r="G289" s="1481" t="s">
        <v>27</v>
      </c>
      <c r="H289" s="1481"/>
      <c r="I289" s="1482"/>
      <c r="J289" s="822">
        <f>SUM(J5:J288)</f>
        <v>326115.86</v>
      </c>
      <c r="K289" s="304"/>
      <c r="L289" s="300"/>
      <c r="M289" s="576"/>
      <c r="N289" s="300"/>
      <c r="O289" s="42">
        <f t="shared" si="9"/>
        <v>0</v>
      </c>
      <c r="P289" s="287"/>
      <c r="Q289" s="125"/>
      <c r="R289" s="258"/>
      <c r="S289" s="288"/>
      <c r="T289" s="306"/>
      <c r="U289" s="261"/>
      <c r="V289" s="262"/>
      <c r="W289" s="50"/>
    </row>
    <row r="290" spans="1:23" ht="24.75" thickTop="1" thickBot="1" x14ac:dyDescent="0.3">
      <c r="A290" s="307"/>
      <c r="B290" s="295"/>
      <c r="E290" s="34">
        <f t="shared" si="10"/>
        <v>0</v>
      </c>
      <c r="F290" s="1223"/>
      <c r="J290" s="823"/>
      <c r="K290" s="304"/>
      <c r="L290" s="300"/>
      <c r="M290" s="576"/>
      <c r="N290" s="300"/>
      <c r="O290" s="42">
        <f t="shared" si="9"/>
        <v>0</v>
      </c>
      <c r="P290" s="309"/>
      <c r="R290" s="6"/>
      <c r="S290" s="310"/>
      <c r="T290" s="311"/>
      <c r="U290" s="312"/>
      <c r="W290" s="9"/>
    </row>
    <row r="291" spans="1:23" ht="24.75" thickTop="1" thickBot="1" x14ac:dyDescent="0.4">
      <c r="A291" s="294"/>
      <c r="B291" s="295"/>
      <c r="E291" s="34">
        <f t="shared" si="10"/>
        <v>0</v>
      </c>
      <c r="F291" s="1223"/>
      <c r="K291" s="297"/>
      <c r="L291" s="300"/>
      <c r="N291" s="300"/>
      <c r="O291" s="42">
        <f t="shared" si="9"/>
        <v>0</v>
      </c>
      <c r="P291" s="309"/>
      <c r="R291" s="6"/>
      <c r="S291" s="310"/>
      <c r="T291" s="311"/>
      <c r="U291" s="312"/>
      <c r="W291" s="9"/>
    </row>
    <row r="292" spans="1:23" ht="24.75" thickTop="1" thickBot="1" x14ac:dyDescent="0.4">
      <c r="A292" s="294"/>
      <c r="B292" s="295"/>
      <c r="E292" s="34">
        <f t="shared" si="10"/>
        <v>0</v>
      </c>
      <c r="F292" s="1223"/>
      <c r="K292" s="297"/>
      <c r="L292" s="314"/>
      <c r="O292" s="42">
        <f t="shared" si="9"/>
        <v>0</v>
      </c>
      <c r="P292" s="315"/>
      <c r="R292" s="6"/>
      <c r="S292" s="310"/>
      <c r="T292" s="311"/>
      <c r="U292" s="316"/>
      <c r="W292" s="9"/>
    </row>
    <row r="293" spans="1:23" ht="24.75" thickTop="1" thickBot="1" x14ac:dyDescent="0.4">
      <c r="A293" s="294"/>
      <c r="I293" s="318"/>
      <c r="J293" s="824" t="s">
        <v>28</v>
      </c>
      <c r="K293" s="320"/>
      <c r="L293" s="320"/>
      <c r="M293" s="577">
        <f>SUM(M281:M292)</f>
        <v>0</v>
      </c>
      <c r="N293" s="322"/>
      <c r="O293" s="323">
        <f>SUM(O5:O292)</f>
        <v>17262006.079999998</v>
      </c>
      <c r="P293" s="324"/>
      <c r="R293" s="325">
        <f>SUM(R5:R292)</f>
        <v>125817.5</v>
      </c>
      <c r="S293" s="256"/>
      <c r="T293" s="326">
        <f>SUM(T26:T292)</f>
        <v>30800</v>
      </c>
      <c r="U293" s="327"/>
      <c r="V293" s="328"/>
      <c r="W293" s="329">
        <f>SUM(W281:W292)</f>
        <v>0</v>
      </c>
    </row>
    <row r="294" spans="1:23" x14ac:dyDescent="0.35">
      <c r="A294" s="294"/>
      <c r="I294" s="318"/>
      <c r="J294" s="825"/>
      <c r="K294" s="331"/>
      <c r="L294" s="332"/>
      <c r="N294" s="332"/>
      <c r="O294" s="333"/>
      <c r="P294" s="324"/>
      <c r="S294" s="310"/>
      <c r="T294" s="334"/>
      <c r="V294" s="336"/>
      <c r="W294"/>
    </row>
    <row r="295" spans="1:23" ht="24" thickBot="1" x14ac:dyDescent="0.4">
      <c r="A295" s="294"/>
      <c r="I295" s="318"/>
      <c r="J295" s="825"/>
      <c r="K295" s="331"/>
      <c r="L295" s="332"/>
      <c r="N295" s="332"/>
      <c r="O295" s="333"/>
      <c r="P295" s="324"/>
      <c r="S295" s="310"/>
      <c r="T295" s="334"/>
      <c r="V295" s="336"/>
      <c r="W295"/>
    </row>
    <row r="296" spans="1:23" ht="24" thickTop="1" x14ac:dyDescent="0.25">
      <c r="A296" s="294"/>
      <c r="J296" s="826" t="s">
        <v>29</v>
      </c>
      <c r="K296" s="338"/>
      <c r="L296" s="338"/>
      <c r="M296" s="578"/>
      <c r="N296" s="339"/>
      <c r="O296" s="340">
        <f>W293+T293+R293+O293+M293</f>
        <v>17418623.579999998</v>
      </c>
      <c r="P296" s="341"/>
      <c r="S296" s="310"/>
      <c r="T296" s="334"/>
      <c r="V296" s="336"/>
      <c r="W296"/>
    </row>
    <row r="297" spans="1:23" ht="24" thickBot="1" x14ac:dyDescent="0.3">
      <c r="A297" s="342"/>
      <c r="J297" s="827"/>
      <c r="K297" s="344"/>
      <c r="L297" s="344"/>
      <c r="M297" s="579"/>
      <c r="N297" s="345"/>
      <c r="O297" s="346"/>
      <c r="P297" s="347"/>
      <c r="S297" s="310"/>
      <c r="T297" s="334"/>
      <c r="V297" s="336"/>
      <c r="W297"/>
    </row>
    <row r="298" spans="1:23" ht="24" thickTop="1" x14ac:dyDescent="0.35">
      <c r="A298" s="342"/>
      <c r="J298" s="825"/>
      <c r="K298" s="331"/>
      <c r="L298" s="332"/>
      <c r="N298" s="332"/>
      <c r="O298" s="333"/>
      <c r="P298" s="324"/>
      <c r="S298" s="310"/>
      <c r="T298" s="334"/>
      <c r="V298" s="336"/>
      <c r="W298"/>
    </row>
    <row r="299" spans="1:23" x14ac:dyDescent="0.35">
      <c r="A299" s="294"/>
      <c r="J299" s="825"/>
      <c r="K299" s="331"/>
      <c r="L299" s="332"/>
      <c r="N299" s="332"/>
      <c r="O299" s="333"/>
      <c r="P299" s="324"/>
      <c r="S299" s="310"/>
      <c r="T299" s="334"/>
      <c r="V299" s="336"/>
      <c r="W299"/>
    </row>
    <row r="300" spans="1:23" x14ac:dyDescent="0.35">
      <c r="A300" s="294"/>
      <c r="J300" s="825"/>
      <c r="K300" s="348"/>
      <c r="L300" s="332"/>
      <c r="N300" s="332"/>
      <c r="O300" s="333"/>
      <c r="P300" s="349"/>
      <c r="S300" s="310"/>
      <c r="T300" s="334"/>
      <c r="V300" s="336"/>
      <c r="W300"/>
    </row>
    <row r="301" spans="1:23" x14ac:dyDescent="0.35">
      <c r="A301" s="342"/>
      <c r="O301" s="333"/>
      <c r="P301" s="351"/>
      <c r="S301" s="310"/>
      <c r="T301" s="334"/>
      <c r="V301" s="336"/>
      <c r="W301"/>
    </row>
    <row r="302" spans="1:23" x14ac:dyDescent="0.35">
      <c r="A302" s="342"/>
      <c r="P302" s="351"/>
      <c r="T302" s="334"/>
      <c r="V302" s="336"/>
      <c r="W302"/>
    </row>
    <row r="303" spans="1:23" x14ac:dyDescent="0.35">
      <c r="A303" s="294"/>
      <c r="B303" s="295"/>
      <c r="O303" s="333"/>
      <c r="P303" s="324"/>
      <c r="T303" s="334"/>
      <c r="V303" s="336"/>
      <c r="W303"/>
    </row>
    <row r="304" spans="1:23" x14ac:dyDescent="0.35">
      <c r="A304" s="342"/>
      <c r="B304" s="295"/>
      <c r="O304" s="333"/>
      <c r="P304" s="324"/>
      <c r="T304" s="334"/>
      <c r="V304" s="336"/>
      <c r="W304"/>
    </row>
    <row r="305" spans="1:23" x14ac:dyDescent="0.35">
      <c r="A305" s="294"/>
      <c r="B305" s="295"/>
      <c r="J305" s="825"/>
      <c r="K305" s="331"/>
      <c r="L305" s="332"/>
      <c r="N305" s="332"/>
      <c r="O305" s="333"/>
      <c r="P305" s="324"/>
      <c r="T305" s="334"/>
      <c r="V305" s="336"/>
      <c r="W305"/>
    </row>
    <row r="306" spans="1:23" x14ac:dyDescent="0.35">
      <c r="A306" s="342"/>
      <c r="B306" s="295"/>
      <c r="J306" s="825"/>
      <c r="K306" s="331"/>
      <c r="L306" s="332"/>
      <c r="N306" s="332"/>
      <c r="O306" s="333"/>
      <c r="P306" s="324"/>
      <c r="T306" s="334"/>
      <c r="V306" s="336"/>
      <c r="W306"/>
    </row>
    <row r="307" spans="1:23" x14ac:dyDescent="0.35">
      <c r="A307" s="294"/>
      <c r="B307" s="295"/>
      <c r="K307" s="328"/>
      <c r="L307" s="328"/>
      <c r="O307" s="333"/>
      <c r="P307" s="324"/>
      <c r="T307" s="334"/>
      <c r="V307" s="336"/>
      <c r="W307"/>
    </row>
    <row r="308" spans="1:23" x14ac:dyDescent="0.35">
      <c r="A308" s="342"/>
      <c r="T308" s="334"/>
      <c r="V308" s="336"/>
      <c r="W308"/>
    </row>
    <row r="309" spans="1:23" x14ac:dyDescent="0.35">
      <c r="A309" s="294"/>
      <c r="T309" s="334"/>
      <c r="V309" s="336"/>
      <c r="W309"/>
    </row>
    <row r="310" spans="1:23" x14ac:dyDescent="0.35">
      <c r="A310" s="294"/>
      <c r="B310" s="354"/>
      <c r="C310" s="601"/>
      <c r="D310" s="354"/>
      <c r="E310" s="355"/>
      <c r="F310" s="1241"/>
      <c r="G310" s="814"/>
      <c r="H310" s="360"/>
      <c r="I310" s="358"/>
      <c r="J310" s="814"/>
      <c r="K310"/>
      <c r="L310"/>
      <c r="M310" s="580"/>
      <c r="N310"/>
      <c r="Q310" s="679"/>
      <c r="R310" s="334"/>
      <c r="T310" s="334"/>
      <c r="V310" s="336"/>
      <c r="W310"/>
    </row>
    <row r="311" spans="1:23" x14ac:dyDescent="0.35">
      <c r="A311" s="342"/>
      <c r="B311" s="354"/>
      <c r="C311" s="601"/>
      <c r="D311" s="354"/>
      <c r="E311" s="355"/>
      <c r="F311" s="1241"/>
      <c r="G311" s="814"/>
      <c r="H311" s="360"/>
      <c r="I311" s="358"/>
      <c r="J311" s="814"/>
      <c r="K311"/>
      <c r="L311"/>
      <c r="M311" s="580"/>
      <c r="N311"/>
      <c r="Q311" s="679"/>
      <c r="R311" s="334"/>
      <c r="T311" s="334"/>
      <c r="V311" s="336"/>
      <c r="W311"/>
    </row>
    <row r="312" spans="1:23" x14ac:dyDescent="0.35">
      <c r="A312" s="342"/>
      <c r="B312" s="354"/>
      <c r="C312" s="601"/>
      <c r="D312" s="354"/>
      <c r="E312" s="355"/>
      <c r="F312" s="1241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42"/>
      <c r="B313" s="354"/>
      <c r="C313" s="601"/>
      <c r="D313" s="354"/>
      <c r="E313" s="355"/>
      <c r="F313" s="1241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361"/>
      <c r="B314" s="354"/>
      <c r="C314" s="601"/>
      <c r="D314" s="354"/>
      <c r="E314" s="355"/>
      <c r="F314" s="1241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307"/>
      <c r="B315" s="354"/>
      <c r="C315" s="601"/>
      <c r="D315" s="354"/>
      <c r="E315" s="355"/>
      <c r="F315" s="1241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294"/>
      <c r="B316" s="354"/>
      <c r="C316" s="601"/>
      <c r="D316" s="354"/>
      <c r="E316" s="355"/>
      <c r="F316" s="1241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294"/>
      <c r="B317" s="354"/>
      <c r="C317" s="601"/>
      <c r="D317" s="354"/>
      <c r="E317" s="355"/>
      <c r="F317" s="1241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41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41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41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41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41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</sheetData>
  <mergeCells count="65">
    <mergeCell ref="T1:U2"/>
    <mergeCell ref="X1:Y1"/>
    <mergeCell ref="P3:Q3"/>
    <mergeCell ref="M12:N12"/>
    <mergeCell ref="C5:C6"/>
    <mergeCell ref="H5:H6"/>
    <mergeCell ref="C11:C12"/>
    <mergeCell ref="A1:K2"/>
    <mergeCell ref="A77:A80"/>
    <mergeCell ref="A81:A83"/>
    <mergeCell ref="C81:C83"/>
    <mergeCell ref="H81:H83"/>
    <mergeCell ref="I81:I83"/>
    <mergeCell ref="C77:C80"/>
    <mergeCell ref="H77:H80"/>
    <mergeCell ref="I77:I80"/>
    <mergeCell ref="A63:A67"/>
    <mergeCell ref="C63:C67"/>
    <mergeCell ref="H63:H67"/>
    <mergeCell ref="I63:I67"/>
    <mergeCell ref="A71:A75"/>
    <mergeCell ref="C71:C75"/>
    <mergeCell ref="H71:H75"/>
    <mergeCell ref="I71:I75"/>
    <mergeCell ref="M77:M80"/>
    <mergeCell ref="N77:N80"/>
    <mergeCell ref="Q71:Q75"/>
    <mergeCell ref="G289:I289"/>
    <mergeCell ref="P81:P83"/>
    <mergeCell ref="Q81:Q83"/>
    <mergeCell ref="Q63:Q67"/>
    <mergeCell ref="A68:A69"/>
    <mergeCell ref="C68:C69"/>
    <mergeCell ref="H68:H69"/>
    <mergeCell ref="I68:I69"/>
    <mergeCell ref="P63:P67"/>
    <mergeCell ref="M63:M67"/>
    <mergeCell ref="N63:N67"/>
    <mergeCell ref="P68:P69"/>
    <mergeCell ref="Q68:Q69"/>
    <mergeCell ref="Q77:Q80"/>
    <mergeCell ref="P71:P75"/>
    <mergeCell ref="M75:M76"/>
    <mergeCell ref="P77:P80"/>
    <mergeCell ref="Q85:Q88"/>
    <mergeCell ref="A85:A88"/>
    <mergeCell ref="C85:C88"/>
    <mergeCell ref="H85:H88"/>
    <mergeCell ref="I85:I88"/>
    <mergeCell ref="P94:P97"/>
    <mergeCell ref="Q94:Q97"/>
    <mergeCell ref="T85:T88"/>
    <mergeCell ref="U85:U88"/>
    <mergeCell ref="A103:A107"/>
    <mergeCell ref="C103:C107"/>
    <mergeCell ref="I103:I107"/>
    <mergeCell ref="M103:M107"/>
    <mergeCell ref="N103:N107"/>
    <mergeCell ref="N94:N97"/>
    <mergeCell ref="A94:A97"/>
    <mergeCell ref="C94:C97"/>
    <mergeCell ref="I94:I97"/>
    <mergeCell ref="H94:H97"/>
    <mergeCell ref="M94:M97"/>
    <mergeCell ref="P85:P88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tabSelected="1" topLeftCell="D1" workbookViewId="0">
      <selection activeCell="L5" sqref="L5"/>
    </sheetView>
  </sheetViews>
  <sheetFormatPr baseColWidth="10" defaultRowHeight="18.75" x14ac:dyDescent="0.3"/>
  <cols>
    <col min="1" max="1" width="4.7109375" customWidth="1"/>
    <col min="2" max="2" width="34.5703125" style="1048" customWidth="1"/>
    <col min="3" max="3" width="27.42578125" style="1048" customWidth="1"/>
    <col min="4" max="4" width="16.42578125" style="353" bestFit="1" customWidth="1"/>
    <col min="5" max="5" width="12.5703125" style="1431" customWidth="1"/>
    <col min="6" max="6" width="13.42578125" style="1441" bestFit="1" customWidth="1"/>
    <col min="7" max="7" width="7.28515625" style="353" customWidth="1"/>
    <col min="8" max="8" width="14.7109375" style="1441" bestFit="1" customWidth="1"/>
    <col min="9" max="9" width="14.140625" style="1434" customWidth="1"/>
    <col min="10" max="10" width="18.42578125" style="1250" customWidth="1"/>
    <col min="11" max="11" width="19" bestFit="1" customWidth="1"/>
    <col min="12" max="12" width="16.28515625" style="1320" customWidth="1"/>
    <col min="13" max="13" width="16.85546875" bestFit="1" customWidth="1"/>
    <col min="14" max="14" width="16" style="1472" customWidth="1"/>
    <col min="15" max="15" width="16.28515625" style="1457" customWidth="1"/>
    <col min="16" max="16" width="15.5703125" style="1175" bestFit="1" customWidth="1"/>
    <col min="17" max="17" width="20.85546875" style="2" bestFit="1" customWidth="1"/>
    <col min="18" max="18" width="18.42578125" style="1295" customWidth="1"/>
    <col min="19" max="19" width="16.140625" style="906" bestFit="1" customWidth="1"/>
    <col min="20" max="20" width="11.42578125" style="90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44" t="s">
        <v>841</v>
      </c>
      <c r="C1" s="1245"/>
      <c r="D1" s="1396"/>
      <c r="E1" s="1397"/>
      <c r="F1" s="1398"/>
      <c r="G1" s="1399"/>
      <c r="H1" s="1398"/>
      <c r="I1" s="1400"/>
      <c r="J1" s="1246"/>
      <c r="K1" s="1922" t="s">
        <v>743</v>
      </c>
      <c r="L1" s="896"/>
      <c r="M1" s="1924" t="s">
        <v>744</v>
      </c>
      <c r="N1" s="1467"/>
      <c r="P1" s="1247" t="s">
        <v>745</v>
      </c>
      <c r="Q1" s="1926" t="s">
        <v>746</v>
      </c>
      <c r="R1" s="898"/>
    </row>
    <row r="2" spans="1:29" ht="24.75" customHeight="1" thickTop="1" thickBot="1" x14ac:dyDescent="0.35">
      <c r="A2" s="1248"/>
      <c r="B2" s="1249" t="s">
        <v>4</v>
      </c>
      <c r="C2" s="1126" t="s">
        <v>747</v>
      </c>
      <c r="D2" s="1401"/>
      <c r="E2" s="1402" t="s">
        <v>748</v>
      </c>
      <c r="F2" s="1403" t="s">
        <v>749</v>
      </c>
      <c r="G2" s="1404" t="s">
        <v>750</v>
      </c>
      <c r="H2" s="1405" t="s">
        <v>751</v>
      </c>
      <c r="I2" s="1406" t="s">
        <v>752</v>
      </c>
      <c r="J2" s="1346"/>
      <c r="K2" s="1923"/>
      <c r="L2" s="1251" t="s">
        <v>753</v>
      </c>
      <c r="M2" s="1925"/>
      <c r="N2" s="1473" t="s">
        <v>753</v>
      </c>
      <c r="O2" s="1462" t="s">
        <v>11</v>
      </c>
      <c r="P2" s="1252" t="s">
        <v>754</v>
      </c>
      <c r="Q2" s="1927"/>
      <c r="R2" s="1253" t="s">
        <v>753</v>
      </c>
    </row>
    <row r="3" spans="1:29" s="336" customFormat="1" ht="19.5" thickTop="1" x14ac:dyDescent="0.3">
      <c r="A3" s="313"/>
      <c r="B3" s="1048">
        <f>[1]PIERNA!B3</f>
        <v>0</v>
      </c>
      <c r="C3" s="1048">
        <f>[1]PIERNA!C3</f>
        <v>0</v>
      </c>
      <c r="D3" s="351">
        <f>[1]PIERNA!D3</f>
        <v>0</v>
      </c>
      <c r="E3" s="1407"/>
      <c r="F3" s="1408">
        <f>[1]PIERNA!F3</f>
        <v>0</v>
      </c>
      <c r="G3" s="353">
        <f>[1]PIERNA!G3</f>
        <v>0</v>
      </c>
      <c r="H3" s="1409">
        <f>[1]PIERNA!H3</f>
        <v>0</v>
      </c>
      <c r="I3" s="1410">
        <f>[1]PIERNA!I3</f>
        <v>0</v>
      </c>
      <c r="J3" s="1173"/>
      <c r="K3" s="1254"/>
      <c r="L3" s="1255"/>
      <c r="M3" s="1256"/>
      <c r="N3" s="1467"/>
      <c r="O3" s="1457"/>
      <c r="P3" s="1175"/>
      <c r="Q3" s="1089"/>
      <c r="R3" s="1257"/>
      <c r="S3" s="899">
        <f t="shared" ref="S3:S31" si="0">Q3+M3+K3+P3</f>
        <v>0</v>
      </c>
      <c r="T3" s="899" t="e">
        <f>S3/H3</f>
        <v>#DIV/0!</v>
      </c>
    </row>
    <row r="4" spans="1:29" s="336" customFormat="1" ht="31.5" customHeight="1" x14ac:dyDescent="0.3">
      <c r="A4" s="313">
        <v>1</v>
      </c>
      <c r="B4" s="1258" t="str">
        <f>'C O M B O S   NOVIEMBRE 2023'!B4</f>
        <v xml:space="preserve">SAM FARMS </v>
      </c>
      <c r="C4" s="1393" t="str">
        <f>'C O M B O S   NOVIEMBRE 2023'!C4</f>
        <v>Seaboard</v>
      </c>
      <c r="D4" s="1411" t="str">
        <f>'C O M B O S   NOVIEMBRE 2023'!D4</f>
        <v>PED. 105609243</v>
      </c>
      <c r="E4" s="1412">
        <f>'C O M B O S   NOVIEMBRE 2023'!E4</f>
        <v>45234</v>
      </c>
      <c r="F4" s="1413">
        <f>'C O M B O S   NOVIEMBRE 2023'!F4</f>
        <v>17893.38</v>
      </c>
      <c r="G4" s="599">
        <f>'C O M B O S   NOVIEMBRE 2023'!G4</f>
        <v>20</v>
      </c>
      <c r="H4" s="1414">
        <f>'C O M B O S   NOVIEMBRE 2023'!H4</f>
        <v>17856.87</v>
      </c>
      <c r="I4" s="1415">
        <f>'C O M B O S   NOVIEMBRE 2023'!I4</f>
        <v>36.510000000002037</v>
      </c>
      <c r="J4" s="1349">
        <f>'C O M B O S   NOVIEMBRE 2023'!K6</f>
        <v>11789</v>
      </c>
      <c r="K4" s="1266">
        <v>12424</v>
      </c>
      <c r="L4" s="1271" t="s">
        <v>852</v>
      </c>
      <c r="M4" s="1266">
        <v>37120</v>
      </c>
      <c r="N4" s="1465" t="s">
        <v>852</v>
      </c>
      <c r="O4" s="1458">
        <v>12177</v>
      </c>
      <c r="P4" s="1259"/>
      <c r="Q4" s="1259">
        <f>38422.19*17.39</f>
        <v>668161.88410000002</v>
      </c>
      <c r="R4" s="1282" t="s">
        <v>845</v>
      </c>
      <c r="S4" s="899">
        <f>Q4</f>
        <v>668161.88410000002</v>
      </c>
      <c r="T4" s="899">
        <f>S4/H4</f>
        <v>37.417637251097197</v>
      </c>
      <c r="U4" s="1260"/>
    </row>
    <row r="5" spans="1:29" s="336" customFormat="1" ht="40.5" customHeight="1" x14ac:dyDescent="0.3">
      <c r="A5" s="313">
        <v>2</v>
      </c>
      <c r="B5" s="1334" t="str">
        <f>'C O M B O S   NOVIEMBRE 2023'!U5</f>
        <v>SAM FARMS  LLC</v>
      </c>
      <c r="C5" s="1392" t="str">
        <f>'C O M B O S   NOVIEMBRE 2023'!V5</f>
        <v>RANTOUL</v>
      </c>
      <c r="D5" s="1411" t="str">
        <f>'C O M B O S   NOVIEMBRE 2023'!W5</f>
        <v>PED. 3002232</v>
      </c>
      <c r="E5" s="1412">
        <f>'C O M B O S   NOVIEMBRE 2023'!X5</f>
        <v>45241</v>
      </c>
      <c r="F5" s="1416">
        <f>'C O M B O S   NOVIEMBRE 2023'!Y5</f>
        <v>17986.830000000002</v>
      </c>
      <c r="G5" s="1417">
        <f>'C O M B O S   NOVIEMBRE 2023'!Z5</f>
        <v>19</v>
      </c>
      <c r="H5" s="1418">
        <f>'C O M B O S   NOVIEMBRE 2023'!AA5</f>
        <v>18281.8</v>
      </c>
      <c r="I5" s="1419">
        <f>'C O M B O S   NOVIEMBRE 2023'!AB5</f>
        <v>-294.96999999999753</v>
      </c>
      <c r="J5" s="1349">
        <f>'C O M B O S   NOVIEMBRE 2023'!U6</f>
        <v>11922</v>
      </c>
      <c r="K5" s="1931">
        <v>10124</v>
      </c>
      <c r="L5" s="1930" t="s">
        <v>900</v>
      </c>
      <c r="M5" s="1266">
        <v>37120</v>
      </c>
      <c r="N5" s="1465" t="s">
        <v>890</v>
      </c>
      <c r="O5" s="1458">
        <v>12196</v>
      </c>
      <c r="P5" s="1259"/>
      <c r="Q5" s="1259">
        <f>40683.87*17.51</f>
        <v>712374.56370000006</v>
      </c>
      <c r="R5" s="1282" t="s">
        <v>853</v>
      </c>
      <c r="S5" s="899">
        <f>Q5+M5+K5+P5</f>
        <v>759618.56370000006</v>
      </c>
      <c r="T5" s="899">
        <f>S5/H5+0.1</f>
        <v>41.650534613659495</v>
      </c>
      <c r="U5" s="1262"/>
    </row>
    <row r="6" spans="1:29" s="336" customFormat="1" ht="30" customHeight="1" x14ac:dyDescent="0.3">
      <c r="A6" s="313">
        <v>3</v>
      </c>
      <c r="B6" s="1392" t="str">
        <f>'C O M B O S   NOVIEMBRE 2023'!AE5</f>
        <v>IDEAL TRADING</v>
      </c>
      <c r="C6" s="1392" t="str">
        <f>'C O M B O S   NOVIEMBRE 2023'!AF5</f>
        <v>SIOUX</v>
      </c>
      <c r="D6" s="1411" t="str">
        <f>'C O M B O S   NOVIEMBRE 2023'!AG5</f>
        <v>PED. 105993430</v>
      </c>
      <c r="E6" s="1412">
        <f>'C O M B O S   NOVIEMBRE 2023'!AH5</f>
        <v>45244</v>
      </c>
      <c r="F6" s="1416">
        <f>'C O M B O S   NOVIEMBRE 2023'!AI5</f>
        <v>18550.59</v>
      </c>
      <c r="G6" s="1417">
        <f>'C O M B O S   NOVIEMBRE 2023'!AJ5</f>
        <v>23</v>
      </c>
      <c r="H6" s="1418">
        <f>'C O M B O S   NOVIEMBRE 2023'!AK5+'C O M B O S   NOVIEMBRE 2023'!AK5</f>
        <v>37163</v>
      </c>
      <c r="I6" s="1419">
        <f>'C O M B O S   NOVIEMBRE 2023'!AL5</f>
        <v>-30.909999999999854</v>
      </c>
      <c r="J6" s="1385" t="str">
        <f>'C O M B O S   NOVIEMBRE 2023'!AE6</f>
        <v>NLP-212</v>
      </c>
      <c r="K6" s="1266">
        <v>12274</v>
      </c>
      <c r="L6" s="1271" t="s">
        <v>895</v>
      </c>
      <c r="M6" s="1266">
        <v>37120</v>
      </c>
      <c r="N6" s="1465" t="s">
        <v>890</v>
      </c>
      <c r="O6" s="1458">
        <v>203162</v>
      </c>
      <c r="P6" s="1259"/>
      <c r="Q6" s="1047">
        <f>41375.66*17.615</f>
        <v>728832.25089999998</v>
      </c>
      <c r="R6" s="1293" t="s">
        <v>889</v>
      </c>
      <c r="S6" s="899">
        <f t="shared" si="0"/>
        <v>778226.25089999998</v>
      </c>
      <c r="T6" s="899">
        <f t="shared" ref="T6:T35" si="1">S6/H6+0.1</f>
        <v>21.040888811452252</v>
      </c>
      <c r="U6" s="1260"/>
    </row>
    <row r="7" spans="1:29" s="336" customFormat="1" ht="34.5" customHeight="1" x14ac:dyDescent="0.35">
      <c r="A7" s="313">
        <v>4</v>
      </c>
      <c r="B7" s="1392" t="str">
        <f>'C O M B O S   NOVIEMBRE 2023'!AO5</f>
        <v xml:space="preserve">SAM  FARMS </v>
      </c>
      <c r="C7" s="1392" t="str">
        <f>'C O M B O S   NOVIEMBRE 2023'!AP5</f>
        <v>RANTOUL</v>
      </c>
      <c r="D7" s="1411" t="str">
        <f>'C O M B O S   NOVIEMBRE 2023'!AQ5</f>
        <v>PED. 106002279</v>
      </c>
      <c r="E7" s="1412">
        <f>'C O M B O S   NOVIEMBRE 2023'!AR5</f>
        <v>45245</v>
      </c>
      <c r="F7" s="1416">
        <f>'C O M B O S   NOVIEMBRE 2023'!AS5</f>
        <v>18324.95</v>
      </c>
      <c r="G7" s="1417">
        <f>'C O M B O S   NOVIEMBRE 2023'!AT5</f>
        <v>20</v>
      </c>
      <c r="H7" s="1418">
        <f>'C O M B O S   NOVIEMBRE 2023'!AU5</f>
        <v>18476.599999999999</v>
      </c>
      <c r="I7" s="1419">
        <f>'C O M B O S   NOVIEMBRE 2023'!AV5</f>
        <v>-151.64999999999782</v>
      </c>
      <c r="J7" s="1387">
        <f>'C O M B O S   NOVIEMBRE 2023'!AO6</f>
        <v>11935</v>
      </c>
      <c r="K7" s="1266">
        <v>11424</v>
      </c>
      <c r="L7" s="1271" t="s">
        <v>852</v>
      </c>
      <c r="M7" s="1266">
        <v>37120</v>
      </c>
      <c r="N7" s="1465" t="s">
        <v>891</v>
      </c>
      <c r="O7" s="1458">
        <v>12204</v>
      </c>
      <c r="P7" s="1259"/>
      <c r="Q7" s="1047">
        <f>41601.63*17.665</f>
        <v>734892.79394999996</v>
      </c>
      <c r="R7" s="1444" t="s">
        <v>889</v>
      </c>
      <c r="S7" s="899">
        <f t="shared" si="0"/>
        <v>783436.79394999996</v>
      </c>
      <c r="T7" s="899">
        <f t="shared" si="1"/>
        <v>42.501567060498147</v>
      </c>
      <c r="U7" s="1262"/>
      <c r="W7" s="3"/>
      <c r="X7" s="3"/>
      <c r="Y7" s="1263"/>
      <c r="Z7" s="1264">
        <v>5.0000000000000001E-3</v>
      </c>
      <c r="AA7" s="1263">
        <f t="shared" ref="AA7:AA28" si="2">Y7*Z7</f>
        <v>0</v>
      </c>
      <c r="AB7" s="1263">
        <f t="shared" ref="AB7:AB28" si="3">AA7*16%</f>
        <v>0</v>
      </c>
      <c r="AC7" s="1263">
        <f t="shared" ref="AC7:AC28" si="4">AA7+AB7</f>
        <v>0</v>
      </c>
    </row>
    <row r="8" spans="1:29" s="336" customFormat="1" ht="34.5" customHeight="1" x14ac:dyDescent="0.3">
      <c r="A8" s="313">
        <v>5</v>
      </c>
      <c r="B8" s="1391" t="str">
        <f>'C O M B O S   NOVIEMBRE 2023'!AY5</f>
        <v>SAM FARMS</v>
      </c>
      <c r="C8" s="1394" t="str">
        <f>'C O M B O S   NOVIEMBRE 2023'!AZ5</f>
        <v xml:space="preserve">I B P </v>
      </c>
      <c r="D8" s="1411" t="str">
        <f>'C O M B O S   NOVIEMBRE 2023'!BA5</f>
        <v>PED. 106240656</v>
      </c>
      <c r="E8" s="1412">
        <f>'C O M B O S   NOVIEMBRE 2023'!BB5</f>
        <v>45248</v>
      </c>
      <c r="F8" s="1416">
        <f>'C O M B O S   NOVIEMBRE 2023'!BC5</f>
        <v>18638.18</v>
      </c>
      <c r="G8" s="1417">
        <f>'C O M B O S   NOVIEMBRE 2023'!BD5</f>
        <v>20</v>
      </c>
      <c r="H8" s="1418">
        <f>'C O M B O S   NOVIEMBRE 2023'!BE5</f>
        <v>18715.12</v>
      </c>
      <c r="I8" s="1419">
        <f>'C O M B O S   NOVIEMBRE 2023'!AV6</f>
        <v>0</v>
      </c>
      <c r="J8" s="1478">
        <v>11872</v>
      </c>
      <c r="K8" s="1266">
        <v>12434</v>
      </c>
      <c r="L8" s="1267" t="s">
        <v>897</v>
      </c>
      <c r="M8" s="1266">
        <v>35840</v>
      </c>
      <c r="N8" s="1465" t="s">
        <v>897</v>
      </c>
      <c r="O8" s="1479">
        <v>12218</v>
      </c>
      <c r="P8" s="1259"/>
      <c r="Q8" s="1047">
        <f>42254.37*17.31</f>
        <v>731423.14469999995</v>
      </c>
      <c r="R8" s="1444" t="s">
        <v>896</v>
      </c>
      <c r="S8" s="899">
        <f t="shared" si="0"/>
        <v>779697.14469999995</v>
      </c>
      <c r="T8" s="899">
        <f t="shared" si="1"/>
        <v>41.761348936047433</v>
      </c>
      <c r="U8" s="1260"/>
      <c r="W8" s="3"/>
      <c r="X8" s="3"/>
      <c r="Y8" s="1263"/>
      <c r="Z8" s="1264">
        <v>5.0000000000000001E-3</v>
      </c>
      <c r="AA8" s="1263">
        <f t="shared" si="2"/>
        <v>0</v>
      </c>
      <c r="AB8" s="1263">
        <f t="shared" si="3"/>
        <v>0</v>
      </c>
      <c r="AC8" s="1263">
        <f t="shared" si="4"/>
        <v>0</v>
      </c>
    </row>
    <row r="9" spans="1:29" s="336" customFormat="1" ht="39.75" customHeight="1" x14ac:dyDescent="0.3">
      <c r="A9" s="313">
        <v>6</v>
      </c>
      <c r="B9" s="1334" t="str">
        <f>'C O M B O S   NOVIEMBRE 2023'!BI5</f>
        <v>SAM FARMS</v>
      </c>
      <c r="C9" s="1392" t="str">
        <f>'C O M B O S   NOVIEMBRE 2023'!BJ5</f>
        <v xml:space="preserve">I B P </v>
      </c>
      <c r="D9" s="1411" t="str">
        <f>'C O M B O S   NOVIEMBRE 2023'!BK5</f>
        <v>PED. 106320088</v>
      </c>
      <c r="E9" s="1412">
        <f>'C O M B O S   NOVIEMBRE 2023'!BL5</f>
        <v>45252</v>
      </c>
      <c r="F9" s="1416">
        <f>'C O M B O S   NOVIEMBRE 2023'!BM5</f>
        <v>18855.48</v>
      </c>
      <c r="G9" s="1417">
        <f>'C O M B O S   NOVIEMBRE 2023'!BN5</f>
        <v>20</v>
      </c>
      <c r="H9" s="1418">
        <f>'C O M B O S   NOVIEMBRE 2023'!BO5</f>
        <v>18866.62</v>
      </c>
      <c r="I9" s="1419">
        <f>'C O M B O S   NOVIEMBRE 2023'!AV7</f>
        <v>0</v>
      </c>
      <c r="J9" s="1331">
        <f>'C O M B O S   NOVIEMBRE 2023'!BI6</f>
        <v>11874</v>
      </c>
      <c r="K9" s="1266"/>
      <c r="L9" s="1269"/>
      <c r="M9" s="1266">
        <v>35840</v>
      </c>
      <c r="N9" s="1464" t="s">
        <v>887</v>
      </c>
      <c r="O9" s="1458">
        <v>12225</v>
      </c>
      <c r="P9" s="1259"/>
      <c r="Q9" s="124">
        <f>41793.65*17.137</f>
        <v>716217.78005000006</v>
      </c>
      <c r="R9" s="1330" t="s">
        <v>885</v>
      </c>
      <c r="S9" s="899">
        <f>Q9+M9+K9</f>
        <v>752057.78005000006</v>
      </c>
      <c r="T9" s="899">
        <f t="shared" si="1"/>
        <v>39.961818388773409</v>
      </c>
      <c r="U9" s="1260"/>
      <c r="W9" s="3"/>
      <c r="X9" s="3"/>
      <c r="Y9" s="1263"/>
      <c r="Z9" s="1264">
        <v>5.0000000000000001E-3</v>
      </c>
      <c r="AA9" s="1263">
        <f t="shared" si="2"/>
        <v>0</v>
      </c>
      <c r="AB9" s="1263">
        <f t="shared" si="3"/>
        <v>0</v>
      </c>
      <c r="AC9" s="1263">
        <f t="shared" si="4"/>
        <v>0</v>
      </c>
    </row>
    <row r="10" spans="1:29" s="336" customFormat="1" ht="31.5" customHeight="1" x14ac:dyDescent="0.3">
      <c r="A10" s="313">
        <v>7</v>
      </c>
      <c r="B10" s="1392"/>
      <c r="C10" s="1392"/>
      <c r="D10" s="1411"/>
      <c r="E10" s="1412"/>
      <c r="F10" s="1416"/>
      <c r="G10" s="1417"/>
      <c r="H10" s="1418"/>
      <c r="I10" s="1419">
        <f>'C O M B O S   NOVIEMBRE 2023'!AV8</f>
        <v>0</v>
      </c>
      <c r="J10" s="1331"/>
      <c r="K10" s="1266"/>
      <c r="L10" s="1269"/>
      <c r="M10" s="1266"/>
      <c r="N10" s="1464"/>
      <c r="O10" s="1458"/>
      <c r="P10" s="1259"/>
      <c r="Q10" s="1283"/>
      <c r="R10" s="1445"/>
      <c r="S10" s="899">
        <f>Q10+M10+K10</f>
        <v>0</v>
      </c>
      <c r="T10" s="899" t="e">
        <f t="shared" si="1"/>
        <v>#DIV/0!</v>
      </c>
      <c r="U10" s="1260"/>
      <c r="W10" s="3"/>
      <c r="X10" s="3"/>
      <c r="Y10" s="1263"/>
      <c r="Z10" s="1264">
        <v>5.0000000000000001E-3</v>
      </c>
      <c r="AA10" s="1263">
        <f t="shared" si="2"/>
        <v>0</v>
      </c>
      <c r="AB10" s="1263">
        <f t="shared" si="3"/>
        <v>0</v>
      </c>
      <c r="AC10" s="1263">
        <f t="shared" si="4"/>
        <v>0</v>
      </c>
    </row>
    <row r="11" spans="1:29" s="336" customFormat="1" ht="27" customHeight="1" x14ac:dyDescent="0.3">
      <c r="A11" s="313">
        <v>8</v>
      </c>
      <c r="B11" s="1394"/>
      <c r="C11" s="1392"/>
      <c r="D11" s="1411"/>
      <c r="E11" s="1412"/>
      <c r="F11" s="1416"/>
      <c r="G11" s="1417"/>
      <c r="H11" s="1418"/>
      <c r="I11" s="1419">
        <f>'C O M B O S   NOVIEMBRE 2023'!AV9</f>
        <v>0</v>
      </c>
      <c r="J11" s="1294"/>
      <c r="K11" s="1266"/>
      <c r="L11" s="1269"/>
      <c r="M11" s="1266"/>
      <c r="N11" s="1464"/>
      <c r="O11" s="506"/>
      <c r="P11" s="1259"/>
      <c r="Q11" s="1259"/>
      <c r="R11" s="1270"/>
      <c r="S11" s="899">
        <f t="shared" si="0"/>
        <v>0</v>
      </c>
      <c r="T11" s="899" t="e">
        <f t="shared" si="1"/>
        <v>#DIV/0!</v>
      </c>
      <c r="U11" s="1260"/>
      <c r="W11" s="3"/>
      <c r="X11" s="3"/>
      <c r="Y11" s="1263"/>
      <c r="Z11" s="1264">
        <v>5.0000000000000001E-3</v>
      </c>
      <c r="AA11" s="1263">
        <f t="shared" si="2"/>
        <v>0</v>
      </c>
      <c r="AB11" s="1263">
        <f t="shared" si="3"/>
        <v>0</v>
      </c>
      <c r="AC11" s="1263">
        <f t="shared" si="4"/>
        <v>0</v>
      </c>
    </row>
    <row r="12" spans="1:29" s="336" customFormat="1" ht="31.5" customHeight="1" x14ac:dyDescent="0.3">
      <c r="A12" s="313">
        <v>9</v>
      </c>
      <c r="B12" s="1392"/>
      <c r="C12" s="1392"/>
      <c r="D12" s="1411"/>
      <c r="E12" s="1412"/>
      <c r="F12" s="1416"/>
      <c r="G12" s="1417"/>
      <c r="H12" s="1418"/>
      <c r="I12" s="1419">
        <f>'C O M B O S   NOVIEMBRE 2023'!AV10</f>
        <v>0</v>
      </c>
      <c r="J12" s="1332"/>
      <c r="K12" s="1266"/>
      <c r="L12" s="1271"/>
      <c r="M12" s="1266"/>
      <c r="N12" s="1464"/>
      <c r="O12" s="506"/>
      <c r="P12" s="1259"/>
      <c r="Q12" s="1259"/>
      <c r="R12" s="1270"/>
      <c r="S12" s="899">
        <f>Q12+M12+K12</f>
        <v>0</v>
      </c>
      <c r="T12" s="899" t="e">
        <f t="shared" si="1"/>
        <v>#DIV/0!</v>
      </c>
      <c r="U12" s="1272"/>
      <c r="W12" s="3"/>
      <c r="X12" s="3"/>
      <c r="Y12" s="1263"/>
      <c r="Z12" s="1264">
        <v>5.0000000000000001E-3</v>
      </c>
      <c r="AA12" s="1263">
        <f t="shared" si="2"/>
        <v>0</v>
      </c>
      <c r="AB12" s="1263">
        <f t="shared" si="3"/>
        <v>0</v>
      </c>
      <c r="AC12" s="1263">
        <f t="shared" si="4"/>
        <v>0</v>
      </c>
    </row>
    <row r="13" spans="1:29" s="336" customFormat="1" ht="33" customHeight="1" x14ac:dyDescent="0.3">
      <c r="A13" s="313">
        <v>10</v>
      </c>
      <c r="B13" s="1392"/>
      <c r="C13" s="1392"/>
      <c r="D13" s="1411"/>
      <c r="E13" s="1412"/>
      <c r="F13" s="1416"/>
      <c r="G13" s="1417"/>
      <c r="H13" s="1418"/>
      <c r="I13" s="1419">
        <f>'C O M B O S   NOVIEMBRE 2023'!AV11</f>
        <v>0</v>
      </c>
      <c r="J13" s="1333"/>
      <c r="K13" s="1266"/>
      <c r="L13" s="1271"/>
      <c r="M13" s="1266"/>
      <c r="N13" s="1464"/>
      <c r="O13" s="506"/>
      <c r="P13" s="1273"/>
      <c r="Q13" s="124"/>
      <c r="R13" s="1270"/>
      <c r="S13" s="899">
        <f t="shared" si="0"/>
        <v>0</v>
      </c>
      <c r="T13" s="899" t="e">
        <f t="shared" si="1"/>
        <v>#DIV/0!</v>
      </c>
      <c r="U13" s="1262"/>
      <c r="W13" s="3"/>
      <c r="X13" s="3"/>
      <c r="Y13" s="1263"/>
      <c r="Z13" s="1264">
        <v>5.0000000000000001E-3</v>
      </c>
      <c r="AA13" s="1263">
        <f t="shared" si="2"/>
        <v>0</v>
      </c>
      <c r="AB13" s="1263">
        <f t="shared" si="3"/>
        <v>0</v>
      </c>
      <c r="AC13" s="1263">
        <f t="shared" si="4"/>
        <v>0</v>
      </c>
    </row>
    <row r="14" spans="1:29" s="336" customFormat="1" ht="29.25" customHeight="1" x14ac:dyDescent="0.3">
      <c r="A14" s="313">
        <v>11</v>
      </c>
      <c r="B14" s="1334"/>
      <c r="C14" s="1392"/>
      <c r="D14" s="1411"/>
      <c r="E14" s="1412"/>
      <c r="F14" s="1416"/>
      <c r="G14" s="1417"/>
      <c r="H14" s="1418"/>
      <c r="I14" s="1419"/>
      <c r="J14" s="1332"/>
      <c r="K14" s="1266"/>
      <c r="L14" s="1267"/>
      <c r="M14" s="1266"/>
      <c r="N14" s="1464"/>
      <c r="O14" s="1458"/>
      <c r="P14" s="289"/>
      <c r="Q14" s="124"/>
      <c r="R14" s="1274"/>
      <c r="S14" s="899">
        <f>Q14+M14+K14</f>
        <v>0</v>
      </c>
      <c r="T14" s="899" t="e">
        <f>S14/H14+0.1</f>
        <v>#DIV/0!</v>
      </c>
      <c r="U14" s="1262"/>
      <c r="W14" s="3"/>
      <c r="X14" s="3"/>
      <c r="Y14" s="1263"/>
      <c r="Z14" s="1264">
        <v>5.0000000000000001E-3</v>
      </c>
      <c r="AA14" s="1263">
        <f t="shared" si="2"/>
        <v>0</v>
      </c>
      <c r="AB14" s="1263">
        <f t="shared" si="3"/>
        <v>0</v>
      </c>
      <c r="AC14" s="1263">
        <f t="shared" si="4"/>
        <v>0</v>
      </c>
    </row>
    <row r="15" spans="1:29" s="336" customFormat="1" ht="36" customHeight="1" x14ac:dyDescent="0.3">
      <c r="A15" s="313">
        <v>12</v>
      </c>
      <c r="B15" s="1391"/>
      <c r="C15" s="1392"/>
      <c r="D15" s="1411"/>
      <c r="E15" s="1412"/>
      <c r="F15" s="1416"/>
      <c r="G15" s="1417"/>
      <c r="H15" s="1418"/>
      <c r="I15" s="1419"/>
      <c r="J15" s="1335"/>
      <c r="K15" s="1266"/>
      <c r="L15" s="1267"/>
      <c r="M15" s="1266"/>
      <c r="N15" s="1466"/>
      <c r="O15" s="506"/>
      <c r="P15" s="1273"/>
      <c r="Q15" s="124"/>
      <c r="R15" s="1276"/>
      <c r="S15" s="899">
        <f>Q15+M15+K15</f>
        <v>0</v>
      </c>
      <c r="T15" s="899" t="e">
        <f>S15/H15</f>
        <v>#DIV/0!</v>
      </c>
      <c r="U15" s="1262"/>
      <c r="W15" s="3"/>
      <c r="X15" s="3"/>
      <c r="Y15" s="1263"/>
      <c r="Z15" s="1264">
        <v>5.0000000000000001E-3</v>
      </c>
      <c r="AA15" s="1263">
        <f t="shared" si="2"/>
        <v>0</v>
      </c>
      <c r="AB15" s="1263">
        <f t="shared" si="3"/>
        <v>0</v>
      </c>
      <c r="AC15" s="1263">
        <f t="shared" si="4"/>
        <v>0</v>
      </c>
    </row>
    <row r="16" spans="1:29" s="336" customFormat="1" ht="36" customHeight="1" x14ac:dyDescent="0.3">
      <c r="A16" s="313">
        <v>13</v>
      </c>
      <c r="B16" s="1394"/>
      <c r="C16" s="1392"/>
      <c r="D16" s="1411"/>
      <c r="E16" s="1412"/>
      <c r="F16" s="1416"/>
      <c r="G16" s="1417"/>
      <c r="H16" s="1418"/>
      <c r="I16" s="1419"/>
      <c r="J16" s="1336"/>
      <c r="K16" s="1266"/>
      <c r="L16" s="1271"/>
      <c r="M16" s="1266"/>
      <c r="N16" s="1466"/>
      <c r="O16" s="506"/>
      <c r="P16" s="1259"/>
      <c r="Q16" s="1259"/>
      <c r="R16" s="1270"/>
      <c r="S16" s="899">
        <f t="shared" si="0"/>
        <v>0</v>
      </c>
      <c r="T16" s="899" t="e">
        <f t="shared" si="1"/>
        <v>#DIV/0!</v>
      </c>
      <c r="U16" s="1262"/>
      <c r="W16" s="3"/>
      <c r="X16" s="3"/>
      <c r="Y16" s="1263"/>
      <c r="Z16" s="1264">
        <v>5.0000000000000001E-3</v>
      </c>
      <c r="AA16" s="1263">
        <f t="shared" si="2"/>
        <v>0</v>
      </c>
      <c r="AB16" s="1263">
        <f t="shared" si="3"/>
        <v>0</v>
      </c>
      <c r="AC16" s="1263">
        <f t="shared" si="4"/>
        <v>0</v>
      </c>
    </row>
    <row r="17" spans="1:29" s="336" customFormat="1" ht="36" customHeight="1" x14ac:dyDescent="0.3">
      <c r="A17" s="313">
        <v>14</v>
      </c>
      <c r="B17" s="1395"/>
      <c r="C17" s="1392"/>
      <c r="D17" s="1411"/>
      <c r="E17" s="1412"/>
      <c r="F17" s="1416"/>
      <c r="G17" s="1417"/>
      <c r="H17" s="1418"/>
      <c r="I17" s="1419"/>
      <c r="J17" s="1337"/>
      <c r="K17" s="1266"/>
      <c r="L17" s="1267"/>
      <c r="M17" s="1266"/>
      <c r="N17" s="1464"/>
      <c r="O17" s="506"/>
      <c r="P17" s="1277"/>
      <c r="Q17" s="1259"/>
      <c r="R17" s="1270"/>
      <c r="S17" s="899">
        <f>Q17+M17+K17</f>
        <v>0</v>
      </c>
      <c r="T17" s="899" t="e">
        <f>S17/H17</f>
        <v>#DIV/0!</v>
      </c>
      <c r="U17" s="1278"/>
      <c r="W17" s="3"/>
      <c r="X17" s="3"/>
      <c r="Y17" s="1263"/>
      <c r="Z17" s="1264">
        <v>5.0000000000000001E-3</v>
      </c>
      <c r="AA17" s="1263">
        <f t="shared" si="2"/>
        <v>0</v>
      </c>
      <c r="AB17" s="1263">
        <f t="shared" si="3"/>
        <v>0</v>
      </c>
      <c r="AC17" s="1263">
        <f t="shared" si="4"/>
        <v>0</v>
      </c>
    </row>
    <row r="18" spans="1:29" s="336" customFormat="1" ht="36" customHeight="1" x14ac:dyDescent="0.3">
      <c r="A18" s="313">
        <v>15</v>
      </c>
      <c r="B18" s="1391"/>
      <c r="C18" s="1392"/>
      <c r="D18" s="1411"/>
      <c r="E18" s="1412"/>
      <c r="F18" s="1416"/>
      <c r="G18" s="1417"/>
      <c r="H18" s="1418"/>
      <c r="I18" s="1419"/>
      <c r="J18" s="1338"/>
      <c r="K18" s="1266"/>
      <c r="L18" s="1267"/>
      <c r="M18" s="1266"/>
      <c r="N18" s="1466"/>
      <c r="O18" s="1458"/>
      <c r="P18" s="1028"/>
      <c r="Q18" s="1259"/>
      <c r="R18" s="1274"/>
      <c r="S18" s="899">
        <f>Q18+M18+K18</f>
        <v>0</v>
      </c>
      <c r="T18" s="899" t="e">
        <f t="shared" si="1"/>
        <v>#DIV/0!</v>
      </c>
      <c r="U18" s="1279"/>
      <c r="W18" s="3"/>
      <c r="X18" s="3"/>
      <c r="Y18" s="1263"/>
      <c r="Z18" s="1264">
        <v>5.0000000000000001E-3</v>
      </c>
      <c r="AA18" s="1263">
        <f t="shared" si="2"/>
        <v>0</v>
      </c>
      <c r="AB18" s="1263">
        <f t="shared" si="3"/>
        <v>0</v>
      </c>
      <c r="AC18" s="1263">
        <f t="shared" si="4"/>
        <v>0</v>
      </c>
    </row>
    <row r="19" spans="1:29" s="336" customFormat="1" ht="36" customHeight="1" x14ac:dyDescent="0.3">
      <c r="A19" s="313">
        <v>16</v>
      </c>
      <c r="B19" s="1327"/>
      <c r="C19" s="1261"/>
      <c r="D19" s="1420"/>
      <c r="E19" s="1421"/>
      <c r="F19" s="1422"/>
      <c r="G19" s="1035"/>
      <c r="H19" s="1423"/>
      <c r="I19" s="1424"/>
      <c r="J19" s="1331"/>
      <c r="K19" s="1266"/>
      <c r="L19" s="1267"/>
      <c r="M19" s="1266"/>
      <c r="N19" s="1466"/>
      <c r="O19" s="1458"/>
      <c r="P19" s="289"/>
      <c r="Q19" s="1259"/>
      <c r="R19" s="1268"/>
      <c r="S19" s="899">
        <f>Q19+M19+K19</f>
        <v>0</v>
      </c>
      <c r="T19" s="899" t="e">
        <f t="shared" si="1"/>
        <v>#DIV/0!</v>
      </c>
      <c r="W19" s="3"/>
      <c r="X19" s="3"/>
      <c r="Y19" s="1263"/>
      <c r="Z19" s="1264">
        <v>5.0000000000000001E-3</v>
      </c>
      <c r="AA19" s="1263">
        <f t="shared" si="2"/>
        <v>0</v>
      </c>
      <c r="AB19" s="1263">
        <f t="shared" si="3"/>
        <v>0</v>
      </c>
      <c r="AC19" s="1263">
        <f t="shared" si="4"/>
        <v>0</v>
      </c>
    </row>
    <row r="20" spans="1:29" s="336" customFormat="1" ht="36" customHeight="1" x14ac:dyDescent="0.25">
      <c r="A20" s="313">
        <v>17</v>
      </c>
      <c r="B20" s="1329"/>
      <c r="C20" s="1261"/>
      <c r="D20" s="1420"/>
      <c r="E20" s="1421"/>
      <c r="F20" s="1422"/>
      <c r="G20" s="1035"/>
      <c r="H20" s="1423"/>
      <c r="I20" s="1424"/>
      <c r="J20" s="1339"/>
      <c r="K20" s="1266"/>
      <c r="L20" s="1267"/>
      <c r="M20" s="1266"/>
      <c r="N20" s="1466"/>
      <c r="O20" s="1458"/>
      <c r="P20" s="289"/>
      <c r="Q20" s="1259"/>
      <c r="R20" s="1268"/>
      <c r="S20" s="899">
        <f t="shared" si="0"/>
        <v>0</v>
      </c>
      <c r="T20" s="899" t="e">
        <f t="shared" si="1"/>
        <v>#DIV/0!</v>
      </c>
      <c r="W20" s="3"/>
      <c r="X20" s="3"/>
      <c r="Y20" s="1263"/>
      <c r="Z20" s="1264">
        <v>5.0000000000000001E-3</v>
      </c>
      <c r="AA20" s="1263">
        <f t="shared" si="2"/>
        <v>0</v>
      </c>
      <c r="AB20" s="1263">
        <f t="shared" si="3"/>
        <v>0</v>
      </c>
      <c r="AC20" s="1263">
        <f t="shared" si="4"/>
        <v>0</v>
      </c>
    </row>
    <row r="21" spans="1:29" s="336" customFormat="1" ht="36" customHeight="1" x14ac:dyDescent="0.25">
      <c r="A21" s="313">
        <v>18</v>
      </c>
      <c r="B21" s="1330"/>
      <c r="C21" s="1340"/>
      <c r="D21" s="1420"/>
      <c r="E21" s="1421"/>
      <c r="F21" s="1422"/>
      <c r="G21" s="1035"/>
      <c r="H21" s="1423"/>
      <c r="I21" s="1424"/>
      <c r="J21" s="1341"/>
      <c r="K21" s="1266"/>
      <c r="L21" s="1267"/>
      <c r="M21" s="1266"/>
      <c r="N21" s="1466"/>
      <c r="O21" s="1458"/>
      <c r="P21" s="1259"/>
      <c r="Q21" s="1259"/>
      <c r="R21" s="1268"/>
      <c r="S21" s="899">
        <f t="shared" si="0"/>
        <v>0</v>
      </c>
      <c r="T21" s="899" t="e">
        <f t="shared" si="1"/>
        <v>#DIV/0!</v>
      </c>
      <c r="W21" s="3"/>
      <c r="X21" s="3"/>
      <c r="Y21" s="1263"/>
      <c r="Z21" s="1264">
        <v>5.0000000000000001E-3</v>
      </c>
      <c r="AA21" s="1263">
        <f t="shared" si="2"/>
        <v>0</v>
      </c>
      <c r="AB21" s="1263">
        <f t="shared" si="3"/>
        <v>0</v>
      </c>
      <c r="AC21" s="1263">
        <f t="shared" si="4"/>
        <v>0</v>
      </c>
    </row>
    <row r="22" spans="1:29" s="336" customFormat="1" ht="36" customHeight="1" x14ac:dyDescent="0.3">
      <c r="A22" s="313">
        <v>19</v>
      </c>
      <c r="B22" s="1328"/>
      <c r="C22" s="1261"/>
      <c r="D22" s="1420"/>
      <c r="E22" s="1421"/>
      <c r="F22" s="1422"/>
      <c r="G22" s="1035"/>
      <c r="H22" s="1423"/>
      <c r="I22" s="1424"/>
      <c r="J22" s="1294"/>
      <c r="K22" s="1266"/>
      <c r="L22" s="1267"/>
      <c r="M22" s="1266"/>
      <c r="N22" s="1466"/>
      <c r="O22" s="506"/>
      <c r="P22" s="1259"/>
      <c r="Q22" s="1259"/>
      <c r="R22" s="1268"/>
      <c r="S22" s="899">
        <f>Q22+M22+K22</f>
        <v>0</v>
      </c>
      <c r="T22" s="899" t="e">
        <f t="shared" si="1"/>
        <v>#DIV/0!</v>
      </c>
      <c r="W22" s="3"/>
      <c r="X22" s="3"/>
      <c r="Y22" s="1263"/>
      <c r="Z22" s="1264">
        <v>5.0000000000000001E-3</v>
      </c>
      <c r="AA22" s="1263">
        <f t="shared" si="2"/>
        <v>0</v>
      </c>
      <c r="AB22" s="1263">
        <f t="shared" si="3"/>
        <v>0</v>
      </c>
      <c r="AC22" s="1263">
        <f t="shared" si="4"/>
        <v>0</v>
      </c>
    </row>
    <row r="23" spans="1:29" s="336" customFormat="1" ht="36" customHeight="1" x14ac:dyDescent="0.3">
      <c r="A23" s="313">
        <v>20</v>
      </c>
      <c r="B23" s="1329"/>
      <c r="C23" s="1261"/>
      <c r="D23" s="1420"/>
      <c r="E23" s="1421"/>
      <c r="F23" s="1422"/>
      <c r="G23" s="1035"/>
      <c r="H23" s="1423"/>
      <c r="I23" s="1424"/>
      <c r="J23" s="1294"/>
      <c r="K23" s="1266"/>
      <c r="L23" s="1267"/>
      <c r="M23" s="1266"/>
      <c r="N23" s="1468"/>
      <c r="O23" s="506"/>
      <c r="P23" s="1281"/>
      <c r="Q23" s="1259"/>
      <c r="R23" s="1268"/>
      <c r="S23" s="899">
        <f>Q23+M23+K23</f>
        <v>0</v>
      </c>
      <c r="T23" s="899" t="e">
        <f t="shared" si="1"/>
        <v>#DIV/0!</v>
      </c>
      <c r="W23" s="3"/>
      <c r="X23" s="3"/>
      <c r="Y23" s="1263"/>
      <c r="Z23" s="1264">
        <v>5.0000000000000001E-3</v>
      </c>
      <c r="AA23" s="1263">
        <f t="shared" si="2"/>
        <v>0</v>
      </c>
      <c r="AB23" s="1263">
        <f t="shared" si="3"/>
        <v>0</v>
      </c>
      <c r="AC23" s="1263">
        <f t="shared" si="4"/>
        <v>0</v>
      </c>
    </row>
    <row r="24" spans="1:29" s="336" customFormat="1" ht="36" customHeight="1" x14ac:dyDescent="0.25">
      <c r="A24" s="313">
        <v>21</v>
      </c>
      <c r="B24" s="1327"/>
      <c r="C24" s="1261"/>
      <c r="D24" s="1425"/>
      <c r="E24" s="1421"/>
      <c r="F24" s="1422"/>
      <c r="G24" s="1035"/>
      <c r="H24" s="1423"/>
      <c r="I24" s="1424"/>
      <c r="J24" s="1332"/>
      <c r="K24" s="1266"/>
      <c r="L24" s="1267"/>
      <c r="M24" s="1266"/>
      <c r="N24" s="1464"/>
      <c r="O24" s="1458"/>
      <c r="P24" s="1277"/>
      <c r="Q24" s="1259"/>
      <c r="R24" s="1268"/>
      <c r="S24" s="899">
        <f>Q24+M24+K24</f>
        <v>0</v>
      </c>
      <c r="T24" s="899" t="e">
        <f>S24/H24</f>
        <v>#DIV/0!</v>
      </c>
      <c r="W24" s="3"/>
      <c r="X24" s="3"/>
      <c r="Y24" s="1263"/>
      <c r="Z24" s="1264">
        <v>5.0000000000000001E-3</v>
      </c>
      <c r="AA24" s="1263">
        <f t="shared" si="2"/>
        <v>0</v>
      </c>
      <c r="AB24" s="1263">
        <f t="shared" si="3"/>
        <v>0</v>
      </c>
      <c r="AC24" s="1263">
        <f t="shared" si="4"/>
        <v>0</v>
      </c>
    </row>
    <row r="25" spans="1:29" s="336" customFormat="1" ht="36" customHeight="1" x14ac:dyDescent="0.25">
      <c r="A25" s="313">
        <v>22</v>
      </c>
      <c r="B25" s="1327"/>
      <c r="C25" s="1266"/>
      <c r="D25" s="1425"/>
      <c r="E25" s="1421"/>
      <c r="F25" s="1422"/>
      <c r="G25" s="1035"/>
      <c r="H25" s="1423"/>
      <c r="I25" s="1424"/>
      <c r="J25" s="1341"/>
      <c r="K25" s="1266"/>
      <c r="L25" s="1267"/>
      <c r="M25" s="1266"/>
      <c r="N25" s="1464"/>
      <c r="O25" s="1458"/>
      <c r="P25" s="1259"/>
      <c r="Q25" s="1259"/>
      <c r="R25" s="1268"/>
      <c r="S25" s="899">
        <f t="shared" si="0"/>
        <v>0</v>
      </c>
      <c r="T25" s="899" t="e">
        <f t="shared" si="1"/>
        <v>#DIV/0!</v>
      </c>
      <c r="W25" s="3"/>
      <c r="X25" s="3"/>
      <c r="Y25" s="1263"/>
      <c r="Z25" s="1264">
        <v>5.0000000000000001E-3</v>
      </c>
      <c r="AA25" s="1263">
        <f t="shared" si="2"/>
        <v>0</v>
      </c>
      <c r="AB25" s="1263">
        <f t="shared" si="3"/>
        <v>0</v>
      </c>
      <c r="AC25" s="1263">
        <f t="shared" si="4"/>
        <v>0</v>
      </c>
    </row>
    <row r="26" spans="1:29" s="336" customFormat="1" ht="48.75" customHeight="1" x14ac:dyDescent="0.25">
      <c r="A26" s="313">
        <v>23</v>
      </c>
      <c r="B26" s="1342"/>
      <c r="C26" s="1261"/>
      <c r="D26" s="1425"/>
      <c r="E26" s="1421"/>
      <c r="F26" s="1422"/>
      <c r="G26" s="740"/>
      <c r="H26" s="1423"/>
      <c r="I26" s="1424"/>
      <c r="J26" s="1339"/>
      <c r="K26" s="1266"/>
      <c r="L26" s="1299"/>
      <c r="M26" s="1266"/>
      <c r="N26" s="1465"/>
      <c r="O26" s="1458"/>
      <c r="P26" s="1273"/>
      <c r="Q26" s="1259"/>
      <c r="R26" s="1282"/>
      <c r="S26" s="899">
        <f>Q26+M26+K26</f>
        <v>0</v>
      </c>
      <c r="T26" s="899" t="e">
        <f>S26/H26</f>
        <v>#DIV/0!</v>
      </c>
      <c r="W26" s="3"/>
      <c r="X26" s="3"/>
      <c r="Y26" s="1263"/>
      <c r="Z26" s="1264">
        <v>5.0000000000000001E-3</v>
      </c>
      <c r="AA26" s="1263">
        <f t="shared" si="2"/>
        <v>0</v>
      </c>
      <c r="AB26" s="1263">
        <f t="shared" si="3"/>
        <v>0</v>
      </c>
      <c r="AC26" s="1263">
        <f t="shared" si="4"/>
        <v>0</v>
      </c>
    </row>
    <row r="27" spans="1:29" s="336" customFormat="1" ht="35.25" customHeight="1" x14ac:dyDescent="0.3">
      <c r="A27" s="313">
        <v>24</v>
      </c>
      <c r="B27" s="1261"/>
      <c r="C27" s="1261"/>
      <c r="D27" s="1425"/>
      <c r="E27" s="1421"/>
      <c r="F27" s="1422"/>
      <c r="G27" s="740"/>
      <c r="H27" s="1423"/>
      <c r="I27" s="1424"/>
      <c r="J27" s="1294"/>
      <c r="K27" s="124"/>
      <c r="L27" s="1267"/>
      <c r="M27" s="1266"/>
      <c r="N27" s="1464"/>
      <c r="O27" s="1458"/>
      <c r="P27" s="289"/>
      <c r="Q27" s="1283"/>
      <c r="R27" s="1284"/>
      <c r="S27" s="899">
        <f>Q27+M27+K27+P27</f>
        <v>0</v>
      </c>
      <c r="T27" s="899" t="e">
        <f t="shared" si="1"/>
        <v>#DIV/0!</v>
      </c>
      <c r="W27" s="3"/>
      <c r="Y27" s="1263"/>
      <c r="Z27" s="1264">
        <v>5.0000000000000001E-3</v>
      </c>
      <c r="AA27" s="1263">
        <f t="shared" si="2"/>
        <v>0</v>
      </c>
      <c r="AB27" s="1263">
        <f t="shared" si="3"/>
        <v>0</v>
      </c>
      <c r="AC27" s="1263">
        <f t="shared" si="4"/>
        <v>0</v>
      </c>
    </row>
    <row r="28" spans="1:29" s="336" customFormat="1" ht="35.25" customHeight="1" x14ac:dyDescent="0.3">
      <c r="A28" s="313">
        <v>25</v>
      </c>
      <c r="B28" s="1261"/>
      <c r="C28" s="1261"/>
      <c r="D28" s="1425"/>
      <c r="E28" s="1421"/>
      <c r="F28" s="1422"/>
      <c r="G28" s="740"/>
      <c r="H28" s="1423"/>
      <c r="I28" s="1424"/>
      <c r="J28" s="1343"/>
      <c r="K28" s="1285"/>
      <c r="L28" s="1267"/>
      <c r="M28" s="1286"/>
      <c r="N28" s="1464"/>
      <c r="O28" s="1459"/>
      <c r="P28" s="1259"/>
      <c r="Q28" s="1259"/>
      <c r="R28" s="1282"/>
      <c r="S28" s="899">
        <f t="shared" si="0"/>
        <v>0</v>
      </c>
      <c r="T28" s="899" t="e">
        <f t="shared" si="1"/>
        <v>#DIV/0!</v>
      </c>
      <c r="W28" s="3"/>
      <c r="X28" s="3"/>
      <c r="Y28" s="1263"/>
      <c r="Z28" s="1264">
        <v>0</v>
      </c>
      <c r="AA28" s="1263">
        <f t="shared" si="2"/>
        <v>0</v>
      </c>
      <c r="AB28" s="1263">
        <f t="shared" si="3"/>
        <v>0</v>
      </c>
      <c r="AC28" s="1263">
        <f t="shared" si="4"/>
        <v>0</v>
      </c>
    </row>
    <row r="29" spans="1:29" s="336" customFormat="1" ht="33.75" customHeight="1" x14ac:dyDescent="0.3">
      <c r="A29" s="313">
        <v>26</v>
      </c>
      <c r="B29" s="1344"/>
      <c r="C29" s="1261"/>
      <c r="D29" s="1425"/>
      <c r="E29" s="1421"/>
      <c r="F29" s="1422"/>
      <c r="G29" s="740"/>
      <c r="H29" s="1423"/>
      <c r="I29" s="1424"/>
      <c r="J29" s="1294"/>
      <c r="K29" s="1036"/>
      <c r="L29" s="1267"/>
      <c r="M29" s="1266"/>
      <c r="N29" s="1464"/>
      <c r="O29" s="1460"/>
      <c r="P29" s="1259"/>
      <c r="Q29" s="1283"/>
      <c r="R29" s="1284"/>
      <c r="S29" s="899">
        <f t="shared" si="0"/>
        <v>0</v>
      </c>
      <c r="T29" s="899" t="e">
        <f t="shared" si="1"/>
        <v>#DIV/0!</v>
      </c>
      <c r="W29" s="3"/>
      <c r="X29" s="3"/>
      <c r="Y29" s="1263"/>
      <c r="Z29" s="1264"/>
      <c r="AA29" s="1263"/>
      <c r="AB29" s="1263"/>
      <c r="AC29" s="1263">
        <f>SUM(AC7:AC28)</f>
        <v>0</v>
      </c>
    </row>
    <row r="30" spans="1:29" s="336" customFormat="1" ht="42" customHeight="1" x14ac:dyDescent="0.3">
      <c r="A30" s="313">
        <v>27</v>
      </c>
      <c r="B30" s="1261"/>
      <c r="C30" s="1261"/>
      <c r="D30" s="1425"/>
      <c r="E30" s="1412"/>
      <c r="F30" s="1416"/>
      <c r="G30" s="1292"/>
      <c r="H30" s="1418"/>
      <c r="I30" s="1424"/>
      <c r="J30" s="1339"/>
      <c r="K30" s="124"/>
      <c r="L30" s="1267"/>
      <c r="M30" s="1266"/>
      <c r="N30" s="1465"/>
      <c r="O30" s="1460"/>
      <c r="P30" s="1259"/>
      <c r="Q30" s="1259"/>
      <c r="R30" s="1282"/>
      <c r="S30" s="899">
        <f>Q30+M30+K30</f>
        <v>0</v>
      </c>
      <c r="T30" s="899" t="e">
        <f t="shared" si="1"/>
        <v>#DIV/0!</v>
      </c>
      <c r="W30" s="3"/>
      <c r="X30" s="3"/>
      <c r="Y30" s="1263"/>
      <c r="Z30" s="1264"/>
      <c r="AA30" s="1263"/>
      <c r="AB30" s="1263"/>
      <c r="AC30" s="1263"/>
    </row>
    <row r="31" spans="1:29" s="336" customFormat="1" ht="32.25" customHeight="1" x14ac:dyDescent="0.3">
      <c r="A31" s="313">
        <v>28</v>
      </c>
      <c r="B31" s="1261"/>
      <c r="C31" s="1345"/>
      <c r="D31" s="1425"/>
      <c r="E31" s="1412"/>
      <c r="F31" s="1416"/>
      <c r="G31" s="1292"/>
      <c r="H31" s="1418"/>
      <c r="I31" s="1424"/>
      <c r="J31" s="1341"/>
      <c r="K31" s="124"/>
      <c r="L31" s="1275"/>
      <c r="M31" s="1266"/>
      <c r="N31" s="1465"/>
      <c r="O31" s="1460"/>
      <c r="P31" s="1259"/>
      <c r="Q31" s="1283"/>
      <c r="R31" s="1282"/>
      <c r="S31" s="899">
        <f t="shared" si="0"/>
        <v>0</v>
      </c>
      <c r="T31" s="899" t="e">
        <f t="shared" si="1"/>
        <v>#DIV/0!</v>
      </c>
      <c r="W31" s="3"/>
      <c r="X31" s="3"/>
      <c r="Y31" s="1263"/>
      <c r="Z31" s="1264"/>
      <c r="AA31" s="1263"/>
      <c r="AB31" s="1263"/>
      <c r="AC31" s="1263"/>
    </row>
    <row r="32" spans="1:29" s="336" customFormat="1" ht="38.25" customHeight="1" x14ac:dyDescent="0.3">
      <c r="A32" s="313">
        <v>29</v>
      </c>
      <c r="B32" s="1261"/>
      <c r="C32" s="1261"/>
      <c r="D32" s="1425"/>
      <c r="E32" s="1412"/>
      <c r="F32" s="1416"/>
      <c r="G32" s="1292"/>
      <c r="H32" s="1418"/>
      <c r="I32" s="1424"/>
      <c r="J32" s="1289"/>
      <c r="K32" s="1287"/>
      <c r="L32" s="1288"/>
      <c r="M32" s="1266"/>
      <c r="N32" s="1465"/>
      <c r="O32" s="1460"/>
      <c r="P32" s="1259"/>
      <c r="Q32" s="1259"/>
      <c r="R32" s="1282"/>
      <c r="S32" s="899">
        <f>Q32+M32+K32+P32</f>
        <v>0</v>
      </c>
      <c r="T32" s="899" t="e">
        <f t="shared" si="1"/>
        <v>#DIV/0!</v>
      </c>
      <c r="W32" s="3"/>
      <c r="X32" s="3"/>
      <c r="Y32" s="1263"/>
      <c r="Z32" s="1264"/>
      <c r="AA32" s="1263"/>
      <c r="AB32" s="1263"/>
      <c r="AC32" s="1263"/>
    </row>
    <row r="33" spans="1:29" s="336" customFormat="1" ht="37.5" customHeight="1" x14ac:dyDescent="0.3">
      <c r="A33" s="313">
        <v>30</v>
      </c>
      <c r="B33" s="1265"/>
      <c r="C33" s="285"/>
      <c r="D33" s="1426"/>
      <c r="E33" s="1427"/>
      <c r="F33" s="1413"/>
      <c r="G33" s="1428"/>
      <c r="H33" s="1414"/>
      <c r="I33" s="1415"/>
      <c r="J33" s="1289"/>
      <c r="K33" s="1285"/>
      <c r="L33" s="1267"/>
      <c r="M33" s="1286"/>
      <c r="N33" s="1466"/>
      <c r="O33" s="1459"/>
      <c r="P33" s="1259"/>
      <c r="Q33" s="1283"/>
      <c r="R33" s="1282"/>
      <c r="S33" s="899">
        <f>Q33+M33+K33+P33</f>
        <v>0</v>
      </c>
      <c r="T33" s="899" t="e">
        <f t="shared" si="1"/>
        <v>#DIV/0!</v>
      </c>
      <c r="W33" s="3"/>
      <c r="X33" s="3"/>
      <c r="Y33" s="1263"/>
      <c r="Z33" s="1264"/>
      <c r="AA33" s="1263"/>
      <c r="AB33" s="1263"/>
      <c r="AC33" s="1263"/>
    </row>
    <row r="34" spans="1:29" s="336" customFormat="1" ht="28.5" customHeight="1" x14ac:dyDescent="0.3">
      <c r="A34" s="313">
        <v>31</v>
      </c>
      <c r="B34" s="285"/>
      <c r="C34" s="1280"/>
      <c r="D34" s="1426"/>
      <c r="E34" s="1427"/>
      <c r="F34" s="1413"/>
      <c r="G34" s="1428"/>
      <c r="H34" s="1414"/>
      <c r="I34" s="1429"/>
      <c r="J34" s="1290"/>
      <c r="K34" s="1036"/>
      <c r="L34" s="1267"/>
      <c r="M34" s="1291"/>
      <c r="N34" s="1465"/>
      <c r="O34" s="1460"/>
      <c r="P34" s="1259"/>
      <c r="Q34" s="1047"/>
      <c r="R34" s="1293"/>
      <c r="S34" s="899">
        <f>Q34+M34+K34+P34</f>
        <v>0</v>
      </c>
      <c r="T34" s="899" t="e">
        <f t="shared" si="1"/>
        <v>#DIV/0!</v>
      </c>
      <c r="W34" s="3"/>
      <c r="X34" s="3"/>
      <c r="Y34" s="1263"/>
      <c r="Z34" s="1264"/>
      <c r="AA34" s="1263"/>
      <c r="AB34" s="1263"/>
      <c r="AC34" s="1263"/>
    </row>
    <row r="35" spans="1:29" s="336" customFormat="1" ht="28.5" customHeight="1" x14ac:dyDescent="0.3">
      <c r="A35" s="313">
        <v>32</v>
      </c>
      <c r="B35" s="285"/>
      <c r="C35" s="1280"/>
      <c r="D35" s="1426"/>
      <c r="E35" s="1427"/>
      <c r="F35" s="1413"/>
      <c r="G35" s="599"/>
      <c r="H35" s="1414"/>
      <c r="I35" s="1429"/>
      <c r="J35" s="1294"/>
      <c r="K35" s="1047"/>
      <c r="L35" s="1267"/>
      <c r="M35" s="1291"/>
      <c r="N35" s="1465"/>
      <c r="O35" s="1460"/>
      <c r="P35" s="1259"/>
      <c r="Q35" s="124"/>
      <c r="R35" s="1282"/>
      <c r="S35" s="899">
        <f>Q35+M35+K35</f>
        <v>0</v>
      </c>
      <c r="T35" s="899" t="e">
        <f t="shared" si="1"/>
        <v>#DIV/0!</v>
      </c>
      <c r="W35" s="3"/>
      <c r="X35" s="3"/>
      <c r="Y35" s="1263"/>
      <c r="Z35" s="1264"/>
      <c r="AA35" s="1263"/>
      <c r="AB35" s="1263"/>
      <c r="AC35" s="1263"/>
    </row>
    <row r="36" spans="1:29" s="336" customFormat="1" x14ac:dyDescent="0.3">
      <c r="A36" s="313"/>
      <c r="B36" s="1048"/>
      <c r="C36" s="1138"/>
      <c r="D36" s="1430"/>
      <c r="E36" s="1431"/>
      <c r="F36" s="1408"/>
      <c r="G36" s="1432"/>
      <c r="H36" s="1409"/>
      <c r="I36" s="1410"/>
      <c r="J36" s="1298"/>
      <c r="K36" s="1266"/>
      <c r="L36" s="1288"/>
      <c r="M36" s="1266"/>
      <c r="N36" s="1464"/>
      <c r="O36" s="1460"/>
      <c r="P36" s="1259"/>
      <c r="Q36" s="124"/>
      <c r="R36" s="1296"/>
      <c r="S36" s="899">
        <f t="shared" ref="S36:S37" si="5">Q36+M36+K36</f>
        <v>0</v>
      </c>
      <c r="T36" s="907" t="e">
        <f t="shared" ref="T36:T37" si="6">S36/H36</f>
        <v>#DIV/0!</v>
      </c>
    </row>
    <row r="37" spans="1:29" s="336" customFormat="1" ht="20.25" customHeight="1" x14ac:dyDescent="0.25">
      <c r="A37" s="313"/>
      <c r="B37" s="1048"/>
      <c r="C37" s="1138"/>
      <c r="D37" s="1430"/>
      <c r="E37" s="1431"/>
      <c r="F37" s="1408"/>
      <c r="G37" s="1432"/>
      <c r="H37" s="1409"/>
      <c r="I37" s="1410"/>
      <c r="J37" s="1321"/>
      <c r="K37" s="1266"/>
      <c r="L37" s="1288"/>
      <c r="M37" s="1266"/>
      <c r="N37" s="1464"/>
      <c r="O37" s="1461"/>
      <c r="P37" s="1322"/>
      <c r="Q37" s="1322"/>
      <c r="R37" s="1297"/>
      <c r="S37" s="899">
        <f t="shared" si="5"/>
        <v>0</v>
      </c>
      <c r="T37" s="907" t="e">
        <f t="shared" si="6"/>
        <v>#DIV/0!</v>
      </c>
    </row>
    <row r="38" spans="1:29" s="336" customFormat="1" ht="19.5" thickBot="1" x14ac:dyDescent="0.35">
      <c r="A38" s="313"/>
      <c r="B38" s="1048"/>
      <c r="C38" s="1302"/>
      <c r="D38" s="1433"/>
      <c r="E38" s="1431"/>
      <c r="F38" s="1408"/>
      <c r="G38" s="353"/>
      <c r="H38" s="1409"/>
      <c r="I38" s="1410">
        <f t="shared" ref="I38:I50" si="7">H38-F38</f>
        <v>0</v>
      </c>
      <c r="J38" s="1300"/>
      <c r="K38" s="1254"/>
      <c r="L38" s="1301"/>
      <c r="M38" s="1092"/>
      <c r="N38" s="1469"/>
      <c r="O38" s="1457"/>
      <c r="P38" s="1175"/>
      <c r="Q38" s="1303"/>
      <c r="R38" s="1304"/>
      <c r="S38" s="899">
        <f t="shared" ref="S38:S49" si="8">Q38+M38+K38</f>
        <v>0</v>
      </c>
      <c r="T38" s="899" t="e">
        <f t="shared" ref="T38:T46" si="9">S38/H38+0.1</f>
        <v>#DIV/0!</v>
      </c>
    </row>
    <row r="39" spans="1:29" s="336" customFormat="1" ht="19.5" hidden="1" thickBot="1" x14ac:dyDescent="0.35">
      <c r="A39" s="313"/>
      <c r="B39" s="1048"/>
      <c r="C39" s="1048"/>
      <c r="D39" s="1433"/>
      <c r="E39" s="1431"/>
      <c r="F39" s="1408"/>
      <c r="G39" s="353"/>
      <c r="H39" s="1409"/>
      <c r="I39" s="1410">
        <f t="shared" si="7"/>
        <v>0</v>
      </c>
      <c r="J39" s="1300"/>
      <c r="K39" s="1254"/>
      <c r="L39" s="1301"/>
      <c r="M39" s="1092"/>
      <c r="N39" s="1469"/>
      <c r="O39" s="1457"/>
      <c r="P39" s="1175"/>
      <c r="Q39" s="1305"/>
      <c r="R39" s="1306"/>
      <c r="S39" s="899">
        <f t="shared" si="8"/>
        <v>0</v>
      </c>
      <c r="T39" s="899" t="e">
        <f t="shared" si="9"/>
        <v>#DIV/0!</v>
      </c>
    </row>
    <row r="40" spans="1:29" s="336" customFormat="1" ht="19.5" hidden="1" thickBot="1" x14ac:dyDescent="0.35">
      <c r="A40" s="313"/>
      <c r="B40" s="1048"/>
      <c r="C40" s="1048"/>
      <c r="D40" s="1433"/>
      <c r="E40" s="1431"/>
      <c r="F40" s="1408"/>
      <c r="G40" s="353"/>
      <c r="H40" s="1409"/>
      <c r="I40" s="1410">
        <f t="shared" si="7"/>
        <v>0</v>
      </c>
      <c r="J40" s="1300"/>
      <c r="K40" s="1254"/>
      <c r="L40" s="1301"/>
      <c r="M40" s="1092"/>
      <c r="N40" s="1469"/>
      <c r="O40" s="1457"/>
      <c r="P40" s="1175"/>
      <c r="Q40" s="1305"/>
      <c r="R40" s="1306"/>
      <c r="S40" s="899">
        <f t="shared" si="8"/>
        <v>0</v>
      </c>
      <c r="T40" s="899" t="e">
        <f t="shared" si="9"/>
        <v>#DIV/0!</v>
      </c>
    </row>
    <row r="41" spans="1:29" s="336" customFormat="1" ht="19.5" hidden="1" thickBot="1" x14ac:dyDescent="0.35">
      <c r="A41" s="313"/>
      <c r="B41" s="1048"/>
      <c r="C41" s="1048"/>
      <c r="D41" s="1433"/>
      <c r="E41" s="1431"/>
      <c r="F41" s="1408"/>
      <c r="G41" s="353"/>
      <c r="H41" s="1409"/>
      <c r="I41" s="1410">
        <f t="shared" si="7"/>
        <v>0</v>
      </c>
      <c r="J41" s="1300"/>
      <c r="K41" s="1254"/>
      <c r="L41" s="1301"/>
      <c r="M41" s="1092"/>
      <c r="N41" s="1469"/>
      <c r="O41" s="1457"/>
      <c r="P41" s="1175"/>
      <c r="Q41" s="1305"/>
      <c r="R41" s="1307"/>
      <c r="S41" s="899">
        <f t="shared" si="8"/>
        <v>0</v>
      </c>
      <c r="T41" s="899" t="e">
        <f t="shared" si="9"/>
        <v>#DIV/0!</v>
      </c>
    </row>
    <row r="42" spans="1:29" s="336" customFormat="1" ht="19.5" hidden="1" thickBot="1" x14ac:dyDescent="0.35">
      <c r="A42" s="313"/>
      <c r="B42" s="1048"/>
      <c r="C42" s="1048"/>
      <c r="D42" s="1433"/>
      <c r="E42" s="1431"/>
      <c r="F42" s="1408"/>
      <c r="G42" s="353"/>
      <c r="H42" s="1409"/>
      <c r="I42" s="1410">
        <f t="shared" si="7"/>
        <v>0</v>
      </c>
      <c r="J42" s="1300"/>
      <c r="K42" s="1254"/>
      <c r="L42" s="1301"/>
      <c r="M42" s="1092"/>
      <c r="N42" s="1469"/>
      <c r="O42" s="1457"/>
      <c r="P42" s="1175"/>
      <c r="Q42" s="1305"/>
      <c r="R42" s="1307"/>
      <c r="S42" s="899">
        <f t="shared" si="8"/>
        <v>0</v>
      </c>
      <c r="T42" s="899" t="e">
        <f t="shared" si="9"/>
        <v>#DIV/0!</v>
      </c>
    </row>
    <row r="43" spans="1:29" s="336" customFormat="1" ht="19.5" hidden="1" thickBot="1" x14ac:dyDescent="0.35">
      <c r="A43" s="313"/>
      <c r="B43" s="1048"/>
      <c r="C43" s="1302"/>
      <c r="D43" s="1434"/>
      <c r="E43" s="1431"/>
      <c r="F43" s="1408"/>
      <c r="G43" s="353"/>
      <c r="H43" s="1409"/>
      <c r="I43" s="1410">
        <f t="shared" si="7"/>
        <v>0</v>
      </c>
      <c r="J43" s="1300"/>
      <c r="K43" s="1254"/>
      <c r="L43" s="1301"/>
      <c r="M43" s="1092"/>
      <c r="N43" s="1469"/>
      <c r="O43" s="1457"/>
      <c r="P43" s="1175"/>
      <c r="Q43" s="2"/>
      <c r="R43" s="1308"/>
      <c r="S43" s="899">
        <f t="shared" si="8"/>
        <v>0</v>
      </c>
      <c r="T43" s="899" t="e">
        <f t="shared" si="9"/>
        <v>#DIV/0!</v>
      </c>
    </row>
    <row r="44" spans="1:29" s="336" customFormat="1" ht="19.5" hidden="1" thickBot="1" x14ac:dyDescent="0.35">
      <c r="A44" s="313"/>
      <c r="B44" s="1048"/>
      <c r="C44" s="1302"/>
      <c r="D44" s="1430"/>
      <c r="E44" s="1431"/>
      <c r="F44" s="1408"/>
      <c r="G44" s="353"/>
      <c r="H44" s="1409"/>
      <c r="I44" s="1410">
        <f t="shared" si="7"/>
        <v>0</v>
      </c>
      <c r="J44" s="1300"/>
      <c r="K44" s="1254"/>
      <c r="L44" s="1301"/>
      <c r="M44" s="1092"/>
      <c r="N44" s="1469"/>
      <c r="O44" s="1457"/>
      <c r="P44" s="1175"/>
      <c r="Q44" s="2"/>
      <c r="R44" s="1308"/>
      <c r="S44" s="899">
        <f t="shared" si="8"/>
        <v>0</v>
      </c>
      <c r="T44" s="899" t="e">
        <f t="shared" si="9"/>
        <v>#DIV/0!</v>
      </c>
    </row>
    <row r="45" spans="1:29" s="336" customFormat="1" ht="19.5" hidden="1" thickBot="1" x14ac:dyDescent="0.35">
      <c r="A45" s="313"/>
      <c r="B45" s="1048"/>
      <c r="C45" s="1138"/>
      <c r="D45" s="1430"/>
      <c r="E45" s="1431"/>
      <c r="F45" s="1408"/>
      <c r="G45" s="353"/>
      <c r="H45" s="1409"/>
      <c r="I45" s="1410">
        <f t="shared" si="7"/>
        <v>0</v>
      </c>
      <c r="J45" s="1300"/>
      <c r="K45" s="1254"/>
      <c r="L45" s="1301"/>
      <c r="M45" s="1092"/>
      <c r="N45" s="1469"/>
      <c r="O45" s="1457"/>
      <c r="P45" s="1175"/>
      <c r="Q45" s="2"/>
      <c r="R45" s="1308"/>
      <c r="S45" s="899">
        <f t="shared" si="8"/>
        <v>0</v>
      </c>
      <c r="T45" s="899" t="e">
        <f t="shared" si="9"/>
        <v>#DIV/0!</v>
      </c>
    </row>
    <row r="46" spans="1:29" s="336" customFormat="1" ht="19.5" hidden="1" thickBot="1" x14ac:dyDescent="0.35">
      <c r="A46" s="313"/>
      <c r="B46" s="1048"/>
      <c r="C46" s="1138"/>
      <c r="D46" s="1430"/>
      <c r="E46" s="1431"/>
      <c r="F46" s="1408"/>
      <c r="G46" s="353"/>
      <c r="H46" s="1409"/>
      <c r="I46" s="1410">
        <f t="shared" si="7"/>
        <v>0</v>
      </c>
      <c r="J46" s="1300"/>
      <c r="K46" s="1254"/>
      <c r="L46" s="1301"/>
      <c r="M46" s="1092"/>
      <c r="N46" s="1469"/>
      <c r="O46" s="1457"/>
      <c r="P46" s="1175"/>
      <c r="Q46" s="2"/>
      <c r="R46" s="1308"/>
      <c r="S46" s="899">
        <f t="shared" si="8"/>
        <v>0</v>
      </c>
      <c r="T46" s="899" t="e">
        <f t="shared" si="9"/>
        <v>#DIV/0!</v>
      </c>
    </row>
    <row r="47" spans="1:29" s="336" customFormat="1" ht="19.5" hidden="1" thickBot="1" x14ac:dyDescent="0.35">
      <c r="A47" s="313"/>
      <c r="B47" s="1048"/>
      <c r="C47" s="1138"/>
      <c r="D47" s="1430"/>
      <c r="E47" s="1431"/>
      <c r="F47" s="1408"/>
      <c r="G47" s="353"/>
      <c r="H47" s="1409"/>
      <c r="I47" s="1410">
        <f t="shared" si="7"/>
        <v>0</v>
      </c>
      <c r="J47" s="1300"/>
      <c r="K47" s="1254"/>
      <c r="L47" s="1301"/>
      <c r="M47" s="1092"/>
      <c r="N47" s="1469"/>
      <c r="O47" s="1457"/>
      <c r="P47" s="1175"/>
      <c r="Q47" s="2"/>
      <c r="R47" s="1308"/>
      <c r="S47" s="899">
        <f t="shared" si="8"/>
        <v>0</v>
      </c>
      <c r="T47" s="899" t="e">
        <f>S47/H47</f>
        <v>#DIV/0!</v>
      </c>
    </row>
    <row r="48" spans="1:29" s="336" customFormat="1" ht="19.5" hidden="1" thickBot="1" x14ac:dyDescent="0.35">
      <c r="A48" s="313"/>
      <c r="B48" s="1048"/>
      <c r="C48" s="1138"/>
      <c r="D48" s="1435"/>
      <c r="E48" s="1431"/>
      <c r="F48" s="1408"/>
      <c r="G48" s="353"/>
      <c r="H48" s="1409"/>
      <c r="I48" s="1410">
        <f t="shared" si="7"/>
        <v>0</v>
      </c>
      <c r="J48" s="1300"/>
      <c r="K48" s="1254"/>
      <c r="L48" s="1301"/>
      <c r="M48" s="1092"/>
      <c r="N48" s="1469"/>
      <c r="O48" s="1457"/>
      <c r="P48" s="1175"/>
      <c r="Q48" s="1309"/>
      <c r="R48" s="1304"/>
      <c r="S48" s="899">
        <f t="shared" si="8"/>
        <v>0</v>
      </c>
      <c r="T48" s="899" t="e">
        <f>S48/H48</f>
        <v>#DIV/0!</v>
      </c>
    </row>
    <row r="49" spans="1:20" s="336" customFormat="1" ht="19.5" hidden="1" thickBot="1" x14ac:dyDescent="0.35">
      <c r="A49" s="313"/>
      <c r="B49" s="1048"/>
      <c r="C49" s="1138"/>
      <c r="D49" s="1435"/>
      <c r="E49" s="1431"/>
      <c r="F49" s="1408"/>
      <c r="G49" s="353"/>
      <c r="H49" s="1409"/>
      <c r="I49" s="1410">
        <f t="shared" si="7"/>
        <v>0</v>
      </c>
      <c r="J49" s="1300"/>
      <c r="K49" s="1254"/>
      <c r="L49" s="1301"/>
      <c r="M49" s="1092"/>
      <c r="N49" s="1469"/>
      <c r="O49" s="1457"/>
      <c r="P49" s="1175"/>
      <c r="Q49" s="1309"/>
      <c r="R49" s="1310"/>
      <c r="S49" s="899">
        <f t="shared" si="8"/>
        <v>0</v>
      </c>
      <c r="T49" s="899" t="e">
        <f>S49/H49</f>
        <v>#DIV/0!</v>
      </c>
    </row>
    <row r="50" spans="1:20" s="336" customFormat="1" ht="19.5" hidden="1" thickBot="1" x14ac:dyDescent="0.35">
      <c r="A50" s="313"/>
      <c r="B50" s="1048"/>
      <c r="C50" s="1049"/>
      <c r="D50" s="1435"/>
      <c r="E50" s="1436"/>
      <c r="F50" s="1408"/>
      <c r="G50" s="353"/>
      <c r="H50" s="1409"/>
      <c r="I50" s="1410">
        <f t="shared" si="7"/>
        <v>0</v>
      </c>
      <c r="J50" s="1250"/>
      <c r="K50" s="1311"/>
      <c r="L50" s="1312"/>
      <c r="M50" s="1092"/>
      <c r="N50" s="1470"/>
      <c r="O50" s="1457"/>
      <c r="P50" s="1175"/>
      <c r="Q50" s="2"/>
      <c r="R50" s="1313"/>
      <c r="S50" s="899">
        <f>Q50+M50+K50</f>
        <v>0</v>
      </c>
      <c r="T50" s="899" t="e">
        <f>S50/H50+0.1</f>
        <v>#DIV/0!</v>
      </c>
    </row>
    <row r="51" spans="1:20" s="336" customFormat="1" ht="29.25" customHeight="1" thickTop="1" thickBot="1" x14ac:dyDescent="0.35">
      <c r="A51" s="313"/>
      <c r="B51" s="1048"/>
      <c r="C51" s="1049"/>
      <c r="D51" s="1435"/>
      <c r="E51" s="1431"/>
      <c r="F51" s="1437" t="s">
        <v>835</v>
      </c>
      <c r="G51" s="1438">
        <f>SUM(G5:G50)</f>
        <v>102</v>
      </c>
      <c r="H51" s="1439">
        <f>SUM(H3:H50)</f>
        <v>129360.00999999998</v>
      </c>
      <c r="I51" s="1440">
        <f>[1]PIERNA!I37</f>
        <v>0</v>
      </c>
      <c r="J51" s="1314"/>
      <c r="K51" s="1315">
        <f>SUM(K5:K50)</f>
        <v>46256</v>
      </c>
      <c r="L51" s="1316"/>
      <c r="M51" s="1315">
        <f>SUM(M5:M50)</f>
        <v>183040</v>
      </c>
      <c r="N51" s="1471"/>
      <c r="O51" s="1463"/>
      <c r="P51" s="1317"/>
      <c r="Q51" s="1318">
        <f>SUM(Q5:Q50)</f>
        <v>3623740.5333000002</v>
      </c>
      <c r="R51" s="1319"/>
      <c r="S51" s="910">
        <f>Q51+M51+K51</f>
        <v>3853036.5333000002</v>
      </c>
      <c r="T51" s="899"/>
    </row>
    <row r="52" spans="1:20" s="336" customFormat="1" ht="19.5" thickTop="1" x14ac:dyDescent="0.3">
      <c r="B52" s="1048"/>
      <c r="C52" s="1048"/>
      <c r="D52" s="353"/>
      <c r="E52" s="1431"/>
      <c r="F52" s="1441"/>
      <c r="G52" s="353"/>
      <c r="H52" s="1441"/>
      <c r="I52" s="1434"/>
      <c r="J52" s="1250"/>
      <c r="L52" s="1320"/>
      <c r="N52" s="1472"/>
      <c r="O52" s="1457"/>
      <c r="P52" s="1175"/>
      <c r="Q52" s="2"/>
      <c r="R52" s="1295" t="s">
        <v>836</v>
      </c>
      <c r="S52" s="906"/>
      <c r="T52" s="906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opLeftCell="BA1" zoomScale="115" zoomScaleNormal="115" workbookViewId="0">
      <selection activeCell="BL25" sqref="BL25"/>
    </sheetView>
  </sheetViews>
  <sheetFormatPr baseColWidth="10" defaultColWidth="11.42578125" defaultRowHeight="15.75" x14ac:dyDescent="0.25"/>
  <cols>
    <col min="1" max="1" width="6.85546875" style="1119" customWidth="1"/>
    <col min="2" max="2" width="26" style="1048" customWidth="1"/>
    <col min="3" max="3" width="17.7109375" style="1048" customWidth="1"/>
    <col min="4" max="4" width="13.42578125" style="1048" bestFit="1" customWidth="1"/>
    <col min="5" max="5" width="11.28515625" style="1132" customWidth="1"/>
    <col min="6" max="6" width="11.42578125" style="916"/>
    <col min="7" max="8" width="11.42578125" style="1048"/>
    <col min="9" max="9" width="11" style="1048" customWidth="1"/>
    <col min="10" max="10" width="11.42578125" style="1048"/>
    <col min="11" max="11" width="31.28515625" style="1048" bestFit="1" customWidth="1"/>
    <col min="12" max="12" width="21" style="1048" customWidth="1"/>
    <col min="13" max="13" width="15.5703125" style="1048" bestFit="1" customWidth="1"/>
    <col min="14" max="14" width="11.28515625" style="1048" customWidth="1"/>
    <col min="15" max="16" width="11.42578125" style="1048"/>
    <col min="17" max="17" width="11.85546875" style="1048" bestFit="1" customWidth="1"/>
    <col min="18" max="18" width="11.42578125" style="1048"/>
    <col min="19" max="19" width="15.5703125" style="1048" bestFit="1" customWidth="1"/>
    <col min="20" max="20" width="11.42578125" style="1048"/>
    <col min="21" max="21" width="28.5703125" style="1048" bestFit="1" customWidth="1"/>
    <col min="22" max="22" width="17.42578125" style="1048" bestFit="1" customWidth="1"/>
    <col min="23" max="23" width="16.85546875" style="1048" bestFit="1" customWidth="1"/>
    <col min="24" max="24" width="11.28515625" style="1048" customWidth="1"/>
    <col min="25" max="28" width="11.42578125" style="1048"/>
    <col min="29" max="29" width="15.5703125" style="2" bestFit="1" customWidth="1"/>
    <col min="30" max="30" width="11.42578125" style="1048"/>
    <col min="31" max="31" width="31.28515625" style="1048" bestFit="1" customWidth="1"/>
    <col min="32" max="32" width="19" style="1048" customWidth="1"/>
    <col min="33" max="33" width="15.5703125" style="1048" bestFit="1" customWidth="1"/>
    <col min="34" max="35" width="11.42578125" style="1048"/>
    <col min="36" max="36" width="10.42578125" style="1048" customWidth="1"/>
    <col min="37" max="37" width="12.85546875" style="1048" bestFit="1" customWidth="1"/>
    <col min="38" max="38" width="11.42578125" style="1048"/>
    <col min="39" max="39" width="15.5703125" style="1048" bestFit="1" customWidth="1"/>
    <col min="40" max="40" width="11.42578125" style="1048"/>
    <col min="41" max="41" width="31.5703125" style="1048" customWidth="1"/>
    <col min="42" max="42" width="19.140625" style="1048" customWidth="1"/>
    <col min="43" max="43" width="14.28515625" style="1048" customWidth="1"/>
    <col min="44" max="44" width="13.7109375" style="1048" customWidth="1"/>
    <col min="45" max="45" width="13.28515625" style="1048" customWidth="1"/>
    <col min="46" max="46" width="11.7109375" style="1048" customWidth="1"/>
    <col min="47" max="47" width="13.85546875" style="1048" customWidth="1"/>
    <col min="48" max="48" width="11.5703125" style="1048" customWidth="1"/>
    <col min="49" max="49" width="17" style="2" customWidth="1"/>
    <col min="50" max="50" width="12.85546875" style="1048" customWidth="1"/>
    <col min="51" max="51" width="34.7109375" style="1048" customWidth="1"/>
    <col min="52" max="52" width="17.42578125" style="1049" bestFit="1" customWidth="1"/>
    <col min="53" max="53" width="14.42578125" style="1048" bestFit="1" customWidth="1"/>
    <col min="54" max="56" width="11.42578125" style="1048" customWidth="1"/>
    <col min="57" max="57" width="12.85546875" style="1048" bestFit="1" customWidth="1"/>
    <col min="58" max="58" width="14.5703125" style="1048" customWidth="1"/>
    <col min="59" max="59" width="19.5703125" style="2" customWidth="1"/>
    <col min="60" max="60" width="11.42578125" style="1048" customWidth="1"/>
    <col min="61" max="61" width="28.7109375" style="1048" customWidth="1"/>
    <col min="62" max="62" width="19.85546875" style="1048" customWidth="1"/>
    <col min="63" max="63" width="14.28515625" style="1048" bestFit="1" customWidth="1"/>
    <col min="64" max="64" width="11.5703125" style="1048" customWidth="1"/>
    <col min="65" max="65" width="12.5703125" style="1048" customWidth="1"/>
    <col min="66" max="66" width="12" style="1048" customWidth="1"/>
    <col min="67" max="67" width="12.85546875" style="1048" bestFit="1" customWidth="1"/>
    <col min="68" max="68" width="9.5703125" style="1048" bestFit="1" customWidth="1"/>
    <col min="69" max="69" width="16" style="2" customWidth="1"/>
    <col min="70" max="70" width="9.85546875" style="1048" customWidth="1"/>
    <col min="71" max="71" width="28.5703125" style="1048" bestFit="1" customWidth="1"/>
    <col min="72" max="72" width="18.42578125" style="1048" customWidth="1"/>
    <col min="73" max="73" width="13.5703125" style="1048" customWidth="1"/>
    <col min="74" max="76" width="11.42578125" style="1048"/>
    <col min="77" max="77" width="12.85546875" style="1048" bestFit="1" customWidth="1"/>
    <col min="78" max="78" width="11.42578125" style="1048"/>
    <col min="79" max="79" width="15.5703125" style="2" bestFit="1" customWidth="1"/>
    <col min="80" max="80" width="13.85546875" style="2" customWidth="1"/>
    <col min="81" max="81" width="31" style="1048" customWidth="1"/>
    <col min="82" max="82" width="18.42578125" style="1048" customWidth="1"/>
    <col min="83" max="83" width="15" style="1048" customWidth="1"/>
    <col min="84" max="85" width="11.5703125" style="1048" customWidth="1"/>
    <col min="86" max="86" width="11.42578125" style="1048"/>
    <col min="87" max="87" width="12.85546875" style="1048" bestFit="1" customWidth="1"/>
    <col min="88" max="88" width="11.42578125" style="1048"/>
    <col min="89" max="89" width="15.5703125" style="2" bestFit="1" customWidth="1"/>
    <col min="90" max="90" width="11.42578125" style="2"/>
    <col min="91" max="91" width="28.5703125" style="1048" bestFit="1" customWidth="1"/>
    <col min="92" max="92" width="18.42578125" style="1048" customWidth="1"/>
    <col min="93" max="93" width="15.5703125" style="1048" bestFit="1" customWidth="1"/>
    <col min="94" max="94" width="14.85546875" style="1048" bestFit="1" customWidth="1"/>
    <col min="95" max="95" width="13" style="1048" bestFit="1" customWidth="1"/>
    <col min="96" max="96" width="14.42578125" style="1048" bestFit="1" customWidth="1"/>
    <col min="97" max="97" width="13.5703125" style="1048" bestFit="1" customWidth="1"/>
    <col min="98" max="98" width="11.42578125" style="1048"/>
    <col min="99" max="99" width="15.5703125" style="2" bestFit="1" customWidth="1"/>
    <col min="100" max="100" width="11.42578125" style="1048"/>
    <col min="101" max="101" width="28.5703125" style="1048" bestFit="1" customWidth="1"/>
    <col min="102" max="102" width="18.42578125" style="1048" customWidth="1"/>
    <col min="103" max="103" width="16.85546875" style="1048" bestFit="1" customWidth="1"/>
    <col min="104" max="106" width="11.42578125" style="1048"/>
    <col min="107" max="107" width="12.85546875" style="1048" bestFit="1" customWidth="1"/>
    <col min="108" max="108" width="11.42578125" style="1048"/>
    <col min="109" max="109" width="15.5703125" style="2" bestFit="1" customWidth="1"/>
    <col min="110" max="110" width="11.42578125" style="1048"/>
    <col min="111" max="111" width="27.85546875" style="1048" customWidth="1"/>
    <col min="112" max="112" width="19.7109375" style="1048" customWidth="1"/>
    <col min="113" max="113" width="16.85546875" style="1048" bestFit="1" customWidth="1"/>
    <col min="114" max="114" width="11.42578125" style="1048" customWidth="1"/>
    <col min="115" max="115" width="12" style="1048" customWidth="1"/>
    <col min="116" max="116" width="10.5703125" style="1048" bestFit="1" customWidth="1"/>
    <col min="117" max="117" width="12.85546875" style="1048" bestFit="1" customWidth="1"/>
    <col min="118" max="118" width="9.5703125" style="1048" bestFit="1" customWidth="1"/>
    <col min="119" max="119" width="15.5703125" style="2" bestFit="1" customWidth="1"/>
    <col min="120" max="120" width="11.42578125" style="1048"/>
    <col min="121" max="121" width="33" style="1048" customWidth="1"/>
    <col min="122" max="122" width="18.42578125" style="1048" customWidth="1"/>
    <col min="123" max="123" width="13.28515625" style="1048" bestFit="1" customWidth="1"/>
    <col min="124" max="124" width="11.42578125" style="1048"/>
    <col min="125" max="125" width="13" style="1048" bestFit="1" customWidth="1"/>
    <col min="126" max="126" width="11.42578125" style="1048"/>
    <col min="127" max="127" width="13.5703125" style="1048" bestFit="1" customWidth="1"/>
    <col min="128" max="128" width="11.42578125" style="1048"/>
    <col min="129" max="129" width="17.85546875" style="2" customWidth="1"/>
    <col min="130" max="130" width="11.42578125" style="1048"/>
    <col min="131" max="131" width="29.140625" style="1048" bestFit="1" customWidth="1"/>
    <col min="132" max="132" width="18.28515625" style="1048" customWidth="1"/>
    <col min="133" max="133" width="13.7109375" style="1048" bestFit="1" customWidth="1"/>
    <col min="134" max="134" width="11.42578125" style="1048"/>
    <col min="135" max="135" width="12.42578125" style="1048" customWidth="1"/>
    <col min="136" max="136" width="11.42578125" style="1048"/>
    <col min="137" max="137" width="13.5703125" style="1048" bestFit="1" customWidth="1"/>
    <col min="138" max="138" width="11.42578125" style="1048"/>
    <col min="139" max="139" width="15.5703125" style="2" bestFit="1" customWidth="1"/>
    <col min="140" max="140" width="11.42578125" style="1048"/>
    <col min="141" max="141" width="31.28515625" style="1048" bestFit="1" customWidth="1"/>
    <col min="142" max="142" width="19.7109375" style="1048" customWidth="1"/>
    <col min="143" max="143" width="15.5703125" style="1048" bestFit="1" customWidth="1"/>
    <col min="144" max="146" width="11.28515625" style="1048" customWidth="1"/>
    <col min="147" max="147" width="13.140625" style="1048" bestFit="1" customWidth="1"/>
    <col min="148" max="148" width="11.42578125" style="1048"/>
    <col min="149" max="149" width="16" style="2" customWidth="1"/>
    <col min="150" max="150" width="11.42578125" style="1048"/>
    <col min="151" max="151" width="28.5703125" style="1048" bestFit="1" customWidth="1"/>
    <col min="152" max="152" width="19.7109375" style="1048" customWidth="1"/>
    <col min="153" max="153" width="16.85546875" style="1048" bestFit="1" customWidth="1"/>
    <col min="154" max="155" width="11.28515625" style="1048" customWidth="1"/>
    <col min="156" max="156" width="10.5703125" style="1048" customWidth="1"/>
    <col min="157" max="157" width="11.28515625" style="1048" customWidth="1"/>
    <col min="158" max="158" width="11.42578125" style="1048"/>
    <col min="159" max="159" width="15.5703125" style="2" customWidth="1"/>
    <col min="160" max="160" width="11.42578125" style="1048"/>
    <col min="161" max="161" width="31" style="1048" customWidth="1"/>
    <col min="162" max="162" width="18.42578125" style="1048" customWidth="1"/>
    <col min="163" max="163" width="14.28515625" style="1048" bestFit="1" customWidth="1"/>
    <col min="164" max="166" width="11.42578125" style="1048"/>
    <col min="167" max="167" width="12.85546875" style="1048" bestFit="1" customWidth="1"/>
    <col min="168" max="168" width="11.42578125" style="1048"/>
    <col min="169" max="169" width="15.5703125" style="2" customWidth="1"/>
    <col min="170" max="170" width="11.42578125" style="1048"/>
    <col min="171" max="171" width="30.42578125" style="1048" bestFit="1" customWidth="1"/>
    <col min="172" max="172" width="18.42578125" style="1048" customWidth="1"/>
    <col min="173" max="173" width="14.28515625" style="1048" bestFit="1" customWidth="1"/>
    <col min="174" max="176" width="11.42578125" style="1048"/>
    <col min="177" max="177" width="12.85546875" style="1048" bestFit="1" customWidth="1"/>
    <col min="178" max="178" width="11.42578125" style="1048"/>
    <col min="179" max="179" width="15.5703125" style="2" bestFit="1" customWidth="1"/>
    <col min="180" max="180" width="12.42578125" style="1048" bestFit="1" customWidth="1"/>
    <col min="181" max="181" width="27.28515625" style="1048" customWidth="1"/>
    <col min="182" max="182" width="18.5703125" style="1048" customWidth="1"/>
    <col min="183" max="183" width="16.140625" style="1048" customWidth="1"/>
    <col min="184" max="184" width="11.42578125" style="1048"/>
    <col min="185" max="185" width="14.140625" style="1048" bestFit="1" customWidth="1"/>
    <col min="186" max="186" width="11.42578125" style="1048"/>
    <col min="187" max="187" width="12.85546875" style="1048" bestFit="1" customWidth="1"/>
    <col min="188" max="188" width="11.42578125" style="1048"/>
    <col min="189" max="189" width="16" style="2" customWidth="1"/>
    <col min="190" max="190" width="11.42578125" style="1048"/>
    <col min="191" max="191" width="28.5703125" style="1048" bestFit="1" customWidth="1"/>
    <col min="192" max="192" width="18.42578125" style="1048" customWidth="1"/>
    <col min="193" max="193" width="15.5703125" style="1048" bestFit="1" customWidth="1"/>
    <col min="194" max="196" width="11.42578125" style="1048"/>
    <col min="197" max="197" width="12.85546875" style="1048" bestFit="1" customWidth="1"/>
    <col min="198" max="198" width="11.42578125" style="1048"/>
    <col min="199" max="199" width="16" style="2" customWidth="1"/>
    <col min="200" max="200" width="11.42578125" style="1048"/>
    <col min="201" max="201" width="31.28515625" style="1048" bestFit="1" customWidth="1"/>
    <col min="202" max="202" width="18.140625" style="1048" customWidth="1"/>
    <col min="203" max="203" width="16.85546875" style="1048" bestFit="1" customWidth="1"/>
    <col min="204" max="206" width="11.42578125" style="1048"/>
    <col min="207" max="207" width="13" style="1048" bestFit="1" customWidth="1"/>
    <col min="208" max="208" width="11.42578125" style="1048"/>
    <col min="209" max="209" width="16.5703125" style="2" customWidth="1"/>
    <col min="210" max="16384" width="11.42578125" style="1048"/>
  </cols>
  <sheetData>
    <row r="1" spans="1:209" ht="36.75" customHeight="1" thickBot="1" x14ac:dyDescent="0.7">
      <c r="B1" s="1120" t="s">
        <v>801</v>
      </c>
      <c r="C1" s="1121"/>
      <c r="D1" s="1121"/>
      <c r="E1" s="1122"/>
      <c r="F1" s="1123"/>
      <c r="G1" s="1124"/>
      <c r="H1" s="1124"/>
      <c r="I1" s="1124"/>
      <c r="K1" s="1929" t="s">
        <v>808</v>
      </c>
      <c r="L1" s="1929"/>
      <c r="M1" s="1929"/>
      <c r="N1" s="1929"/>
      <c r="O1" s="1929"/>
      <c r="P1" s="1929"/>
      <c r="Q1" s="1929"/>
      <c r="R1" s="1117">
        <f>I1+1</f>
        <v>1</v>
      </c>
      <c r="S1" s="1117"/>
      <c r="U1" s="1928" t="str">
        <f>K1</f>
        <v>ENTRADAS DEL MES DE  NOVIEMBRE  2023</v>
      </c>
      <c r="V1" s="1928"/>
      <c r="W1" s="1928"/>
      <c r="X1" s="1928"/>
      <c r="Y1" s="1928"/>
      <c r="Z1" s="1928"/>
      <c r="AA1" s="1928"/>
      <c r="AB1" s="1117">
        <f>R1+1</f>
        <v>2</v>
      </c>
      <c r="AC1" s="1118"/>
      <c r="AE1" s="1928" t="str">
        <f>U1</f>
        <v>ENTRADAS DEL MES DE  NOVIEMBRE  2023</v>
      </c>
      <c r="AF1" s="1928"/>
      <c r="AG1" s="1928"/>
      <c r="AH1" s="1928"/>
      <c r="AI1" s="1928"/>
      <c r="AJ1" s="1928"/>
      <c r="AK1" s="1928"/>
      <c r="AL1" s="1117">
        <f>AB1+1</f>
        <v>3</v>
      </c>
      <c r="AM1" s="1117"/>
      <c r="AO1" s="1928" t="str">
        <f>AE1</f>
        <v>ENTRADAS DEL MES DE  NOVIEMBRE  2023</v>
      </c>
      <c r="AP1" s="1928"/>
      <c r="AQ1" s="1928"/>
      <c r="AR1" s="1928"/>
      <c r="AS1" s="1928"/>
      <c r="AT1" s="1928"/>
      <c r="AU1" s="1928"/>
      <c r="AV1" s="1117">
        <f>AL1+1</f>
        <v>4</v>
      </c>
      <c r="AW1" s="1118"/>
      <c r="AY1" s="1928" t="str">
        <f>AO1</f>
        <v>ENTRADAS DEL MES DE  NOVIEMBRE  2023</v>
      </c>
      <c r="AZ1" s="1928"/>
      <c r="BA1" s="1928"/>
      <c r="BB1" s="1928"/>
      <c r="BC1" s="1928"/>
      <c r="BD1" s="1928"/>
      <c r="BE1" s="1928"/>
      <c r="BF1" s="1117">
        <f>AV1+1</f>
        <v>5</v>
      </c>
      <c r="BG1" s="1118"/>
      <c r="BI1" s="1928" t="str">
        <f>AY1</f>
        <v>ENTRADAS DEL MES DE  NOVIEMBRE  2023</v>
      </c>
      <c r="BJ1" s="1928"/>
      <c r="BK1" s="1928"/>
      <c r="BL1" s="1928"/>
      <c r="BM1" s="1928"/>
      <c r="BN1" s="1928"/>
      <c r="BO1" s="1928"/>
      <c r="BP1" s="1117">
        <f>BF1+1</f>
        <v>6</v>
      </c>
      <c r="BQ1" s="1118"/>
      <c r="BS1" s="1928" t="str">
        <f>BI1</f>
        <v>ENTRADAS DEL MES DE  NOVIEMBRE  2023</v>
      </c>
      <c r="BT1" s="1928"/>
      <c r="BU1" s="1928"/>
      <c r="BV1" s="1928"/>
      <c r="BW1" s="1928"/>
      <c r="BX1" s="1928"/>
      <c r="BY1" s="1928"/>
      <c r="BZ1" s="1117">
        <f>BP1+1</f>
        <v>7</v>
      </c>
      <c r="CA1" s="1210"/>
      <c r="CC1" s="1928" t="str">
        <f>BS1</f>
        <v>ENTRADAS DEL MES DE  NOVIEMBRE  2023</v>
      </c>
      <c r="CD1" s="1928"/>
      <c r="CE1" s="1928"/>
      <c r="CF1" s="1928"/>
      <c r="CG1" s="1928"/>
      <c r="CH1" s="1928"/>
      <c r="CI1" s="1928"/>
      <c r="CJ1" s="1117">
        <f>BZ1+1</f>
        <v>8</v>
      </c>
      <c r="CK1" s="1210"/>
      <c r="CM1" s="1928" t="str">
        <f>CC1</f>
        <v>ENTRADAS DEL MES DE  NOVIEMBRE  2023</v>
      </c>
      <c r="CN1" s="1928"/>
      <c r="CO1" s="1928"/>
      <c r="CP1" s="1928"/>
      <c r="CQ1" s="1928"/>
      <c r="CR1" s="1928"/>
      <c r="CS1" s="1928"/>
      <c r="CT1" s="1117">
        <f>CJ1+1</f>
        <v>9</v>
      </c>
      <c r="CU1" s="1118"/>
      <c r="CW1" s="1928" t="str">
        <f>CM1</f>
        <v>ENTRADAS DEL MES DE  NOVIEMBRE  2023</v>
      </c>
      <c r="CX1" s="1928"/>
      <c r="CY1" s="1928"/>
      <c r="CZ1" s="1928"/>
      <c r="DA1" s="1928"/>
      <c r="DB1" s="1928"/>
      <c r="DC1" s="1928"/>
      <c r="DD1" s="1117">
        <f>CT1+1</f>
        <v>10</v>
      </c>
      <c r="DE1" s="1118"/>
      <c r="DG1" s="1928" t="str">
        <f>CW1</f>
        <v>ENTRADAS DEL MES DE  NOVIEMBRE  2023</v>
      </c>
      <c r="DH1" s="1928"/>
      <c r="DI1" s="1928"/>
      <c r="DJ1" s="1928"/>
      <c r="DK1" s="1928"/>
      <c r="DL1" s="1928"/>
      <c r="DM1" s="1928"/>
      <c r="DN1" s="1117">
        <f>DD1+1</f>
        <v>11</v>
      </c>
      <c r="DO1" s="1118"/>
      <c r="DQ1" s="1928" t="str">
        <f>DG1</f>
        <v>ENTRADAS DEL MES DE  NOVIEMBRE  2023</v>
      </c>
      <c r="DR1" s="1928"/>
      <c r="DS1" s="1928"/>
      <c r="DT1" s="1928"/>
      <c r="DU1" s="1928"/>
      <c r="DV1" s="1928"/>
      <c r="DW1" s="1928"/>
      <c r="DX1" s="1117">
        <f>DN1+1</f>
        <v>12</v>
      </c>
      <c r="DY1" s="1210"/>
      <c r="EA1" s="1928" t="str">
        <f>DQ1</f>
        <v>ENTRADAS DEL MES DE  NOVIEMBRE  2023</v>
      </c>
      <c r="EB1" s="1928"/>
      <c r="EC1" s="1928"/>
      <c r="ED1" s="1928"/>
      <c r="EE1" s="1928"/>
      <c r="EF1" s="1928"/>
      <c r="EG1" s="1928"/>
      <c r="EH1" s="1117">
        <f>DX1+1</f>
        <v>13</v>
      </c>
      <c r="EI1" s="1118"/>
      <c r="EK1" s="1928" t="str">
        <f>EA1</f>
        <v>ENTRADAS DEL MES DE  NOVIEMBRE  2023</v>
      </c>
      <c r="EL1" s="1928"/>
      <c r="EM1" s="1928"/>
      <c r="EN1" s="1928"/>
      <c r="EO1" s="1928"/>
      <c r="EP1" s="1928"/>
      <c r="EQ1" s="1928"/>
      <c r="ER1" s="1117">
        <f>EH1+1</f>
        <v>14</v>
      </c>
      <c r="ES1" s="1118"/>
      <c r="EU1" s="1928" t="str">
        <f>EK1</f>
        <v>ENTRADAS DEL MES DE  NOVIEMBRE  2023</v>
      </c>
      <c r="EV1" s="1928"/>
      <c r="EW1" s="1928"/>
      <c r="EX1" s="1928"/>
      <c r="EY1" s="1928"/>
      <c r="EZ1" s="1928"/>
      <c r="FA1" s="1928"/>
      <c r="FB1" s="1117">
        <f>ER1+1</f>
        <v>15</v>
      </c>
      <c r="FC1" s="1118"/>
      <c r="FE1" s="1928" t="str">
        <f>EU1</f>
        <v>ENTRADAS DEL MES DE  NOVIEMBRE  2023</v>
      </c>
      <c r="FF1" s="1928"/>
      <c r="FG1" s="1928"/>
      <c r="FH1" s="1928"/>
      <c r="FI1" s="1928"/>
      <c r="FJ1" s="1928"/>
      <c r="FK1" s="1928"/>
      <c r="FL1" s="1117">
        <f>FB1+1</f>
        <v>16</v>
      </c>
      <c r="FM1" s="1118"/>
      <c r="FO1" s="1928" t="str">
        <f>FE1</f>
        <v>ENTRADAS DEL MES DE  NOVIEMBRE  2023</v>
      </c>
      <c r="FP1" s="1928"/>
      <c r="FQ1" s="1928"/>
      <c r="FR1" s="1928"/>
      <c r="FS1" s="1928"/>
      <c r="FT1" s="1928"/>
      <c r="FU1" s="1928"/>
      <c r="FV1" s="1117">
        <f>FL1+1</f>
        <v>17</v>
      </c>
      <c r="FW1" s="1118"/>
      <c r="FY1" s="1928" t="str">
        <f>FO1</f>
        <v>ENTRADAS DEL MES DE  NOVIEMBRE  2023</v>
      </c>
      <c r="FZ1" s="1928"/>
      <c r="GA1" s="1928"/>
      <c r="GB1" s="1928"/>
      <c r="GC1" s="1928"/>
      <c r="GD1" s="1928"/>
      <c r="GE1" s="1928"/>
      <c r="GF1" s="1117">
        <f>FV1+1</f>
        <v>18</v>
      </c>
      <c r="GG1" s="1118"/>
      <c r="GH1" s="1048" t="s">
        <v>793</v>
      </c>
      <c r="GI1" s="1928" t="str">
        <f>FY1</f>
        <v>ENTRADAS DEL MES DE  NOVIEMBRE  2023</v>
      </c>
      <c r="GJ1" s="1928"/>
      <c r="GK1" s="1928"/>
      <c r="GL1" s="1928"/>
      <c r="GM1" s="1928"/>
      <c r="GN1" s="1928"/>
      <c r="GO1" s="1928"/>
      <c r="GP1" s="1117">
        <f>GF1+1</f>
        <v>19</v>
      </c>
      <c r="GQ1" s="1118"/>
      <c r="GS1" s="1928" t="str">
        <f>GI1</f>
        <v>ENTRADAS DEL MES DE  NOVIEMBRE  2023</v>
      </c>
      <c r="GT1" s="1928"/>
      <c r="GU1" s="1928"/>
      <c r="GV1" s="1928"/>
      <c r="GW1" s="1928"/>
      <c r="GX1" s="1928"/>
      <c r="GY1" s="1928"/>
      <c r="GZ1" s="1117">
        <f>GP1+1</f>
        <v>20</v>
      </c>
      <c r="HA1" s="1118"/>
    </row>
    <row r="2" spans="1:209" ht="17.25" thickTop="1" thickBot="1" x14ac:dyDescent="0.3">
      <c r="A2" s="1125" t="s">
        <v>802</v>
      </c>
      <c r="B2" s="285" t="s">
        <v>4</v>
      </c>
      <c r="C2" s="1126" t="s">
        <v>747</v>
      </c>
      <c r="D2" s="1127"/>
      <c r="E2" s="243" t="s">
        <v>748</v>
      </c>
      <c r="F2" s="1128" t="s">
        <v>749</v>
      </c>
      <c r="G2" s="259" t="s">
        <v>750</v>
      </c>
      <c r="H2" s="1129" t="s">
        <v>751</v>
      </c>
      <c r="I2" s="285" t="s">
        <v>752</v>
      </c>
      <c r="CC2" s="1048" t="s">
        <v>26</v>
      </c>
    </row>
    <row r="3" spans="1:209" ht="17.25" thickTop="1" thickBot="1" x14ac:dyDescent="0.3">
      <c r="D3" s="1131"/>
      <c r="F3" s="297"/>
      <c r="G3" s="3"/>
      <c r="H3" s="333"/>
      <c r="I3" s="916">
        <v>0</v>
      </c>
      <c r="K3" s="1050" t="s">
        <v>4</v>
      </c>
      <c r="L3" s="1050" t="s">
        <v>5</v>
      </c>
      <c r="M3" s="1050"/>
      <c r="N3" s="1050" t="s">
        <v>10</v>
      </c>
      <c r="O3" s="1050" t="s">
        <v>749</v>
      </c>
      <c r="P3" s="1050" t="s">
        <v>791</v>
      </c>
      <c r="Q3" s="1051" t="s">
        <v>792</v>
      </c>
      <c r="R3" s="1052" t="s">
        <v>752</v>
      </c>
      <c r="S3" s="1053"/>
      <c r="U3" s="1050" t="s">
        <v>793</v>
      </c>
      <c r="V3" s="1050" t="s">
        <v>5</v>
      </c>
      <c r="W3" s="1050"/>
      <c r="X3" s="1050" t="s">
        <v>10</v>
      </c>
      <c r="Y3" s="1050" t="s">
        <v>749</v>
      </c>
      <c r="Z3" s="1050" t="s">
        <v>791</v>
      </c>
      <c r="AA3" s="1051" t="s">
        <v>792</v>
      </c>
      <c r="AB3" s="1052" t="s">
        <v>752</v>
      </c>
      <c r="AC3" s="1054"/>
      <c r="AE3" s="1050" t="s">
        <v>4</v>
      </c>
      <c r="AF3" s="1050" t="s">
        <v>5</v>
      </c>
      <c r="AG3" s="1050"/>
      <c r="AH3" s="1050" t="s">
        <v>10</v>
      </c>
      <c r="AI3" s="1050" t="s">
        <v>749</v>
      </c>
      <c r="AJ3" s="1050" t="s">
        <v>791</v>
      </c>
      <c r="AK3" s="1051" t="s">
        <v>792</v>
      </c>
      <c r="AL3" s="1052" t="s">
        <v>752</v>
      </c>
      <c r="AM3" s="1053"/>
      <c r="AO3" s="1050" t="s">
        <v>4</v>
      </c>
      <c r="AP3" s="1050" t="s">
        <v>5</v>
      </c>
      <c r="AQ3" s="1050"/>
      <c r="AR3" s="1050" t="s">
        <v>10</v>
      </c>
      <c r="AS3" s="1050" t="s">
        <v>749</v>
      </c>
      <c r="AT3" s="1050" t="s">
        <v>791</v>
      </c>
      <c r="AU3" s="1051" t="s">
        <v>792</v>
      </c>
      <c r="AV3" s="1052" t="s">
        <v>752</v>
      </c>
      <c r="AW3" s="1054"/>
      <c r="AY3" s="1050" t="s">
        <v>4</v>
      </c>
      <c r="AZ3" s="1055" t="s">
        <v>5</v>
      </c>
      <c r="BA3" s="1050"/>
      <c r="BB3" s="1050" t="s">
        <v>10</v>
      </c>
      <c r="BC3" s="1050" t="s">
        <v>749</v>
      </c>
      <c r="BD3" s="1050" t="s">
        <v>791</v>
      </c>
      <c r="BE3" s="1051" t="s">
        <v>792</v>
      </c>
      <c r="BF3" s="1052" t="s">
        <v>752</v>
      </c>
      <c r="BG3" s="1054"/>
      <c r="BI3" s="1050" t="s">
        <v>4</v>
      </c>
      <c r="BJ3" s="1050" t="s">
        <v>5</v>
      </c>
      <c r="BK3" s="1050"/>
      <c r="BL3" s="1050" t="s">
        <v>10</v>
      </c>
      <c r="BM3" s="1050" t="s">
        <v>749</v>
      </c>
      <c r="BN3" s="1050" t="s">
        <v>791</v>
      </c>
      <c r="BO3" s="1051" t="s">
        <v>792</v>
      </c>
      <c r="BP3" s="1052" t="s">
        <v>752</v>
      </c>
      <c r="BQ3" s="1054"/>
      <c r="BS3" s="1050" t="s">
        <v>4</v>
      </c>
      <c r="BT3" s="1050" t="s">
        <v>5</v>
      </c>
      <c r="BU3" s="1050"/>
      <c r="BV3" s="1050" t="s">
        <v>10</v>
      </c>
      <c r="BW3" s="1050" t="s">
        <v>749</v>
      </c>
      <c r="BX3" s="1050" t="s">
        <v>791</v>
      </c>
      <c r="BY3" s="1051" t="s">
        <v>792</v>
      </c>
      <c r="BZ3" s="1052" t="s">
        <v>752</v>
      </c>
      <c r="CC3" s="1050" t="s">
        <v>4</v>
      </c>
      <c r="CD3" s="1050" t="s">
        <v>5</v>
      </c>
      <c r="CE3" s="1050"/>
      <c r="CF3" s="1050" t="s">
        <v>10</v>
      </c>
      <c r="CG3" s="1050" t="s">
        <v>749</v>
      </c>
      <c r="CH3" s="1050" t="s">
        <v>791</v>
      </c>
      <c r="CI3" s="1051" t="s">
        <v>792</v>
      </c>
      <c r="CJ3" s="1052" t="s">
        <v>752</v>
      </c>
      <c r="CM3" s="1050" t="s">
        <v>4</v>
      </c>
      <c r="CN3" s="1050" t="s">
        <v>5</v>
      </c>
      <c r="CO3" s="1050"/>
      <c r="CP3" s="1050" t="s">
        <v>10</v>
      </c>
      <c r="CQ3" s="1050" t="s">
        <v>749</v>
      </c>
      <c r="CR3" s="1050" t="s">
        <v>791</v>
      </c>
      <c r="CS3" s="1051" t="s">
        <v>792</v>
      </c>
      <c r="CT3" s="1052" t="s">
        <v>752</v>
      </c>
      <c r="CU3" s="1054"/>
      <c r="CW3" s="1050" t="s">
        <v>4</v>
      </c>
      <c r="CX3" s="1050" t="s">
        <v>5</v>
      </c>
      <c r="CY3" s="1050"/>
      <c r="CZ3" s="1050" t="s">
        <v>10</v>
      </c>
      <c r="DA3" s="1050" t="s">
        <v>749</v>
      </c>
      <c r="DB3" s="1050" t="s">
        <v>791</v>
      </c>
      <c r="DC3" s="1051" t="s">
        <v>792</v>
      </c>
      <c r="DD3" s="1052" t="s">
        <v>752</v>
      </c>
      <c r="DE3" s="1054"/>
      <c r="DG3" s="1050" t="s">
        <v>4</v>
      </c>
      <c r="DH3" s="1050" t="s">
        <v>5</v>
      </c>
      <c r="DI3" s="1050"/>
      <c r="DJ3" s="1050" t="s">
        <v>10</v>
      </c>
      <c r="DK3" s="1050" t="s">
        <v>749</v>
      </c>
      <c r="DL3" s="1050" t="s">
        <v>791</v>
      </c>
      <c r="DM3" s="1051" t="s">
        <v>792</v>
      </c>
      <c r="DN3" s="1052" t="s">
        <v>752</v>
      </c>
      <c r="DO3" s="1054"/>
      <c r="DQ3" s="1050" t="s">
        <v>4</v>
      </c>
      <c r="DR3" s="1050" t="s">
        <v>5</v>
      </c>
      <c r="DS3" s="1050"/>
      <c r="DT3" s="1050" t="s">
        <v>10</v>
      </c>
      <c r="DU3" s="1050" t="s">
        <v>749</v>
      </c>
      <c r="DV3" s="1050" t="s">
        <v>791</v>
      </c>
      <c r="DW3" s="1051" t="s">
        <v>792</v>
      </c>
      <c r="DX3" s="1052" t="s">
        <v>752</v>
      </c>
      <c r="EA3" s="1050" t="s">
        <v>4</v>
      </c>
      <c r="EB3" s="1050" t="s">
        <v>5</v>
      </c>
      <c r="EC3" s="1050"/>
      <c r="ED3" s="1050" t="s">
        <v>10</v>
      </c>
      <c r="EE3" s="1050" t="s">
        <v>749</v>
      </c>
      <c r="EF3" s="1050" t="s">
        <v>791</v>
      </c>
      <c r="EG3" s="1051" t="s">
        <v>792</v>
      </c>
      <c r="EH3" s="1052" t="s">
        <v>752</v>
      </c>
      <c r="EI3" s="1054"/>
      <c r="EK3" s="1050" t="s">
        <v>4</v>
      </c>
      <c r="EL3" s="1050" t="s">
        <v>5</v>
      </c>
      <c r="EM3" s="1050"/>
      <c r="EN3" s="1050" t="s">
        <v>10</v>
      </c>
      <c r="EO3" s="1050" t="s">
        <v>749</v>
      </c>
      <c r="EP3" s="1050" t="s">
        <v>791</v>
      </c>
      <c r="EQ3" s="1051" t="s">
        <v>792</v>
      </c>
      <c r="ER3" s="1052" t="s">
        <v>752</v>
      </c>
      <c r="ES3" s="1054"/>
      <c r="EU3" s="1050" t="s">
        <v>4</v>
      </c>
      <c r="EV3" s="1050" t="s">
        <v>5</v>
      </c>
      <c r="EW3" s="1050"/>
      <c r="EX3" s="1050" t="s">
        <v>10</v>
      </c>
      <c r="EY3" s="1050" t="s">
        <v>749</v>
      </c>
      <c r="EZ3" s="1050" t="s">
        <v>791</v>
      </c>
      <c r="FA3" s="1051" t="s">
        <v>792</v>
      </c>
      <c r="FB3" s="1052" t="s">
        <v>752</v>
      </c>
      <c r="FC3" s="1054"/>
      <c r="FE3" s="1050" t="s">
        <v>4</v>
      </c>
      <c r="FF3" s="1050" t="s">
        <v>5</v>
      </c>
      <c r="FG3" s="1050"/>
      <c r="FH3" s="1050" t="s">
        <v>10</v>
      </c>
      <c r="FI3" s="1050" t="s">
        <v>749</v>
      </c>
      <c r="FJ3" s="1050" t="s">
        <v>791</v>
      </c>
      <c r="FK3" s="1051" t="s">
        <v>792</v>
      </c>
      <c r="FL3" s="1052" t="s">
        <v>752</v>
      </c>
      <c r="FM3" s="1054"/>
      <c r="FO3" s="1050" t="s">
        <v>4</v>
      </c>
      <c r="FP3" s="1050" t="s">
        <v>5</v>
      </c>
      <c r="FQ3" s="1050"/>
      <c r="FR3" s="1050" t="s">
        <v>10</v>
      </c>
      <c r="FS3" s="1050" t="s">
        <v>749</v>
      </c>
      <c r="FT3" s="1050" t="s">
        <v>791</v>
      </c>
      <c r="FU3" s="1051" t="s">
        <v>792</v>
      </c>
      <c r="FV3" s="1052" t="s">
        <v>752</v>
      </c>
      <c r="FW3" s="1054"/>
      <c r="FY3" s="1050" t="s">
        <v>4</v>
      </c>
      <c r="FZ3" s="1050" t="s">
        <v>5</v>
      </c>
      <c r="GA3" s="1050"/>
      <c r="GB3" s="1050" t="s">
        <v>10</v>
      </c>
      <c r="GC3" s="1050" t="s">
        <v>749</v>
      </c>
      <c r="GD3" s="1050" t="s">
        <v>791</v>
      </c>
      <c r="GE3" s="1051" t="s">
        <v>792</v>
      </c>
      <c r="GF3" s="1052" t="s">
        <v>752</v>
      </c>
      <c r="GG3" s="1054"/>
      <c r="GI3" s="1050" t="s">
        <v>4</v>
      </c>
      <c r="GJ3" s="1050" t="s">
        <v>5</v>
      </c>
      <c r="GK3" s="1050"/>
      <c r="GL3" s="1050" t="s">
        <v>10</v>
      </c>
      <c r="GM3" s="1050" t="s">
        <v>749</v>
      </c>
      <c r="GN3" s="1050" t="s">
        <v>791</v>
      </c>
      <c r="GO3" s="1051" t="s">
        <v>792</v>
      </c>
      <c r="GP3" s="1052" t="s">
        <v>752</v>
      </c>
      <c r="GQ3" s="1054"/>
      <c r="GS3" s="1050" t="s">
        <v>4</v>
      </c>
      <c r="GT3" s="1050" t="s">
        <v>5</v>
      </c>
      <c r="GU3" s="1050"/>
      <c r="GV3" s="1050" t="s">
        <v>10</v>
      </c>
      <c r="GW3" s="1050" t="s">
        <v>749</v>
      </c>
      <c r="GX3" s="1050" t="s">
        <v>791</v>
      </c>
      <c r="GY3" s="1051" t="s">
        <v>792</v>
      </c>
      <c r="GZ3" s="1052" t="s">
        <v>752</v>
      </c>
      <c r="HA3" s="1054"/>
    </row>
    <row r="4" spans="1:209" ht="16.5" customHeight="1" thickTop="1" thickBot="1" x14ac:dyDescent="0.3">
      <c r="A4" s="1119">
        <v>1</v>
      </c>
      <c r="B4" s="1048" t="str">
        <f t="shared" ref="B4:I4" si="0">K5</f>
        <v xml:space="preserve">SAM FARMS </v>
      </c>
      <c r="C4" s="1048" t="str">
        <f t="shared" si="0"/>
        <v>Seaboard</v>
      </c>
      <c r="D4" s="1133" t="str">
        <f t="shared" si="0"/>
        <v>PED. 105609243</v>
      </c>
      <c r="E4" s="1134">
        <f t="shared" si="0"/>
        <v>45234</v>
      </c>
      <c r="F4" s="1135">
        <f t="shared" si="0"/>
        <v>17893.38</v>
      </c>
      <c r="G4" s="3">
        <f t="shared" si="0"/>
        <v>20</v>
      </c>
      <c r="H4" s="333">
        <f t="shared" si="0"/>
        <v>17856.87</v>
      </c>
      <c r="I4" s="916">
        <f t="shared" si="0"/>
        <v>36.510000000002037</v>
      </c>
      <c r="L4" s="1048" t="s">
        <v>794</v>
      </c>
      <c r="Q4" s="1056"/>
      <c r="V4" s="1048" t="s">
        <v>794</v>
      </c>
      <c r="AA4" s="1056"/>
      <c r="AF4" s="1048" t="s">
        <v>794</v>
      </c>
      <c r="AK4" s="1056"/>
      <c r="AP4" s="1048" t="s">
        <v>794</v>
      </c>
      <c r="AU4" s="3"/>
      <c r="AZ4" s="1048" t="s">
        <v>794</v>
      </c>
      <c r="BE4" s="1056"/>
      <c r="BJ4" s="1048" t="s">
        <v>794</v>
      </c>
      <c r="BO4" s="3"/>
      <c r="BT4" s="3" t="s">
        <v>803</v>
      </c>
      <c r="BY4" s="1056"/>
      <c r="CD4" s="1048" t="s">
        <v>794</v>
      </c>
      <c r="CI4" s="1056"/>
      <c r="CN4" s="1048" t="s">
        <v>794</v>
      </c>
      <c r="CS4" s="3"/>
      <c r="CX4" s="1048" t="s">
        <v>794</v>
      </c>
      <c r="DC4" s="1056"/>
      <c r="DH4" s="1048" t="s">
        <v>794</v>
      </c>
      <c r="DM4" s="1056"/>
      <c r="DR4" s="1048" t="s">
        <v>794</v>
      </c>
      <c r="DW4" s="1056"/>
      <c r="EB4" s="1048" t="s">
        <v>794</v>
      </c>
      <c r="EG4" s="1136"/>
      <c r="EL4" s="1048" t="s">
        <v>804</v>
      </c>
      <c r="EQ4" s="1136"/>
      <c r="EV4" s="3" t="s">
        <v>805</v>
      </c>
      <c r="FA4" s="3"/>
      <c r="FF4" s="3" t="s">
        <v>794</v>
      </c>
      <c r="FI4" s="1049"/>
      <c r="FJ4" s="1137"/>
      <c r="FK4" s="1056"/>
      <c r="FP4" s="1048" t="s">
        <v>794</v>
      </c>
      <c r="FU4" s="3"/>
      <c r="FZ4" s="1048" t="s">
        <v>794</v>
      </c>
      <c r="GE4" s="3"/>
      <c r="GF4" s="1138"/>
      <c r="GG4" s="1139"/>
      <c r="GJ4" s="1048" t="s">
        <v>794</v>
      </c>
      <c r="GO4" s="1056"/>
      <c r="GT4" s="1048" t="s">
        <v>794</v>
      </c>
      <c r="GY4" s="1056"/>
    </row>
    <row r="5" spans="1:209" ht="21" customHeight="1" x14ac:dyDescent="0.25">
      <c r="A5" s="1119">
        <v>2</v>
      </c>
      <c r="B5" s="1048" t="str">
        <f t="shared" ref="B5:H5" si="1">U5</f>
        <v>SAM FARMS  LLC</v>
      </c>
      <c r="C5" s="1048" t="str">
        <f t="shared" si="1"/>
        <v>RANTOUL</v>
      </c>
      <c r="D5" s="1131" t="str">
        <f t="shared" si="1"/>
        <v>PED. 3002232</v>
      </c>
      <c r="E5" s="1132">
        <f t="shared" si="1"/>
        <v>45241</v>
      </c>
      <c r="F5" s="297">
        <f t="shared" si="1"/>
        <v>17986.830000000002</v>
      </c>
      <c r="G5" s="3">
        <f t="shared" si="1"/>
        <v>19</v>
      </c>
      <c r="H5" s="333">
        <f t="shared" si="1"/>
        <v>18281.8</v>
      </c>
      <c r="I5" s="916">
        <f>AB5</f>
        <v>-294.96999999999753</v>
      </c>
      <c r="K5" s="1059" t="s">
        <v>795</v>
      </c>
      <c r="L5" s="1234" t="s">
        <v>771</v>
      </c>
      <c r="M5" s="1143" t="s">
        <v>824</v>
      </c>
      <c r="N5" s="1061">
        <v>45234</v>
      </c>
      <c r="O5" s="1062">
        <v>17893.38</v>
      </c>
      <c r="P5" s="1063">
        <v>20</v>
      </c>
      <c r="Q5" s="1065">
        <v>17856.87</v>
      </c>
      <c r="R5" s="1057">
        <f>O5-Q5</f>
        <v>36.510000000002037</v>
      </c>
      <c r="S5" s="1058"/>
      <c r="U5" s="1059" t="s">
        <v>837</v>
      </c>
      <c r="V5" s="1323" t="s">
        <v>838</v>
      </c>
      <c r="W5" s="1060" t="s">
        <v>839</v>
      </c>
      <c r="X5" s="1061">
        <v>45241</v>
      </c>
      <c r="Y5" s="1062">
        <v>17986.830000000002</v>
      </c>
      <c r="Z5" s="1063">
        <v>19</v>
      </c>
      <c r="AA5" s="1065">
        <v>18281.8</v>
      </c>
      <c r="AB5" s="1057">
        <f>Y5-AA5</f>
        <v>-294.96999999999753</v>
      </c>
      <c r="AC5" s="1058"/>
      <c r="AE5" s="1059" t="s">
        <v>858</v>
      </c>
      <c r="AF5" s="1063" t="s">
        <v>859</v>
      </c>
      <c r="AG5" s="1060" t="s">
        <v>860</v>
      </c>
      <c r="AH5" s="1064">
        <v>45244</v>
      </c>
      <c r="AI5" s="1062">
        <v>18550.59</v>
      </c>
      <c r="AJ5" s="1063">
        <v>23</v>
      </c>
      <c r="AK5" s="1065">
        <v>18581.5</v>
      </c>
      <c r="AL5" s="1057">
        <f>AI5-AK5</f>
        <v>-30.909999999999854</v>
      </c>
      <c r="AM5" s="1057"/>
      <c r="AO5" s="1059" t="s">
        <v>864</v>
      </c>
      <c r="AP5" s="1372" t="s">
        <v>838</v>
      </c>
      <c r="AQ5" s="1060" t="s">
        <v>865</v>
      </c>
      <c r="AR5" s="1064">
        <v>45245</v>
      </c>
      <c r="AS5" s="1062">
        <v>18324.95</v>
      </c>
      <c r="AT5" s="1063">
        <v>20</v>
      </c>
      <c r="AU5" s="1065">
        <v>18476.599999999999</v>
      </c>
      <c r="AV5" s="1057">
        <f>AS5-AU5</f>
        <v>-151.64999999999782</v>
      </c>
      <c r="AW5" s="1057"/>
      <c r="AY5" s="1059" t="s">
        <v>758</v>
      </c>
      <c r="AZ5" s="1390" t="s">
        <v>759</v>
      </c>
      <c r="BA5" s="1060" t="s">
        <v>874</v>
      </c>
      <c r="BB5" s="1061">
        <v>45248</v>
      </c>
      <c r="BC5" s="1062">
        <v>18638.18</v>
      </c>
      <c r="BD5" s="1063">
        <v>20</v>
      </c>
      <c r="BE5" s="1065">
        <v>18715.12</v>
      </c>
      <c r="BF5" s="1057">
        <f>BC5-BE5</f>
        <v>-76.93999999999869</v>
      </c>
      <c r="BG5" s="1058"/>
      <c r="BI5" s="1059" t="s">
        <v>758</v>
      </c>
      <c r="BJ5" s="1390" t="s">
        <v>759</v>
      </c>
      <c r="BK5" s="1060" t="s">
        <v>876</v>
      </c>
      <c r="BL5" s="1061">
        <v>45252</v>
      </c>
      <c r="BM5" s="1062">
        <v>18855.48</v>
      </c>
      <c r="BN5" s="1063">
        <v>20</v>
      </c>
      <c r="BO5" s="1065">
        <v>18866.62</v>
      </c>
      <c r="BP5" s="1057">
        <f>BM5-BO5</f>
        <v>-11.139999999999418</v>
      </c>
      <c r="BQ5" s="1058"/>
      <c r="BS5" s="1140"/>
      <c r="BT5" s="1063"/>
      <c r="BU5" s="1060"/>
      <c r="BV5" s="1061"/>
      <c r="BW5" s="1062"/>
      <c r="BX5" s="1063"/>
      <c r="BY5" s="1065"/>
      <c r="BZ5" s="1057">
        <f>BW5-BY5</f>
        <v>0</v>
      </c>
      <c r="CA5" s="1058"/>
      <c r="CB5" s="1089"/>
      <c r="CC5" s="1141"/>
      <c r="CD5" s="1211"/>
      <c r="CE5" s="1060"/>
      <c r="CF5" s="1061"/>
      <c r="CG5" s="1062"/>
      <c r="CH5" s="1063"/>
      <c r="CI5" s="1065"/>
      <c r="CJ5" s="1057">
        <f>CG5-CI5</f>
        <v>0</v>
      </c>
      <c r="CK5" s="1089"/>
      <c r="CL5" s="1089"/>
      <c r="CM5" s="1142"/>
      <c r="CN5" s="1211"/>
      <c r="CO5" s="1143"/>
      <c r="CP5" s="1061"/>
      <c r="CQ5" s="1062"/>
      <c r="CR5" s="1063"/>
      <c r="CS5" s="1065"/>
      <c r="CT5" s="1057">
        <f>CQ5-CS5</f>
        <v>0</v>
      </c>
      <c r="CU5" s="1058"/>
      <c r="CW5" s="1141"/>
      <c r="CX5" s="1063"/>
      <c r="CY5" s="1143"/>
      <c r="CZ5" s="1061"/>
      <c r="DA5" s="1062"/>
      <c r="DB5" s="1063"/>
      <c r="DC5" s="1065"/>
      <c r="DD5" s="1057">
        <f>DA5-DC5</f>
        <v>0</v>
      </c>
      <c r="DE5" s="1058"/>
      <c r="DG5" s="1141"/>
      <c r="DH5" s="1063"/>
      <c r="DI5" s="1143"/>
      <c r="DJ5" s="1061"/>
      <c r="DK5" s="1062"/>
      <c r="DL5" s="1063"/>
      <c r="DM5" s="1065"/>
      <c r="DN5" s="1057">
        <f>DK5-DM5</f>
        <v>0</v>
      </c>
      <c r="DO5" s="1058"/>
      <c r="DQ5" s="1144"/>
      <c r="DR5" s="1233"/>
      <c r="DS5" s="1060"/>
      <c r="DT5" s="1061"/>
      <c r="DU5" s="1062"/>
      <c r="DV5" s="1063"/>
      <c r="DW5" s="1065"/>
      <c r="DX5" s="1057">
        <f>DU5-DW5</f>
        <v>0</v>
      </c>
      <c r="DY5" s="1089"/>
      <c r="EA5" s="1141"/>
      <c r="EB5" s="1233"/>
      <c r="EC5" s="1060"/>
      <c r="ED5" s="1061"/>
      <c r="EE5" s="1062"/>
      <c r="EF5" s="1063"/>
      <c r="EG5" s="1065"/>
      <c r="EH5" s="1057">
        <f>EE5-EG5</f>
        <v>0</v>
      </c>
      <c r="EI5" s="1058"/>
      <c r="EJ5" s="1048" t="s">
        <v>806</v>
      </c>
      <c r="EK5" s="1145"/>
      <c r="EL5" s="1233"/>
      <c r="EM5" s="1060"/>
      <c r="EN5" s="1061"/>
      <c r="EO5" s="1062"/>
      <c r="EP5" s="1063"/>
      <c r="EQ5" s="1065"/>
      <c r="ER5" s="1057">
        <f>EO5-EQ5</f>
        <v>0</v>
      </c>
      <c r="ES5" s="1058"/>
      <c r="ET5" s="1048" t="s">
        <v>806</v>
      </c>
      <c r="EU5" s="1141"/>
      <c r="EV5" s="1233"/>
      <c r="EW5" s="1143"/>
      <c r="EX5" s="1061"/>
      <c r="EY5" s="1062"/>
      <c r="EZ5" s="1063"/>
      <c r="FA5" s="1146"/>
      <c r="FB5" s="1057">
        <f>EY5-FA5</f>
        <v>0</v>
      </c>
      <c r="FC5" s="1058"/>
      <c r="FE5" s="1059"/>
      <c r="FF5" s="1233"/>
      <c r="FG5" s="1060"/>
      <c r="FH5" s="1061"/>
      <c r="FI5" s="1062"/>
      <c r="FJ5" s="1063"/>
      <c r="FK5" s="1146"/>
      <c r="FL5" s="1057">
        <f>FI5-FK5</f>
        <v>0</v>
      </c>
      <c r="FM5" s="1058"/>
      <c r="FO5" s="1059"/>
      <c r="FP5" s="1063"/>
      <c r="FQ5" s="1060"/>
      <c r="FR5" s="1061"/>
      <c r="FS5" s="1062"/>
      <c r="FT5" s="1063"/>
      <c r="FU5" s="1146"/>
      <c r="FV5" s="1057">
        <f>FS5-FU5</f>
        <v>0</v>
      </c>
      <c r="FW5" s="1058"/>
      <c r="FY5" s="1144"/>
      <c r="FZ5" s="1063"/>
      <c r="GA5" s="1060"/>
      <c r="GB5" s="1061"/>
      <c r="GC5" s="1062"/>
      <c r="GD5" s="1063"/>
      <c r="GE5" s="1065"/>
      <c r="GF5" s="1057">
        <f>GC5-GE5</f>
        <v>0</v>
      </c>
      <c r="GG5" s="1058"/>
      <c r="GI5" s="1147"/>
      <c r="GJ5" s="1233"/>
      <c r="GK5" s="1060"/>
      <c r="GL5" s="1064"/>
      <c r="GM5" s="1062"/>
      <c r="GN5" s="1063"/>
      <c r="GO5" s="1065"/>
      <c r="GP5" s="1057">
        <f>GM5-GO5</f>
        <v>0</v>
      </c>
      <c r="GQ5" s="1058"/>
      <c r="GS5" s="1148"/>
      <c r="GT5" s="1063"/>
      <c r="GU5" s="1063"/>
      <c r="GV5" s="1064"/>
      <c r="GW5" s="1062"/>
      <c r="GX5" s="1063"/>
      <c r="GY5" s="1065"/>
      <c r="GZ5" s="1057">
        <f>GW5-GY5</f>
        <v>0</v>
      </c>
      <c r="HA5" s="1058"/>
    </row>
    <row r="6" spans="1:209" ht="19.5" thickBot="1" x14ac:dyDescent="0.35">
      <c r="A6" s="1119">
        <v>3</v>
      </c>
      <c r="B6" s="1048" t="str">
        <f t="shared" ref="B6:H6" si="2">AE5</f>
        <v>IDEAL TRADING</v>
      </c>
      <c r="C6" s="1048" t="str">
        <f t="shared" si="2"/>
        <v>SIOUX</v>
      </c>
      <c r="D6" s="1131" t="str">
        <f t="shared" si="2"/>
        <v>PED. 105993430</v>
      </c>
      <c r="E6" s="1132">
        <f t="shared" si="2"/>
        <v>45244</v>
      </c>
      <c r="F6" s="297">
        <f t="shared" si="2"/>
        <v>18550.59</v>
      </c>
      <c r="G6" s="3">
        <f t="shared" si="2"/>
        <v>23</v>
      </c>
      <c r="H6" s="333">
        <f t="shared" si="2"/>
        <v>18581.5</v>
      </c>
      <c r="I6" s="916">
        <f>AL5</f>
        <v>-30.909999999999854</v>
      </c>
      <c r="K6" s="1348">
        <v>11789</v>
      </c>
      <c r="L6" s="1066"/>
      <c r="M6" s="1059"/>
      <c r="N6" s="1059"/>
      <c r="O6" s="1059"/>
      <c r="P6" s="1059"/>
      <c r="Q6" s="1063"/>
      <c r="S6" s="2"/>
      <c r="U6" s="1348">
        <v>11922</v>
      </c>
      <c r="V6" s="1066"/>
      <c r="W6" s="1059"/>
      <c r="X6" s="1059"/>
      <c r="Y6" s="1059"/>
      <c r="Z6" s="1059"/>
      <c r="AA6" s="1063"/>
      <c r="AE6" s="1067" t="s">
        <v>861</v>
      </c>
      <c r="AF6" s="1066"/>
      <c r="AG6" s="1059"/>
      <c r="AH6" s="1059"/>
      <c r="AI6" s="1059"/>
      <c r="AJ6" s="1059"/>
      <c r="AK6" s="1063"/>
      <c r="AO6" s="1067">
        <v>11935</v>
      </c>
      <c r="AP6" s="1068"/>
      <c r="AQ6" s="1059"/>
      <c r="AR6" s="1059"/>
      <c r="AS6" s="1059"/>
      <c r="AT6" s="1059"/>
      <c r="AU6" s="1063"/>
      <c r="AW6" s="1048"/>
      <c r="AY6" s="1067" t="s">
        <v>875</v>
      </c>
      <c r="AZ6" s="1066"/>
      <c r="BA6" s="1059"/>
      <c r="BB6" s="1059"/>
      <c r="BC6" s="1059"/>
      <c r="BD6" s="1059"/>
      <c r="BE6" s="1063"/>
      <c r="BI6" s="1067">
        <v>11874</v>
      </c>
      <c r="BJ6" s="1066"/>
      <c r="BK6" s="1059"/>
      <c r="BL6" s="1059"/>
      <c r="BM6" s="1059"/>
      <c r="BN6" s="1059"/>
      <c r="BO6" s="1063"/>
      <c r="BQ6" s="1089"/>
      <c r="BS6" s="1149"/>
      <c r="BT6" s="1066"/>
      <c r="BU6" s="1059"/>
      <c r="BV6" s="1059"/>
      <c r="BW6" s="1059"/>
      <c r="BX6" s="1059"/>
      <c r="BY6" s="1063"/>
      <c r="CA6" s="1089"/>
      <c r="CB6" s="1089"/>
      <c r="CC6" s="1150"/>
      <c r="CD6" s="1066"/>
      <c r="CE6" s="1059"/>
      <c r="CF6" s="1059"/>
      <c r="CG6" s="1059"/>
      <c r="CH6" s="1059"/>
      <c r="CI6" s="1063"/>
      <c r="CK6" s="1089"/>
      <c r="CL6" s="1089"/>
      <c r="CM6" s="1149"/>
      <c r="CN6" s="1151"/>
      <c r="CO6" s="1059"/>
      <c r="CP6" s="1059"/>
      <c r="CQ6" s="1059"/>
      <c r="CR6" s="1059"/>
      <c r="CS6" s="1063"/>
      <c r="CU6" s="1089"/>
      <c r="CW6" s="1150"/>
      <c r="CX6" s="1066"/>
      <c r="CY6" s="1059"/>
      <c r="CZ6" s="1059"/>
      <c r="DA6" s="1059"/>
      <c r="DB6" s="1059"/>
      <c r="DC6" s="1063"/>
      <c r="DE6" s="1089"/>
      <c r="DG6" s="1150"/>
      <c r="DH6" s="1066"/>
      <c r="DI6" s="1059"/>
      <c r="DJ6" s="1059"/>
      <c r="DK6" s="1059"/>
      <c r="DL6" s="1059"/>
      <c r="DM6" s="1063"/>
      <c r="DO6" s="1089"/>
      <c r="DQ6" s="1150"/>
      <c r="DR6" s="1066"/>
      <c r="DS6" s="1059"/>
      <c r="DT6" s="1059"/>
      <c r="DU6" s="1059"/>
      <c r="DV6" s="1059"/>
      <c r="DW6" s="1063"/>
      <c r="DY6" s="1089"/>
      <c r="EA6" s="1152"/>
      <c r="EB6" s="1066"/>
      <c r="EC6" s="1059"/>
      <c r="ED6" s="1059"/>
      <c r="EE6" s="1059"/>
      <c r="EF6" s="1059"/>
      <c r="EG6" s="1063"/>
      <c r="EI6" s="1089"/>
      <c r="EK6" s="1153"/>
      <c r="EL6" s="1066"/>
      <c r="EM6" s="1059"/>
      <c r="EN6" s="1059"/>
      <c r="EO6" s="1059"/>
      <c r="EP6" s="1059"/>
      <c r="EQ6" s="1063"/>
      <c r="ES6" s="1089"/>
      <c r="EU6" s="1153"/>
      <c r="EV6" s="1066"/>
      <c r="EW6" s="1059"/>
      <c r="EX6" s="1059"/>
      <c r="EY6" s="1059"/>
      <c r="EZ6" s="1059"/>
      <c r="FA6" s="1063"/>
      <c r="FC6" s="1089"/>
      <c r="FE6" s="1153"/>
      <c r="FF6" s="1066"/>
      <c r="FG6" s="1059"/>
      <c r="FH6" s="1059"/>
      <c r="FI6" s="1059"/>
      <c r="FJ6" s="1059"/>
      <c r="FK6" s="1063"/>
      <c r="FM6" s="1089"/>
      <c r="FO6" s="1153"/>
      <c r="FP6" s="1066"/>
      <c r="FQ6" s="1059"/>
      <c r="FR6" s="1059"/>
      <c r="FS6" s="1059"/>
      <c r="FT6" s="1059"/>
      <c r="FU6" s="1063"/>
      <c r="FW6" s="1089"/>
      <c r="FY6" s="1152"/>
      <c r="FZ6" s="1066"/>
      <c r="GA6" s="1059"/>
      <c r="GB6" s="1059"/>
      <c r="GC6" s="1059"/>
      <c r="GD6" s="1059"/>
      <c r="GE6" s="1063"/>
      <c r="GG6" s="1089"/>
      <c r="GI6" s="1149"/>
      <c r="GJ6" s="1154"/>
      <c r="GK6" s="1059"/>
      <c r="GL6" s="1059"/>
      <c r="GM6" s="1059"/>
      <c r="GN6" s="1059"/>
      <c r="GO6" s="1063"/>
      <c r="GQ6" s="1089"/>
      <c r="GS6" s="1149"/>
      <c r="GT6" s="1068"/>
      <c r="GU6" s="1059"/>
      <c r="GV6" s="1059"/>
      <c r="GW6" s="1059"/>
      <c r="GX6" s="1059"/>
      <c r="GY6" s="1063"/>
      <c r="HA6" s="1089"/>
    </row>
    <row r="7" spans="1:209" ht="17.25" thickTop="1" thickBot="1" x14ac:dyDescent="0.3">
      <c r="A7" s="1119">
        <v>4</v>
      </c>
      <c r="B7" s="307" t="str">
        <f>AO5</f>
        <v xml:space="preserve">SAM  FARMS </v>
      </c>
      <c r="C7" s="1048" t="str">
        <f t="shared" ref="C7:I7" si="3">AP5</f>
        <v>RANTOUL</v>
      </c>
      <c r="D7" s="1131" t="str">
        <f t="shared" si="3"/>
        <v>PED. 106002279</v>
      </c>
      <c r="E7" s="1132">
        <f t="shared" si="3"/>
        <v>45245</v>
      </c>
      <c r="F7" s="297">
        <f t="shared" si="3"/>
        <v>18324.95</v>
      </c>
      <c r="G7" s="3">
        <f t="shared" si="3"/>
        <v>20</v>
      </c>
      <c r="H7" s="333">
        <f t="shared" si="3"/>
        <v>18476.599999999999</v>
      </c>
      <c r="I7" s="916">
        <f t="shared" si="3"/>
        <v>-151.64999999999782</v>
      </c>
      <c r="L7" s="1069" t="s">
        <v>796</v>
      </c>
      <c r="M7" s="1070" t="s">
        <v>750</v>
      </c>
      <c r="N7" s="1071" t="s">
        <v>797</v>
      </c>
      <c r="O7" s="1072" t="s">
        <v>10</v>
      </c>
      <c r="P7" s="1051" t="s">
        <v>798</v>
      </c>
      <c r="Q7" s="1073" t="s">
        <v>799</v>
      </c>
      <c r="R7" s="1074"/>
      <c r="S7" s="1075"/>
      <c r="V7" s="1069" t="s">
        <v>796</v>
      </c>
      <c r="W7" s="1070" t="s">
        <v>750</v>
      </c>
      <c r="X7" s="1071" t="s">
        <v>797</v>
      </c>
      <c r="Y7" s="1072" t="s">
        <v>10</v>
      </c>
      <c r="Z7" s="1051" t="s">
        <v>798</v>
      </c>
      <c r="AA7" s="1073" t="s">
        <v>799</v>
      </c>
      <c r="AB7" s="1074"/>
      <c r="AC7" s="1075"/>
      <c r="AF7" s="1069" t="s">
        <v>796</v>
      </c>
      <c r="AG7" s="1070" t="s">
        <v>750</v>
      </c>
      <c r="AH7" s="1071" t="s">
        <v>797</v>
      </c>
      <c r="AI7" s="1072" t="s">
        <v>10</v>
      </c>
      <c r="AJ7" s="1051" t="s">
        <v>798</v>
      </c>
      <c r="AK7" s="1073" t="s">
        <v>799</v>
      </c>
      <c r="AL7" s="1074"/>
      <c r="AP7" s="1069" t="s">
        <v>796</v>
      </c>
      <c r="AQ7" s="1070" t="s">
        <v>750</v>
      </c>
      <c r="AR7" s="1071" t="s">
        <v>797</v>
      </c>
      <c r="AS7" s="1072" t="s">
        <v>10</v>
      </c>
      <c r="AT7" s="1051" t="s">
        <v>798</v>
      </c>
      <c r="AU7" s="1073" t="s">
        <v>799</v>
      </c>
      <c r="AV7" s="1074"/>
      <c r="AW7" s="1048"/>
      <c r="AZ7" s="1069" t="s">
        <v>796</v>
      </c>
      <c r="BA7" s="1070" t="s">
        <v>750</v>
      </c>
      <c r="BB7" s="1071" t="s">
        <v>797</v>
      </c>
      <c r="BC7" s="1072" t="s">
        <v>10</v>
      </c>
      <c r="BD7" s="1051" t="s">
        <v>798</v>
      </c>
      <c r="BE7" s="1073" t="s">
        <v>799</v>
      </c>
      <c r="BF7" s="1074"/>
      <c r="BG7" s="1075"/>
      <c r="BJ7" s="1069" t="s">
        <v>796</v>
      </c>
      <c r="BK7" s="1070" t="s">
        <v>750</v>
      </c>
      <c r="BL7" s="1071" t="s">
        <v>797</v>
      </c>
      <c r="BM7" s="1072" t="s">
        <v>10</v>
      </c>
      <c r="BN7" s="1051" t="s">
        <v>798</v>
      </c>
      <c r="BO7" s="1073" t="s">
        <v>799</v>
      </c>
      <c r="BP7" s="1074"/>
      <c r="BQ7" s="1075"/>
      <c r="BR7" s="2"/>
      <c r="BT7" s="1069" t="s">
        <v>796</v>
      </c>
      <c r="BU7" s="1070" t="s">
        <v>750</v>
      </c>
      <c r="BV7" s="1071" t="s">
        <v>797</v>
      </c>
      <c r="BW7" s="1072" t="s">
        <v>10</v>
      </c>
      <c r="BX7" s="1051" t="s">
        <v>798</v>
      </c>
      <c r="BY7" s="1073" t="s">
        <v>799</v>
      </c>
      <c r="BZ7" s="1074"/>
      <c r="CD7" s="1069" t="s">
        <v>796</v>
      </c>
      <c r="CE7" s="1070" t="s">
        <v>750</v>
      </c>
      <c r="CF7" s="1071" t="s">
        <v>797</v>
      </c>
      <c r="CG7" s="1072" t="s">
        <v>10</v>
      </c>
      <c r="CH7" s="1051" t="s">
        <v>798</v>
      </c>
      <c r="CI7" s="1073" t="s">
        <v>799</v>
      </c>
      <c r="CJ7" s="1074"/>
      <c r="CN7" s="1069" t="s">
        <v>796</v>
      </c>
      <c r="CO7" s="1070" t="s">
        <v>750</v>
      </c>
      <c r="CP7" s="1071" t="s">
        <v>797</v>
      </c>
      <c r="CQ7" s="1072" t="s">
        <v>10</v>
      </c>
      <c r="CR7" s="1051" t="s">
        <v>798</v>
      </c>
      <c r="CS7" s="1073" t="s">
        <v>799</v>
      </c>
      <c r="CT7" s="1074"/>
      <c r="CU7" s="1075"/>
      <c r="CX7" s="1069" t="s">
        <v>796</v>
      </c>
      <c r="CY7" s="1070" t="s">
        <v>750</v>
      </c>
      <c r="CZ7" s="1071" t="s">
        <v>797</v>
      </c>
      <c r="DA7" s="1072" t="s">
        <v>10</v>
      </c>
      <c r="DB7" s="1051" t="s">
        <v>798</v>
      </c>
      <c r="DC7" s="1073" t="s">
        <v>799</v>
      </c>
      <c r="DD7" s="1074"/>
      <c r="DE7" s="1075"/>
      <c r="DH7" s="1069" t="s">
        <v>796</v>
      </c>
      <c r="DI7" s="1070" t="s">
        <v>750</v>
      </c>
      <c r="DJ7" s="1071" t="s">
        <v>797</v>
      </c>
      <c r="DK7" s="1072" t="s">
        <v>10</v>
      </c>
      <c r="DL7" s="1051" t="s">
        <v>798</v>
      </c>
      <c r="DM7" s="1073" t="s">
        <v>799</v>
      </c>
      <c r="DN7" s="1074"/>
      <c r="DO7" s="1075"/>
      <c r="DR7" s="1069" t="s">
        <v>796</v>
      </c>
      <c r="DS7" s="1070" t="s">
        <v>750</v>
      </c>
      <c r="DT7" s="1071" t="s">
        <v>797</v>
      </c>
      <c r="DU7" s="1072" t="s">
        <v>10</v>
      </c>
      <c r="DV7" s="1051" t="s">
        <v>798</v>
      </c>
      <c r="DW7" s="1073" t="s">
        <v>799</v>
      </c>
      <c r="DX7" s="1074"/>
      <c r="EB7" s="1069" t="s">
        <v>796</v>
      </c>
      <c r="EC7" s="1070" t="s">
        <v>750</v>
      </c>
      <c r="ED7" s="1071" t="s">
        <v>797</v>
      </c>
      <c r="EE7" s="1072" t="s">
        <v>10</v>
      </c>
      <c r="EF7" s="1051" t="s">
        <v>798</v>
      </c>
      <c r="EG7" s="1073" t="s">
        <v>799</v>
      </c>
      <c r="EH7" s="1074"/>
      <c r="EI7" s="1075"/>
      <c r="EL7" s="1069" t="s">
        <v>796</v>
      </c>
      <c r="EM7" s="1070" t="s">
        <v>750</v>
      </c>
      <c r="EN7" s="1071" t="s">
        <v>797</v>
      </c>
      <c r="EO7" s="1072" t="s">
        <v>10</v>
      </c>
      <c r="EP7" s="1051" t="s">
        <v>798</v>
      </c>
      <c r="EQ7" s="1073" t="s">
        <v>799</v>
      </c>
      <c r="ER7" s="1074"/>
      <c r="ES7" s="1075"/>
      <c r="EV7" s="1069" t="s">
        <v>796</v>
      </c>
      <c r="EW7" s="1070" t="s">
        <v>750</v>
      </c>
      <c r="EX7" s="1071" t="s">
        <v>797</v>
      </c>
      <c r="EY7" s="1072" t="s">
        <v>10</v>
      </c>
      <c r="EZ7" s="1051" t="s">
        <v>798</v>
      </c>
      <c r="FA7" s="1073" t="s">
        <v>799</v>
      </c>
      <c r="FB7" s="1074"/>
      <c r="FC7" s="1075"/>
      <c r="FF7" s="1069" t="s">
        <v>796</v>
      </c>
      <c r="FG7" s="1070" t="s">
        <v>750</v>
      </c>
      <c r="FH7" s="1071" t="s">
        <v>797</v>
      </c>
      <c r="FI7" s="1072" t="s">
        <v>10</v>
      </c>
      <c r="FJ7" s="1051" t="s">
        <v>798</v>
      </c>
      <c r="FK7" s="1073" t="s">
        <v>799</v>
      </c>
      <c r="FL7" s="1074"/>
      <c r="FM7" s="1075"/>
      <c r="FP7" s="1069" t="s">
        <v>796</v>
      </c>
      <c r="FQ7" s="1070" t="s">
        <v>750</v>
      </c>
      <c r="FR7" s="1071" t="s">
        <v>797</v>
      </c>
      <c r="FS7" s="1072" t="s">
        <v>10</v>
      </c>
      <c r="FT7" s="1051" t="s">
        <v>798</v>
      </c>
      <c r="FU7" s="1073" t="s">
        <v>799</v>
      </c>
      <c r="FV7" s="1074"/>
      <c r="FW7" s="1075"/>
      <c r="FZ7" s="1069" t="s">
        <v>796</v>
      </c>
      <c r="GA7" s="1070" t="s">
        <v>750</v>
      </c>
      <c r="GB7" s="1071" t="s">
        <v>797</v>
      </c>
      <c r="GC7" s="1072" t="s">
        <v>10</v>
      </c>
      <c r="GD7" s="1051" t="s">
        <v>798</v>
      </c>
      <c r="GE7" s="1073" t="s">
        <v>799</v>
      </c>
      <c r="GF7" s="1074"/>
      <c r="GG7" s="1075"/>
      <c r="GJ7" s="1069" t="s">
        <v>796</v>
      </c>
      <c r="GK7" s="1070" t="s">
        <v>750</v>
      </c>
      <c r="GL7" s="1071" t="s">
        <v>797</v>
      </c>
      <c r="GM7" s="1072" t="s">
        <v>10</v>
      </c>
      <c r="GN7" s="1051" t="s">
        <v>798</v>
      </c>
      <c r="GO7" s="1073" t="s">
        <v>799</v>
      </c>
      <c r="GP7" s="1074"/>
      <c r="GQ7" s="1075"/>
      <c r="GT7" s="1069" t="s">
        <v>796</v>
      </c>
      <c r="GU7" s="1070" t="s">
        <v>750</v>
      </c>
      <c r="GV7" s="1071" t="s">
        <v>797</v>
      </c>
      <c r="GW7" s="1072" t="s">
        <v>10</v>
      </c>
      <c r="GX7" s="1051" t="s">
        <v>798</v>
      </c>
      <c r="GY7" s="1073" t="s">
        <v>799</v>
      </c>
      <c r="GZ7" s="1074"/>
      <c r="HA7" s="1075"/>
    </row>
    <row r="8" spans="1:209" ht="16.5" thickTop="1" x14ac:dyDescent="0.25">
      <c r="A8" s="1119">
        <v>5</v>
      </c>
      <c r="B8" s="1048" t="str">
        <f>AY5</f>
        <v>SAM FARMS</v>
      </c>
      <c r="C8" s="1048" t="str">
        <f t="shared" ref="C8:I8" si="4">AZ5</f>
        <v xml:space="preserve">I B P </v>
      </c>
      <c r="D8" s="1131" t="str">
        <f t="shared" si="4"/>
        <v>PED. 106240656</v>
      </c>
      <c r="E8" s="1132">
        <f t="shared" si="4"/>
        <v>45248</v>
      </c>
      <c r="F8" s="297">
        <f t="shared" si="4"/>
        <v>18638.18</v>
      </c>
      <c r="G8" s="3">
        <f t="shared" si="4"/>
        <v>20</v>
      </c>
      <c r="H8" s="333">
        <f t="shared" si="4"/>
        <v>18715.12</v>
      </c>
      <c r="I8" s="916">
        <f t="shared" si="4"/>
        <v>-76.93999999999869</v>
      </c>
      <c r="K8" s="361"/>
      <c r="L8" s="1076"/>
      <c r="M8" s="1077">
        <v>1</v>
      </c>
      <c r="N8" s="1078">
        <v>894.98</v>
      </c>
      <c r="O8" s="1079"/>
      <c r="P8" s="1080"/>
      <c r="Q8" s="1081"/>
      <c r="R8" s="1082"/>
      <c r="S8" s="1083">
        <f>R8*P8</f>
        <v>0</v>
      </c>
      <c r="U8" s="361"/>
      <c r="V8" s="1084"/>
      <c r="W8" s="1077">
        <v>1</v>
      </c>
      <c r="X8" s="1085">
        <v>979.3</v>
      </c>
      <c r="Y8" s="1086"/>
      <c r="Z8" s="1085"/>
      <c r="AA8" s="1087"/>
      <c r="AB8" s="1088"/>
      <c r="AC8" s="1089">
        <f>AB8*Z8</f>
        <v>0</v>
      </c>
      <c r="AD8" s="1059"/>
      <c r="AE8" s="361"/>
      <c r="AF8" s="1076"/>
      <c r="AG8" s="1077">
        <v>1</v>
      </c>
      <c r="AH8" s="1090">
        <v>879.5</v>
      </c>
      <c r="AI8" s="1091"/>
      <c r="AJ8" s="1090"/>
      <c r="AK8" s="1049"/>
      <c r="AL8" s="1092"/>
      <c r="AM8" s="1092">
        <f>AL8*AJ8</f>
        <v>0</v>
      </c>
      <c r="AO8" s="361"/>
      <c r="AP8" s="1076"/>
      <c r="AQ8" s="1077">
        <v>1</v>
      </c>
      <c r="AR8" s="1078">
        <v>923.1</v>
      </c>
      <c r="AS8" s="1091"/>
      <c r="AT8" s="1078"/>
      <c r="AU8" s="1049"/>
      <c r="AV8" s="1092"/>
      <c r="AW8" s="1092">
        <f>AV8*AT8</f>
        <v>0</v>
      </c>
      <c r="AY8" s="361"/>
      <c r="AZ8" s="1093"/>
      <c r="BA8" s="1077">
        <v>1</v>
      </c>
      <c r="BB8" s="1078">
        <v>949.82</v>
      </c>
      <c r="BC8" s="1091"/>
      <c r="BD8" s="1078"/>
      <c r="BE8" s="1049"/>
      <c r="BF8" s="1092"/>
      <c r="BG8" s="2">
        <f>BF8*BD8</f>
        <v>0</v>
      </c>
      <c r="BI8" s="361"/>
      <c r="BJ8" s="1076"/>
      <c r="BK8" s="1077">
        <v>1</v>
      </c>
      <c r="BL8" s="1078">
        <v>974.31</v>
      </c>
      <c r="BM8" s="1091"/>
      <c r="BN8" s="1078"/>
      <c r="BO8" s="1049"/>
      <c r="BP8" s="1092"/>
      <c r="BQ8" s="1155">
        <f>BP8*BN8</f>
        <v>0</v>
      </c>
      <c r="BR8" s="2"/>
      <c r="BS8" s="361"/>
      <c r="BT8" s="1076"/>
      <c r="BU8" s="1077">
        <v>1</v>
      </c>
      <c r="BV8" s="1078"/>
      <c r="BW8" s="1156"/>
      <c r="BX8" s="1078"/>
      <c r="BY8" s="1157"/>
      <c r="BZ8" s="1111"/>
      <c r="CA8" s="1089">
        <f t="shared" ref="CA8:CA28" si="5">BZ8*BX8</f>
        <v>0</v>
      </c>
      <c r="CC8" s="361"/>
      <c r="CD8" s="1158"/>
      <c r="CE8" s="1077">
        <v>1</v>
      </c>
      <c r="CF8" s="1078"/>
      <c r="CG8" s="1156"/>
      <c r="CH8" s="1078"/>
      <c r="CI8" s="1159"/>
      <c r="CJ8" s="1111"/>
      <c r="CK8" s="2">
        <f>CJ8*CH8</f>
        <v>0</v>
      </c>
      <c r="CM8" s="361"/>
      <c r="CN8" s="1084"/>
      <c r="CO8" s="1077">
        <v>1</v>
      </c>
      <c r="CP8" s="1078"/>
      <c r="CQ8" s="1156"/>
      <c r="CR8" s="1078"/>
      <c r="CS8" s="1159"/>
      <c r="CT8" s="1111"/>
      <c r="CU8" s="1160">
        <f>CT8*CR8</f>
        <v>0</v>
      </c>
      <c r="CW8" s="361"/>
      <c r="CX8" s="1161"/>
      <c r="CY8" s="1077">
        <v>1</v>
      </c>
      <c r="CZ8" s="1078"/>
      <c r="DA8" s="1091"/>
      <c r="DB8" s="1078"/>
      <c r="DC8" s="1049"/>
      <c r="DD8" s="1092"/>
      <c r="DE8" s="2">
        <f>DD8*DB8</f>
        <v>0</v>
      </c>
      <c r="DG8" s="361"/>
      <c r="DH8" s="1161"/>
      <c r="DI8" s="1077">
        <v>1</v>
      </c>
      <c r="DJ8" s="1078"/>
      <c r="DK8" s="1091"/>
      <c r="DL8" s="1078"/>
      <c r="DM8" s="1049"/>
      <c r="DN8" s="1092"/>
      <c r="DO8" s="2">
        <f>DN8*DL8</f>
        <v>0</v>
      </c>
      <c r="DQ8" s="361"/>
      <c r="DR8" s="1098"/>
      <c r="DS8" s="1077">
        <v>1</v>
      </c>
      <c r="DT8" s="1078"/>
      <c r="DU8" s="1156"/>
      <c r="DV8" s="1078"/>
      <c r="DW8" s="1159"/>
      <c r="DX8" s="1111"/>
      <c r="DY8" s="2">
        <f>DX8*DV8</f>
        <v>0</v>
      </c>
      <c r="EA8" s="361"/>
      <c r="EB8" s="1076"/>
      <c r="EC8" s="1077">
        <v>1</v>
      </c>
      <c r="ED8" s="1078"/>
      <c r="EE8" s="1162"/>
      <c r="EF8" s="1078"/>
      <c r="EG8" s="1163"/>
      <c r="EH8" s="1092"/>
      <c r="EI8" s="2">
        <f>EH8*EF8</f>
        <v>0</v>
      </c>
      <c r="EK8" s="361"/>
      <c r="EL8" s="1076"/>
      <c r="EM8" s="1077">
        <v>1</v>
      </c>
      <c r="EN8" s="1078"/>
      <c r="EO8" s="1162"/>
      <c r="EP8" s="1078"/>
      <c r="EQ8" s="1164"/>
      <c r="ER8" s="1092"/>
      <c r="ES8" s="2">
        <f>ER8*EP8</f>
        <v>0</v>
      </c>
      <c r="EU8" s="361"/>
      <c r="EV8" s="1094"/>
      <c r="EW8" s="1077">
        <v>1</v>
      </c>
      <c r="EX8" s="1078"/>
      <c r="EY8" s="1091"/>
      <c r="EZ8" s="1078"/>
      <c r="FA8" s="1164"/>
      <c r="FB8" s="1092"/>
      <c r="FC8" s="2">
        <f>FB8*EZ8</f>
        <v>0</v>
      </c>
      <c r="FE8" s="361"/>
      <c r="FF8" s="1094"/>
      <c r="FG8" s="1077">
        <v>1</v>
      </c>
      <c r="FH8" s="1085"/>
      <c r="FI8" s="1086"/>
      <c r="FJ8" s="1085"/>
      <c r="FK8" s="1163"/>
      <c r="FL8" s="1088"/>
      <c r="FM8" s="1089">
        <f>FL8*FJ8</f>
        <v>0</v>
      </c>
      <c r="FO8" s="361"/>
      <c r="FP8" s="1165"/>
      <c r="FQ8" s="1077">
        <v>1</v>
      </c>
      <c r="FR8" s="1078"/>
      <c r="FS8" s="1091"/>
      <c r="FT8" s="1078"/>
      <c r="FU8" s="1164"/>
      <c r="FV8" s="1092"/>
      <c r="FW8" s="1089">
        <f>FV8*FT8</f>
        <v>0</v>
      </c>
      <c r="FY8" s="361"/>
      <c r="FZ8" s="1094"/>
      <c r="GA8" s="1243">
        <v>1</v>
      </c>
      <c r="GB8" s="1078"/>
      <c r="GC8" s="1091"/>
      <c r="GD8" s="1078"/>
      <c r="GE8" s="1164"/>
      <c r="GF8" s="1092"/>
      <c r="GG8" s="2">
        <f>GF8*GD8</f>
        <v>0</v>
      </c>
      <c r="GI8" s="361"/>
      <c r="GJ8" s="1076"/>
      <c r="GK8" s="1077">
        <v>1</v>
      </c>
      <c r="GL8" s="1166"/>
      <c r="GM8" s="1091"/>
      <c r="GN8" s="1166"/>
      <c r="GO8" s="1049"/>
      <c r="GP8" s="1092"/>
      <c r="GQ8" s="2">
        <f>GP8*GN8</f>
        <v>0</v>
      </c>
      <c r="GS8" s="361"/>
      <c r="GT8" s="1076"/>
      <c r="GU8" s="1077">
        <v>1</v>
      </c>
      <c r="GV8" s="1167"/>
      <c r="GW8" s="1091"/>
      <c r="GX8" s="1167"/>
      <c r="GY8" s="1049"/>
      <c r="GZ8" s="1092"/>
      <c r="HA8" s="2">
        <f>GZ8*GX8</f>
        <v>0</v>
      </c>
    </row>
    <row r="9" spans="1:209" x14ac:dyDescent="0.25">
      <c r="A9" s="1119">
        <v>6</v>
      </c>
      <c r="B9" s="1048" t="str">
        <f>BI5</f>
        <v>SAM FARMS</v>
      </c>
      <c r="C9" s="1048" t="str">
        <f t="shared" ref="C9:H9" si="6">BJ5</f>
        <v xml:space="preserve">I B P </v>
      </c>
      <c r="D9" s="1131" t="str">
        <f t="shared" si="6"/>
        <v>PED. 106320088</v>
      </c>
      <c r="E9" s="1132">
        <f t="shared" si="6"/>
        <v>45252</v>
      </c>
      <c r="F9" s="297">
        <f t="shared" si="6"/>
        <v>18855.48</v>
      </c>
      <c r="G9" s="3">
        <f t="shared" si="6"/>
        <v>20</v>
      </c>
      <c r="H9" s="333">
        <f t="shared" si="6"/>
        <v>18866.62</v>
      </c>
      <c r="I9" s="916">
        <f>BP5</f>
        <v>-11.139999999999418</v>
      </c>
      <c r="L9" s="1094"/>
      <c r="M9" s="1077">
        <v>2</v>
      </c>
      <c r="N9" s="1078">
        <v>887.68</v>
      </c>
      <c r="O9" s="1079"/>
      <c r="P9" s="1080"/>
      <c r="Q9" s="1081"/>
      <c r="R9" s="1082"/>
      <c r="S9" s="1095">
        <f t="shared" ref="S9:S29" si="7">R9*P9</f>
        <v>0</v>
      </c>
      <c r="V9" s="1084"/>
      <c r="W9" s="1077">
        <v>2</v>
      </c>
      <c r="X9" s="1085">
        <v>945.7</v>
      </c>
      <c r="Y9" s="1086"/>
      <c r="Z9" s="1085"/>
      <c r="AA9" s="1087"/>
      <c r="AB9" s="1088"/>
      <c r="AC9" s="1089">
        <f t="shared" ref="AC9:AC29" si="8">AB9*Z9</f>
        <v>0</v>
      </c>
      <c r="AD9" s="1059"/>
      <c r="AF9" s="1094"/>
      <c r="AG9" s="1077">
        <v>2</v>
      </c>
      <c r="AH9" s="1096">
        <v>840.5</v>
      </c>
      <c r="AI9" s="1091"/>
      <c r="AJ9" s="1096"/>
      <c r="AK9" s="1049"/>
      <c r="AL9" s="1092"/>
      <c r="AM9" s="1092">
        <f t="shared" ref="AM9:AM28" si="9">AL9*AJ9</f>
        <v>0</v>
      </c>
      <c r="AP9" s="1094"/>
      <c r="AQ9" s="1077">
        <v>2</v>
      </c>
      <c r="AR9" s="1078">
        <v>900.8</v>
      </c>
      <c r="AS9" s="1091"/>
      <c r="AT9" s="1078"/>
      <c r="AU9" s="1049"/>
      <c r="AV9" s="1092"/>
      <c r="AW9" s="1092">
        <f t="shared" ref="AW9:AW28" si="10">AV9*AT9</f>
        <v>0</v>
      </c>
      <c r="AZ9" s="1093"/>
      <c r="BA9" s="1077">
        <v>2</v>
      </c>
      <c r="BB9" s="1078">
        <v>916.25</v>
      </c>
      <c r="BC9" s="1091"/>
      <c r="BD9" s="1078"/>
      <c r="BE9" s="1049"/>
      <c r="BF9" s="1092"/>
      <c r="BG9" s="2">
        <f t="shared" ref="BG9:BG29" si="11">BF9*BD9</f>
        <v>0</v>
      </c>
      <c r="BJ9" s="1094"/>
      <c r="BK9" s="1077">
        <v>2</v>
      </c>
      <c r="BL9" s="1078">
        <v>929.86</v>
      </c>
      <c r="BM9" s="1091"/>
      <c r="BN9" s="1078"/>
      <c r="BO9" s="1049"/>
      <c r="BP9" s="1092"/>
      <c r="BQ9" s="1155">
        <f t="shared" ref="BQ9:BQ29" si="12">BP9*BN9</f>
        <v>0</v>
      </c>
      <c r="BR9" s="2"/>
      <c r="BT9" s="1076"/>
      <c r="BU9" s="1077">
        <v>2</v>
      </c>
      <c r="BV9" s="1078"/>
      <c r="BW9" s="1156"/>
      <c r="BX9" s="1078"/>
      <c r="BY9" s="1157"/>
      <c r="BZ9" s="1111"/>
      <c r="CA9" s="1089">
        <f t="shared" si="5"/>
        <v>0</v>
      </c>
      <c r="CD9" s="1158"/>
      <c r="CE9" s="1077">
        <v>2</v>
      </c>
      <c r="CF9" s="1078"/>
      <c r="CG9" s="1156"/>
      <c r="CH9" s="1078"/>
      <c r="CI9" s="1159"/>
      <c r="CJ9" s="1111"/>
      <c r="CK9" s="2">
        <f t="shared" ref="CK9:CK29" si="13">CJ9*CH9</f>
        <v>0</v>
      </c>
      <c r="CN9" s="1084"/>
      <c r="CO9" s="1077">
        <v>2</v>
      </c>
      <c r="CP9" s="1078"/>
      <c r="CQ9" s="1156"/>
      <c r="CR9" s="1078"/>
      <c r="CS9" s="1159"/>
      <c r="CT9" s="1111"/>
      <c r="CU9" s="1160">
        <f>CT9*CR9</f>
        <v>0</v>
      </c>
      <c r="CX9" s="1161"/>
      <c r="CY9" s="1077">
        <v>2</v>
      </c>
      <c r="CZ9" s="1078"/>
      <c r="DA9" s="1091"/>
      <c r="DB9" s="1078"/>
      <c r="DC9" s="1049"/>
      <c r="DD9" s="1092"/>
      <c r="DE9" s="2">
        <f t="shared" ref="DE9:DE31" si="14">DD9*DB9</f>
        <v>0</v>
      </c>
      <c r="DH9" s="1161"/>
      <c r="DI9" s="1077">
        <v>2</v>
      </c>
      <c r="DJ9" s="1078"/>
      <c r="DK9" s="1091"/>
      <c r="DL9" s="1078"/>
      <c r="DM9" s="1049"/>
      <c r="DN9" s="1092"/>
      <c r="DO9" s="2">
        <f t="shared" ref="DO9:DO31" si="15">DN9*DL9</f>
        <v>0</v>
      </c>
      <c r="DR9" s="1098"/>
      <c r="DS9" s="1077">
        <v>2</v>
      </c>
      <c r="DT9" s="1078"/>
      <c r="DU9" s="1156"/>
      <c r="DV9" s="1078"/>
      <c r="DW9" s="1159"/>
      <c r="DX9" s="1111"/>
      <c r="DY9" s="2">
        <f t="shared" ref="DY9:DY29" si="16">DX9*DV9</f>
        <v>0</v>
      </c>
      <c r="EB9" s="1094"/>
      <c r="EC9" s="1077">
        <v>2</v>
      </c>
      <c r="ED9" s="1078"/>
      <c r="EE9" s="1162"/>
      <c r="EF9" s="1078"/>
      <c r="EG9" s="1163"/>
      <c r="EH9" s="1092"/>
      <c r="EI9" s="2">
        <f t="shared" ref="EI9:EI28" si="17">EH9*EF9</f>
        <v>0</v>
      </c>
      <c r="EL9" s="1094"/>
      <c r="EM9" s="1077">
        <v>2</v>
      </c>
      <c r="EN9" s="350"/>
      <c r="EO9" s="1162"/>
      <c r="EP9" s="350"/>
      <c r="EQ9" s="1164"/>
      <c r="ER9" s="1092"/>
      <c r="ES9" s="2">
        <f t="shared" ref="ES9:ES28" si="18">ER9*EP9</f>
        <v>0</v>
      </c>
      <c r="EV9" s="1094"/>
      <c r="EW9" s="1077">
        <v>2</v>
      </c>
      <c r="EX9" s="1078"/>
      <c r="EY9" s="1091"/>
      <c r="EZ9" s="1078"/>
      <c r="FA9" s="1164"/>
      <c r="FB9" s="1092"/>
      <c r="FC9" s="2">
        <f t="shared" ref="FC9:FC29" si="19">FB9*EZ9</f>
        <v>0</v>
      </c>
      <c r="FF9" s="1094"/>
      <c r="FG9" s="1077">
        <v>2</v>
      </c>
      <c r="FH9" s="1085"/>
      <c r="FI9" s="1086"/>
      <c r="FJ9" s="1085"/>
      <c r="FK9" s="1163"/>
      <c r="FL9" s="1088"/>
      <c r="FM9" s="1089">
        <f t="shared" ref="FM9:FM29" si="20">FL9*FJ9</f>
        <v>0</v>
      </c>
      <c r="FP9" s="1165"/>
      <c r="FQ9" s="1077">
        <v>2</v>
      </c>
      <c r="FR9" s="1078"/>
      <c r="FS9" s="1091"/>
      <c r="FT9" s="1078"/>
      <c r="FU9" s="1164"/>
      <c r="FV9" s="1092"/>
      <c r="FW9" s="1089">
        <f t="shared" ref="FW9:FW29" si="21">FV9*FT9</f>
        <v>0</v>
      </c>
      <c r="FZ9" s="1094"/>
      <c r="GA9" s="1243">
        <v>2</v>
      </c>
      <c r="GB9" s="1078"/>
      <c r="GC9" s="1091"/>
      <c r="GD9" s="1078"/>
      <c r="GE9" s="1164"/>
      <c r="GF9" s="1092"/>
      <c r="GG9" s="2">
        <f t="shared" ref="GG9:GG29" si="22">GF9*GD9</f>
        <v>0</v>
      </c>
      <c r="GJ9" s="1094"/>
      <c r="GK9" s="1077">
        <v>2</v>
      </c>
      <c r="GL9" s="1169"/>
      <c r="GM9" s="1091"/>
      <c r="GN9" s="1169"/>
      <c r="GO9" s="1049"/>
      <c r="GP9" s="1092"/>
      <c r="GQ9" s="2">
        <f t="shared" ref="GQ9:GQ29" si="23">GP9*GN9</f>
        <v>0</v>
      </c>
      <c r="GT9" s="1094"/>
      <c r="GU9" s="1077">
        <v>2</v>
      </c>
      <c r="GV9" s="1170"/>
      <c r="GW9" s="1091"/>
      <c r="GX9" s="1170"/>
      <c r="GY9" s="1049"/>
      <c r="GZ9" s="1092"/>
      <c r="HA9" s="2">
        <f t="shared" ref="HA9:HA28" si="24">GZ9*GX9</f>
        <v>0</v>
      </c>
    </row>
    <row r="10" spans="1:209" x14ac:dyDescent="0.25">
      <c r="A10" s="1119">
        <v>7</v>
      </c>
      <c r="B10" s="1048">
        <f t="shared" ref="B10:I10" si="25">BS5</f>
        <v>0</v>
      </c>
      <c r="C10" s="1048">
        <f t="shared" si="25"/>
        <v>0</v>
      </c>
      <c r="D10" s="1131">
        <f t="shared" si="25"/>
        <v>0</v>
      </c>
      <c r="E10" s="1132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6">
        <f t="shared" si="25"/>
        <v>0</v>
      </c>
      <c r="L10" s="1094"/>
      <c r="M10" s="1077">
        <v>3</v>
      </c>
      <c r="N10" s="1078">
        <v>888.58</v>
      </c>
      <c r="O10" s="1091"/>
      <c r="P10" s="1078"/>
      <c r="Q10" s="1049"/>
      <c r="R10" s="1092"/>
      <c r="S10" s="1089">
        <f t="shared" si="7"/>
        <v>0</v>
      </c>
      <c r="V10" s="1084"/>
      <c r="W10" s="1077">
        <v>3</v>
      </c>
      <c r="X10" s="1085">
        <v>924.9</v>
      </c>
      <c r="Y10" s="1086"/>
      <c r="Z10" s="1085"/>
      <c r="AA10" s="1087"/>
      <c r="AB10" s="1088"/>
      <c r="AC10" s="1089">
        <f t="shared" si="8"/>
        <v>0</v>
      </c>
      <c r="AD10" s="1059"/>
      <c r="AF10" s="1094"/>
      <c r="AG10" s="1077">
        <v>3</v>
      </c>
      <c r="AH10" s="1096">
        <v>846</v>
      </c>
      <c r="AI10" s="1091"/>
      <c r="AJ10" s="1096"/>
      <c r="AK10" s="1049"/>
      <c r="AL10" s="1092"/>
      <c r="AM10" s="1092">
        <f t="shared" si="9"/>
        <v>0</v>
      </c>
      <c r="AP10" s="1094"/>
      <c r="AQ10" s="1077">
        <v>3</v>
      </c>
      <c r="AR10" s="1078">
        <v>906.7</v>
      </c>
      <c r="AS10" s="1091"/>
      <c r="AT10" s="1078"/>
      <c r="AU10" s="1049"/>
      <c r="AV10" s="1092"/>
      <c r="AW10" s="1092">
        <f t="shared" si="10"/>
        <v>0</v>
      </c>
      <c r="AZ10" s="1093"/>
      <c r="BA10" s="1077">
        <v>3</v>
      </c>
      <c r="BB10" s="1078">
        <v>914.44</v>
      </c>
      <c r="BC10" s="1091"/>
      <c r="BD10" s="1078"/>
      <c r="BE10" s="1049"/>
      <c r="BF10" s="1092"/>
      <c r="BG10" s="2">
        <f t="shared" si="11"/>
        <v>0</v>
      </c>
      <c r="BJ10" s="1094"/>
      <c r="BK10" s="1077">
        <v>3</v>
      </c>
      <c r="BL10" s="1078">
        <v>946.19</v>
      </c>
      <c r="BM10" s="1091"/>
      <c r="BN10" s="1078"/>
      <c r="BO10" s="1049"/>
      <c r="BP10" s="1092"/>
      <c r="BQ10" s="1155">
        <f t="shared" si="12"/>
        <v>0</v>
      </c>
      <c r="BR10" s="2"/>
      <c r="BT10" s="1076"/>
      <c r="BU10" s="1077">
        <v>3</v>
      </c>
      <c r="BV10" s="1078"/>
      <c r="BW10" s="1156"/>
      <c r="BX10" s="1078"/>
      <c r="BY10" s="1157"/>
      <c r="BZ10" s="1111"/>
      <c r="CA10" s="1089">
        <f t="shared" si="5"/>
        <v>0</v>
      </c>
      <c r="CD10" s="1158"/>
      <c r="CE10" s="1077">
        <v>3</v>
      </c>
      <c r="CF10" s="1078"/>
      <c r="CG10" s="1156"/>
      <c r="CH10" s="1078"/>
      <c r="CI10" s="1159"/>
      <c r="CJ10" s="1111"/>
      <c r="CK10" s="2">
        <f t="shared" si="13"/>
        <v>0</v>
      </c>
      <c r="CN10" s="1084"/>
      <c r="CO10" s="1077">
        <v>3</v>
      </c>
      <c r="CP10" s="1078"/>
      <c r="CQ10" s="1156"/>
      <c r="CR10" s="1078"/>
      <c r="CS10" s="1159"/>
      <c r="CT10" s="1111"/>
      <c r="CU10" s="1160">
        <f t="shared" ref="CU10:CU30" si="26">CT10*CR10</f>
        <v>0</v>
      </c>
      <c r="CX10" s="1161"/>
      <c r="CY10" s="1077">
        <v>3</v>
      </c>
      <c r="CZ10" s="1078"/>
      <c r="DA10" s="1091"/>
      <c r="DB10" s="1078"/>
      <c r="DC10" s="1049"/>
      <c r="DD10" s="1092"/>
      <c r="DE10" s="2">
        <f t="shared" si="14"/>
        <v>0</v>
      </c>
      <c r="DH10" s="1161"/>
      <c r="DI10" s="1077">
        <v>3</v>
      </c>
      <c r="DJ10" s="1078"/>
      <c r="DK10" s="1091"/>
      <c r="DL10" s="1078"/>
      <c r="DM10" s="1049"/>
      <c r="DN10" s="1092"/>
      <c r="DO10" s="2">
        <f t="shared" si="15"/>
        <v>0</v>
      </c>
      <c r="DR10" s="1098"/>
      <c r="DS10" s="1077">
        <v>3</v>
      </c>
      <c r="DT10" s="1078"/>
      <c r="DU10" s="1156"/>
      <c r="DV10" s="1078"/>
      <c r="DW10" s="1159"/>
      <c r="DX10" s="1111"/>
      <c r="DY10" s="2">
        <f t="shared" si="16"/>
        <v>0</v>
      </c>
      <c r="EB10" s="1094"/>
      <c r="EC10" s="1077">
        <v>3</v>
      </c>
      <c r="ED10" s="350"/>
      <c r="EE10" s="1162"/>
      <c r="EF10" s="350"/>
      <c r="EG10" s="1163"/>
      <c r="EH10" s="1092"/>
      <c r="EI10" s="2">
        <f t="shared" si="17"/>
        <v>0</v>
      </c>
      <c r="EL10" s="1094"/>
      <c r="EM10" s="1077">
        <v>3</v>
      </c>
      <c r="EN10" s="350"/>
      <c r="EO10" s="1162"/>
      <c r="EP10" s="350"/>
      <c r="EQ10" s="1164"/>
      <c r="ER10" s="1092"/>
      <c r="ES10" s="2">
        <f t="shared" si="18"/>
        <v>0</v>
      </c>
      <c r="EV10" s="1094"/>
      <c r="EW10" s="1077">
        <v>3</v>
      </c>
      <c r="EX10" s="1078"/>
      <c r="EY10" s="1091"/>
      <c r="EZ10" s="1078"/>
      <c r="FA10" s="1164"/>
      <c r="FB10" s="1092"/>
      <c r="FC10" s="2">
        <f t="shared" si="19"/>
        <v>0</v>
      </c>
      <c r="FF10" s="1094"/>
      <c r="FG10" s="1077">
        <v>3</v>
      </c>
      <c r="FH10" s="1085"/>
      <c r="FI10" s="1086"/>
      <c r="FJ10" s="1085"/>
      <c r="FK10" s="1163"/>
      <c r="FL10" s="1088"/>
      <c r="FM10" s="1089">
        <f t="shared" si="20"/>
        <v>0</v>
      </c>
      <c r="FP10" s="1165"/>
      <c r="FQ10" s="1077">
        <v>3</v>
      </c>
      <c r="FR10" s="1078"/>
      <c r="FS10" s="1091"/>
      <c r="FT10" s="1078"/>
      <c r="FU10" s="1164"/>
      <c r="FV10" s="1092"/>
      <c r="FW10" s="1089">
        <f t="shared" si="21"/>
        <v>0</v>
      </c>
      <c r="FZ10" s="1094"/>
      <c r="GA10" s="1243">
        <v>3</v>
      </c>
      <c r="GB10" s="1078"/>
      <c r="GC10" s="1091"/>
      <c r="GD10" s="1078"/>
      <c r="GE10" s="1164"/>
      <c r="GF10" s="1092"/>
      <c r="GG10" s="2">
        <f t="shared" si="22"/>
        <v>0</v>
      </c>
      <c r="GJ10" s="1094"/>
      <c r="GK10" s="1077">
        <v>3</v>
      </c>
      <c r="GL10" s="1169"/>
      <c r="GM10" s="1091"/>
      <c r="GN10" s="1169"/>
      <c r="GO10" s="1049"/>
      <c r="GP10" s="1092"/>
      <c r="GQ10" s="2">
        <f t="shared" si="23"/>
        <v>0</v>
      </c>
      <c r="GT10" s="1094"/>
      <c r="GU10" s="1077">
        <v>3</v>
      </c>
      <c r="GV10" s="1078"/>
      <c r="GW10" s="1091"/>
      <c r="GX10" s="1078"/>
      <c r="GY10" s="1049"/>
      <c r="GZ10" s="1092"/>
      <c r="HA10" s="2">
        <f t="shared" si="24"/>
        <v>0</v>
      </c>
    </row>
    <row r="11" spans="1:209" x14ac:dyDescent="0.25">
      <c r="A11" s="1119">
        <v>8</v>
      </c>
      <c r="B11" s="1048">
        <f t="shared" ref="B11:I11" si="27">CC5</f>
        <v>0</v>
      </c>
      <c r="C11" s="1048">
        <f t="shared" si="27"/>
        <v>0</v>
      </c>
      <c r="D11" s="1131">
        <f t="shared" si="27"/>
        <v>0</v>
      </c>
      <c r="E11" s="1132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6">
        <f t="shared" si="27"/>
        <v>0</v>
      </c>
      <c r="K11" s="361"/>
      <c r="L11" s="1076"/>
      <c r="M11" s="1077">
        <v>4</v>
      </c>
      <c r="N11" s="1078">
        <v>891.3</v>
      </c>
      <c r="O11" s="1079"/>
      <c r="P11" s="1080"/>
      <c r="Q11" s="1081"/>
      <c r="R11" s="1082"/>
      <c r="S11" s="1095">
        <f t="shared" si="7"/>
        <v>0</v>
      </c>
      <c r="U11" s="361"/>
      <c r="V11" s="1084"/>
      <c r="W11" s="1077">
        <v>4</v>
      </c>
      <c r="X11" s="1085">
        <v>979.8</v>
      </c>
      <c r="Y11" s="1086"/>
      <c r="Z11" s="1085"/>
      <c r="AA11" s="1087"/>
      <c r="AB11" s="1088"/>
      <c r="AC11" s="1089">
        <f t="shared" si="8"/>
        <v>0</v>
      </c>
      <c r="AD11" s="1059"/>
      <c r="AE11" s="361"/>
      <c r="AF11" s="1076"/>
      <c r="AG11" s="1077">
        <v>4</v>
      </c>
      <c r="AH11" s="1096">
        <v>883.5</v>
      </c>
      <c r="AI11" s="1091"/>
      <c r="AJ11" s="1096"/>
      <c r="AK11" s="1049"/>
      <c r="AL11" s="1092"/>
      <c r="AM11" s="1092">
        <f t="shared" si="9"/>
        <v>0</v>
      </c>
      <c r="AO11" s="361"/>
      <c r="AP11" s="1076"/>
      <c r="AQ11" s="1077">
        <v>4</v>
      </c>
      <c r="AR11" s="1078">
        <v>850.9</v>
      </c>
      <c r="AS11" s="1091"/>
      <c r="AT11" s="1078"/>
      <c r="AU11" s="1049"/>
      <c r="AV11" s="1092"/>
      <c r="AW11" s="1092">
        <f t="shared" si="10"/>
        <v>0</v>
      </c>
      <c r="AY11" s="361"/>
      <c r="AZ11" s="1093"/>
      <c r="BA11" s="1077">
        <v>4</v>
      </c>
      <c r="BB11" s="1078">
        <v>944.37</v>
      </c>
      <c r="BC11" s="1091"/>
      <c r="BD11" s="1078"/>
      <c r="BE11" s="1049"/>
      <c r="BF11" s="1092"/>
      <c r="BG11" s="2">
        <f t="shared" si="11"/>
        <v>0</v>
      </c>
      <c r="BI11" s="361"/>
      <c r="BJ11" s="1076"/>
      <c r="BK11" s="1077">
        <v>4</v>
      </c>
      <c r="BL11" s="1078">
        <v>946.19</v>
      </c>
      <c r="BM11" s="1091"/>
      <c r="BN11" s="1078"/>
      <c r="BO11" s="1049"/>
      <c r="BP11" s="1092"/>
      <c r="BQ11" s="1155">
        <f t="shared" si="12"/>
        <v>0</v>
      </c>
      <c r="BR11" s="2"/>
      <c r="BS11" s="361"/>
      <c r="BT11" s="1076"/>
      <c r="BU11" s="1077">
        <v>4</v>
      </c>
      <c r="BV11" s="1078"/>
      <c r="BW11" s="1156"/>
      <c r="BX11" s="1078"/>
      <c r="BY11" s="1157"/>
      <c r="BZ11" s="1111"/>
      <c r="CA11" s="1089">
        <f t="shared" si="5"/>
        <v>0</v>
      </c>
      <c r="CC11" s="361"/>
      <c r="CD11" s="1158"/>
      <c r="CE11" s="1077">
        <v>4</v>
      </c>
      <c r="CF11" s="1078"/>
      <c r="CG11" s="1156"/>
      <c r="CH11" s="1078"/>
      <c r="CI11" s="1159"/>
      <c r="CJ11" s="1111"/>
      <c r="CK11" s="2">
        <f t="shared" si="13"/>
        <v>0</v>
      </c>
      <c r="CM11" s="361"/>
      <c r="CN11" s="1084"/>
      <c r="CO11" s="1077">
        <v>4</v>
      </c>
      <c r="CP11" s="1078"/>
      <c r="CQ11" s="1156"/>
      <c r="CR11" s="1078"/>
      <c r="CS11" s="1159"/>
      <c r="CT11" s="1111"/>
      <c r="CU11" s="1160">
        <f t="shared" si="26"/>
        <v>0</v>
      </c>
      <c r="CW11" s="361"/>
      <c r="CX11" s="1161"/>
      <c r="CY11" s="1077">
        <v>4</v>
      </c>
      <c r="CZ11" s="1078"/>
      <c r="DA11" s="1091"/>
      <c r="DB11" s="1078"/>
      <c r="DC11" s="1049"/>
      <c r="DD11" s="1092"/>
      <c r="DE11" s="2">
        <f t="shared" si="14"/>
        <v>0</v>
      </c>
      <c r="DG11" s="361"/>
      <c r="DH11" s="1161"/>
      <c r="DI11" s="1077">
        <v>4</v>
      </c>
      <c r="DJ11" s="1078"/>
      <c r="DK11" s="1091"/>
      <c r="DL11" s="1078"/>
      <c r="DM11" s="1049"/>
      <c r="DN11" s="1092"/>
      <c r="DO11" s="2">
        <f t="shared" si="15"/>
        <v>0</v>
      </c>
      <c r="DQ11" s="361"/>
      <c r="DR11" s="1098"/>
      <c r="DS11" s="1077">
        <v>4</v>
      </c>
      <c r="DT11" s="1078"/>
      <c r="DU11" s="1156"/>
      <c r="DV11" s="1078"/>
      <c r="DW11" s="1159"/>
      <c r="DX11" s="1111"/>
      <c r="DY11" s="2">
        <f t="shared" si="16"/>
        <v>0</v>
      </c>
      <c r="EA11" s="361"/>
      <c r="EB11" s="1076"/>
      <c r="EC11" s="1077">
        <v>4</v>
      </c>
      <c r="ED11" s="350"/>
      <c r="EE11" s="1162"/>
      <c r="EF11" s="350"/>
      <c r="EG11" s="1163"/>
      <c r="EH11" s="1092"/>
      <c r="EI11" s="2">
        <f t="shared" si="17"/>
        <v>0</v>
      </c>
      <c r="EK11" s="361"/>
      <c r="EL11" s="1076"/>
      <c r="EM11" s="1077">
        <v>4</v>
      </c>
      <c r="EN11" s="350"/>
      <c r="EO11" s="1162"/>
      <c r="EP11" s="350"/>
      <c r="EQ11" s="1164"/>
      <c r="ER11" s="1092"/>
      <c r="ES11" s="2">
        <f t="shared" si="18"/>
        <v>0</v>
      </c>
      <c r="EU11" s="1171"/>
      <c r="EV11" s="1094"/>
      <c r="EW11" s="1077">
        <v>4</v>
      </c>
      <c r="EX11" s="1078"/>
      <c r="EY11" s="1091"/>
      <c r="EZ11" s="1078"/>
      <c r="FA11" s="1164"/>
      <c r="FB11" s="1092"/>
      <c r="FC11" s="2">
        <f t="shared" si="19"/>
        <v>0</v>
      </c>
      <c r="FE11" s="361"/>
      <c r="FF11" s="1094"/>
      <c r="FG11" s="1077">
        <v>4</v>
      </c>
      <c r="FH11" s="1085"/>
      <c r="FI11" s="1086"/>
      <c r="FJ11" s="1085"/>
      <c r="FK11" s="1163"/>
      <c r="FL11" s="1088"/>
      <c r="FM11" s="1089">
        <f t="shared" si="20"/>
        <v>0</v>
      </c>
      <c r="FO11" s="361"/>
      <c r="FP11" s="1165"/>
      <c r="FQ11" s="1077">
        <v>4</v>
      </c>
      <c r="FR11" s="1078"/>
      <c r="FS11" s="1091"/>
      <c r="FT11" s="1078"/>
      <c r="FU11" s="1164"/>
      <c r="FV11" s="1092"/>
      <c r="FW11" s="1089">
        <f t="shared" si="21"/>
        <v>0</v>
      </c>
      <c r="FY11" s="361"/>
      <c r="FZ11" s="1094"/>
      <c r="GA11" s="1243">
        <v>4</v>
      </c>
      <c r="GB11" s="1078"/>
      <c r="GC11" s="1091"/>
      <c r="GD11" s="1078"/>
      <c r="GE11" s="1164"/>
      <c r="GF11" s="1092"/>
      <c r="GG11" s="2">
        <f t="shared" si="22"/>
        <v>0</v>
      </c>
      <c r="GI11" s="361"/>
      <c r="GJ11" s="1076"/>
      <c r="GK11" s="1077">
        <v>4</v>
      </c>
      <c r="GL11" s="1169"/>
      <c r="GM11" s="1091"/>
      <c r="GN11" s="1169"/>
      <c r="GO11" s="1049"/>
      <c r="GP11" s="1092"/>
      <c r="GQ11" s="2">
        <f t="shared" si="23"/>
        <v>0</v>
      </c>
      <c r="GS11" s="361"/>
      <c r="GT11" s="1076"/>
      <c r="GU11" s="1077">
        <v>4</v>
      </c>
      <c r="GV11" s="1078"/>
      <c r="GW11" s="1091"/>
      <c r="GX11" s="1078"/>
      <c r="GY11" s="1049"/>
      <c r="GZ11" s="1092"/>
      <c r="HA11" s="2">
        <f t="shared" si="24"/>
        <v>0</v>
      </c>
    </row>
    <row r="12" spans="1:209" x14ac:dyDescent="0.25">
      <c r="A12" s="1119">
        <v>9</v>
      </c>
      <c r="B12" s="1048">
        <f t="shared" ref="B12:I12" si="28">CM5</f>
        <v>0</v>
      </c>
      <c r="C12" s="1048">
        <f t="shared" si="28"/>
        <v>0</v>
      </c>
      <c r="D12" s="1131">
        <f t="shared" si="28"/>
        <v>0</v>
      </c>
      <c r="E12" s="1132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6">
        <f t="shared" si="28"/>
        <v>0</v>
      </c>
      <c r="L12" s="1076"/>
      <c r="M12" s="1077">
        <v>5</v>
      </c>
      <c r="N12" s="1078">
        <v>873.61</v>
      </c>
      <c r="O12" s="1079"/>
      <c r="P12" s="1080"/>
      <c r="Q12" s="1081"/>
      <c r="R12" s="1082"/>
      <c r="S12" s="1095">
        <f t="shared" si="7"/>
        <v>0</v>
      </c>
      <c r="V12" s="1084"/>
      <c r="W12" s="1077">
        <v>5</v>
      </c>
      <c r="X12" s="1085">
        <v>917.2</v>
      </c>
      <c r="Y12" s="1086"/>
      <c r="Z12" s="1085"/>
      <c r="AA12" s="1087"/>
      <c r="AB12" s="1088"/>
      <c r="AC12" s="1089">
        <f t="shared" si="8"/>
        <v>0</v>
      </c>
      <c r="AD12" s="1059"/>
      <c r="AF12" s="1076"/>
      <c r="AG12" s="1077">
        <v>5</v>
      </c>
      <c r="AH12" s="1096">
        <v>794.5</v>
      </c>
      <c r="AI12" s="1091"/>
      <c r="AJ12" s="1096"/>
      <c r="AK12" s="1049"/>
      <c r="AL12" s="1092"/>
      <c r="AM12" s="1092">
        <f t="shared" si="9"/>
        <v>0</v>
      </c>
      <c r="AP12" s="1076"/>
      <c r="AQ12" s="1077">
        <v>5</v>
      </c>
      <c r="AR12" s="1078">
        <v>908.5</v>
      </c>
      <c r="AS12" s="1091"/>
      <c r="AT12" s="1078"/>
      <c r="AU12" s="1049"/>
      <c r="AV12" s="1092"/>
      <c r="AW12" s="1092">
        <f t="shared" si="10"/>
        <v>0</v>
      </c>
      <c r="AZ12" s="1093"/>
      <c r="BA12" s="1077">
        <v>5</v>
      </c>
      <c r="BB12" s="1078">
        <v>912.62</v>
      </c>
      <c r="BC12" s="1091"/>
      <c r="BD12" s="1078"/>
      <c r="BE12" s="1049"/>
      <c r="BF12" s="1092"/>
      <c r="BG12" s="2">
        <f t="shared" si="11"/>
        <v>0</v>
      </c>
      <c r="BJ12" s="1076"/>
      <c r="BK12" s="1077">
        <v>5</v>
      </c>
      <c r="BL12" s="1078">
        <v>920.79</v>
      </c>
      <c r="BM12" s="1091"/>
      <c r="BN12" s="1085"/>
      <c r="BO12" s="1049"/>
      <c r="BP12" s="1092"/>
      <c r="BQ12" s="1155">
        <f t="shared" si="12"/>
        <v>0</v>
      </c>
      <c r="BR12" s="2"/>
      <c r="BT12" s="1076"/>
      <c r="BU12" s="1077">
        <v>5</v>
      </c>
      <c r="BV12" s="1078"/>
      <c r="BW12" s="1156"/>
      <c r="BX12" s="1078"/>
      <c r="BY12" s="1157"/>
      <c r="BZ12" s="1111"/>
      <c r="CA12" s="1089">
        <f t="shared" si="5"/>
        <v>0</v>
      </c>
      <c r="CD12" s="1158"/>
      <c r="CE12" s="1077">
        <v>5</v>
      </c>
      <c r="CF12" s="1078"/>
      <c r="CG12" s="1156"/>
      <c r="CH12" s="1078"/>
      <c r="CI12" s="1159"/>
      <c r="CJ12" s="1111"/>
      <c r="CK12" s="2">
        <f t="shared" si="13"/>
        <v>0</v>
      </c>
      <c r="CN12" s="1084"/>
      <c r="CO12" s="1077">
        <v>5</v>
      </c>
      <c r="CP12" s="1078"/>
      <c r="CQ12" s="1156"/>
      <c r="CR12" s="1078"/>
      <c r="CS12" s="1159"/>
      <c r="CT12" s="1111"/>
      <c r="CU12" s="1160">
        <f t="shared" si="26"/>
        <v>0</v>
      </c>
      <c r="CX12" s="1161"/>
      <c r="CY12" s="1077">
        <v>5</v>
      </c>
      <c r="CZ12" s="1078"/>
      <c r="DA12" s="1091"/>
      <c r="DB12" s="1078"/>
      <c r="DC12" s="1049"/>
      <c r="DD12" s="1092"/>
      <c r="DE12" s="2">
        <f t="shared" si="14"/>
        <v>0</v>
      </c>
      <c r="DH12" s="1161"/>
      <c r="DI12" s="1077">
        <v>5</v>
      </c>
      <c r="DJ12" s="1078"/>
      <c r="DK12" s="1091"/>
      <c r="DL12" s="1078"/>
      <c r="DM12" s="1049"/>
      <c r="DN12" s="1092"/>
      <c r="DO12" s="2">
        <f t="shared" si="15"/>
        <v>0</v>
      </c>
      <c r="DR12" s="1076"/>
      <c r="DS12" s="1077">
        <v>5</v>
      </c>
      <c r="DT12" s="1078"/>
      <c r="DU12" s="1156"/>
      <c r="DV12" s="1078"/>
      <c r="DW12" s="1159"/>
      <c r="DX12" s="1111"/>
      <c r="DY12" s="2">
        <f t="shared" si="16"/>
        <v>0</v>
      </c>
      <c r="EB12" s="1076"/>
      <c r="EC12" s="1077">
        <v>5</v>
      </c>
      <c r="ED12" s="350"/>
      <c r="EE12" s="1162"/>
      <c r="EF12" s="350"/>
      <c r="EG12" s="1163"/>
      <c r="EH12" s="1092"/>
      <c r="EI12" s="2">
        <f t="shared" si="17"/>
        <v>0</v>
      </c>
      <c r="EL12" s="1076"/>
      <c r="EM12" s="1077">
        <v>5</v>
      </c>
      <c r="EN12" s="350"/>
      <c r="EO12" s="1162"/>
      <c r="EP12" s="350"/>
      <c r="EQ12" s="1164"/>
      <c r="ER12" s="1092"/>
      <c r="ES12" s="2">
        <f t="shared" si="18"/>
        <v>0</v>
      </c>
      <c r="EV12" s="1094"/>
      <c r="EW12" s="1077">
        <v>5</v>
      </c>
      <c r="EX12" s="1078"/>
      <c r="EY12" s="1091"/>
      <c r="EZ12" s="1078"/>
      <c r="FA12" s="1164"/>
      <c r="FB12" s="1092"/>
      <c r="FC12" s="2">
        <f t="shared" si="19"/>
        <v>0</v>
      </c>
      <c r="FF12" s="1094"/>
      <c r="FG12" s="1077">
        <v>5</v>
      </c>
      <c r="FH12" s="1085"/>
      <c r="FI12" s="1086"/>
      <c r="FJ12" s="1085"/>
      <c r="FK12" s="1163"/>
      <c r="FL12" s="1088"/>
      <c r="FM12" s="1089">
        <f t="shared" si="20"/>
        <v>0</v>
      </c>
      <c r="FN12" s="1048" t="s">
        <v>26</v>
      </c>
      <c r="FP12" s="1165"/>
      <c r="FQ12" s="1077">
        <v>5</v>
      </c>
      <c r="FR12" s="1078"/>
      <c r="FS12" s="1091"/>
      <c r="FT12" s="1078"/>
      <c r="FU12" s="1164"/>
      <c r="FV12" s="1092"/>
      <c r="FW12" s="1089">
        <f t="shared" si="21"/>
        <v>0</v>
      </c>
      <c r="FZ12" s="1094"/>
      <c r="GA12" s="1243">
        <v>5</v>
      </c>
      <c r="GB12" s="1078"/>
      <c r="GC12" s="1091"/>
      <c r="GD12" s="1078"/>
      <c r="GE12" s="1164"/>
      <c r="GF12" s="1092"/>
      <c r="GG12" s="2">
        <f t="shared" si="22"/>
        <v>0</v>
      </c>
      <c r="GJ12" s="1076"/>
      <c r="GK12" s="1077">
        <v>5</v>
      </c>
      <c r="GL12" s="1169"/>
      <c r="GM12" s="1091"/>
      <c r="GN12" s="1169"/>
      <c r="GO12" s="1049"/>
      <c r="GP12" s="1092"/>
      <c r="GQ12" s="2">
        <f t="shared" si="23"/>
        <v>0</v>
      </c>
      <c r="GT12" s="1076"/>
      <c r="GU12" s="1077">
        <v>5</v>
      </c>
      <c r="GV12" s="1078"/>
      <c r="GW12" s="1091"/>
      <c r="GX12" s="1078"/>
      <c r="GY12" s="1049"/>
      <c r="GZ12" s="1092"/>
      <c r="HA12" s="2">
        <f t="shared" si="24"/>
        <v>0</v>
      </c>
    </row>
    <row r="13" spans="1:209" x14ac:dyDescent="0.25">
      <c r="A13" s="1119">
        <v>10</v>
      </c>
      <c r="B13" s="1048">
        <f t="shared" ref="B13:I13" si="29">CW5</f>
        <v>0</v>
      </c>
      <c r="C13" s="1048">
        <f t="shared" si="29"/>
        <v>0</v>
      </c>
      <c r="D13" s="1131">
        <f t="shared" si="29"/>
        <v>0</v>
      </c>
      <c r="E13" s="1132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6">
        <f t="shared" si="29"/>
        <v>0</v>
      </c>
      <c r="L13" s="1076"/>
      <c r="M13" s="1077">
        <v>6</v>
      </c>
      <c r="N13" s="1078">
        <v>889.94</v>
      </c>
      <c r="O13" s="1091"/>
      <c r="P13" s="1078"/>
      <c r="Q13" s="1049"/>
      <c r="R13" s="1092"/>
      <c r="S13" s="1089">
        <f t="shared" si="7"/>
        <v>0</v>
      </c>
      <c r="V13" s="1084"/>
      <c r="W13" s="1077">
        <v>6</v>
      </c>
      <c r="X13" s="1085">
        <v>957.2</v>
      </c>
      <c r="Y13" s="1086"/>
      <c r="Z13" s="1085"/>
      <c r="AA13" s="1087"/>
      <c r="AB13" s="1088"/>
      <c r="AC13" s="1089">
        <f t="shared" si="8"/>
        <v>0</v>
      </c>
      <c r="AD13" s="1059"/>
      <c r="AF13" s="1076"/>
      <c r="AG13" s="1077">
        <v>6</v>
      </c>
      <c r="AH13" s="1096">
        <v>903.5</v>
      </c>
      <c r="AI13" s="1091"/>
      <c r="AJ13" s="1096"/>
      <c r="AK13" s="1049"/>
      <c r="AL13" s="1092"/>
      <c r="AM13" s="1092">
        <f t="shared" si="9"/>
        <v>0</v>
      </c>
      <c r="AP13" s="1076"/>
      <c r="AQ13" s="1077">
        <v>6</v>
      </c>
      <c r="AR13" s="1078">
        <v>868.6</v>
      </c>
      <c r="AS13" s="1091"/>
      <c r="AT13" s="1078"/>
      <c r="AU13" s="1049"/>
      <c r="AV13" s="1092"/>
      <c r="AW13" s="1092">
        <f t="shared" si="10"/>
        <v>0</v>
      </c>
      <c r="AZ13" s="1093"/>
      <c r="BA13" s="1077">
        <v>6</v>
      </c>
      <c r="BB13" s="1078">
        <v>947.1</v>
      </c>
      <c r="BC13" s="1091"/>
      <c r="BD13" s="1078"/>
      <c r="BE13" s="1049"/>
      <c r="BF13" s="1092"/>
      <c r="BG13" s="2">
        <f t="shared" si="11"/>
        <v>0</v>
      </c>
      <c r="BJ13" s="1076"/>
      <c r="BK13" s="1077">
        <v>6</v>
      </c>
      <c r="BL13" s="1078">
        <v>957.98</v>
      </c>
      <c r="BM13" s="1091"/>
      <c r="BN13" s="1085"/>
      <c r="BO13" s="1049"/>
      <c r="BP13" s="1092"/>
      <c r="BQ13" s="1155">
        <f t="shared" si="12"/>
        <v>0</v>
      </c>
      <c r="BR13" s="2"/>
      <c r="BT13" s="1076"/>
      <c r="BU13" s="1077">
        <v>6</v>
      </c>
      <c r="BV13" s="1078"/>
      <c r="BW13" s="1156"/>
      <c r="BX13" s="1078"/>
      <c r="BY13" s="1157"/>
      <c r="BZ13" s="1111"/>
      <c r="CA13" s="1089">
        <f t="shared" si="5"/>
        <v>0</v>
      </c>
      <c r="CD13" s="1158"/>
      <c r="CE13" s="1077">
        <v>6</v>
      </c>
      <c r="CF13" s="1078"/>
      <c r="CG13" s="1156"/>
      <c r="CH13" s="1078"/>
      <c r="CI13" s="1159"/>
      <c r="CJ13" s="1111"/>
      <c r="CK13" s="2">
        <f t="shared" si="13"/>
        <v>0</v>
      </c>
      <c r="CN13" s="1084"/>
      <c r="CO13" s="1077">
        <v>6</v>
      </c>
      <c r="CP13" s="1078"/>
      <c r="CQ13" s="1156"/>
      <c r="CR13" s="1078"/>
      <c r="CS13" s="1159"/>
      <c r="CT13" s="1111"/>
      <c r="CU13" s="1160">
        <f t="shared" si="26"/>
        <v>0</v>
      </c>
      <c r="CX13" s="1076"/>
      <c r="CY13" s="1077">
        <v>6</v>
      </c>
      <c r="CZ13" s="1078"/>
      <c r="DA13" s="1091"/>
      <c r="DB13" s="1078"/>
      <c r="DC13" s="1049"/>
      <c r="DD13" s="1092"/>
      <c r="DE13" s="1089">
        <f t="shared" si="14"/>
        <v>0</v>
      </c>
      <c r="DH13" s="1076"/>
      <c r="DI13" s="1077">
        <v>6</v>
      </c>
      <c r="DJ13" s="1078"/>
      <c r="DK13" s="1091"/>
      <c r="DL13" s="1078"/>
      <c r="DM13" s="1049"/>
      <c r="DN13" s="1092"/>
      <c r="DO13" s="1089">
        <f t="shared" si="15"/>
        <v>0</v>
      </c>
      <c r="DR13" s="1076"/>
      <c r="DS13" s="1077">
        <v>6</v>
      </c>
      <c r="DT13" s="1078"/>
      <c r="DU13" s="1156"/>
      <c r="DV13" s="1078"/>
      <c r="DW13" s="1159"/>
      <c r="DX13" s="1111"/>
      <c r="DY13" s="2">
        <f t="shared" si="16"/>
        <v>0</v>
      </c>
      <c r="EB13" s="1076"/>
      <c r="EC13" s="1077">
        <v>6</v>
      </c>
      <c r="ED13" s="350"/>
      <c r="EE13" s="1162"/>
      <c r="EF13" s="350"/>
      <c r="EG13" s="1163"/>
      <c r="EH13" s="1092"/>
      <c r="EI13" s="2">
        <f t="shared" si="17"/>
        <v>0</v>
      </c>
      <c r="EL13" s="1076"/>
      <c r="EM13" s="1077">
        <v>6</v>
      </c>
      <c r="EN13" s="350"/>
      <c r="EO13" s="1162"/>
      <c r="EP13" s="350"/>
      <c r="EQ13" s="1164"/>
      <c r="ER13" s="1092"/>
      <c r="ES13" s="2">
        <f t="shared" si="18"/>
        <v>0</v>
      </c>
      <c r="EV13" s="1094"/>
      <c r="EW13" s="1077">
        <v>6</v>
      </c>
      <c r="EX13" s="1078"/>
      <c r="EY13" s="1091"/>
      <c r="EZ13" s="1078"/>
      <c r="FA13" s="1164"/>
      <c r="FB13" s="1092"/>
      <c r="FC13" s="2">
        <f t="shared" si="19"/>
        <v>0</v>
      </c>
      <c r="FF13" s="1094"/>
      <c r="FG13" s="1077">
        <v>6</v>
      </c>
      <c r="FH13" s="1085"/>
      <c r="FI13" s="1086"/>
      <c r="FJ13" s="1085"/>
      <c r="FK13" s="1163"/>
      <c r="FL13" s="1088"/>
      <c r="FM13" s="1089">
        <f t="shared" si="20"/>
        <v>0</v>
      </c>
      <c r="FP13" s="1165"/>
      <c r="FQ13" s="1077">
        <v>6</v>
      </c>
      <c r="FR13" s="1078"/>
      <c r="FS13" s="1091"/>
      <c r="FT13" s="1078"/>
      <c r="FU13" s="1164"/>
      <c r="FV13" s="1092"/>
      <c r="FW13" s="1089">
        <f t="shared" si="21"/>
        <v>0</v>
      </c>
      <c r="FZ13" s="1076"/>
      <c r="GA13" s="1243">
        <v>6</v>
      </c>
      <c r="GB13" s="1078"/>
      <c r="GC13" s="1091"/>
      <c r="GD13" s="1078"/>
      <c r="GE13" s="1164"/>
      <c r="GF13" s="1092"/>
      <c r="GG13" s="2">
        <f t="shared" si="22"/>
        <v>0</v>
      </c>
      <c r="GJ13" s="1076"/>
      <c r="GK13" s="1077">
        <v>6</v>
      </c>
      <c r="GL13" s="1169"/>
      <c r="GM13" s="1091"/>
      <c r="GN13" s="1169"/>
      <c r="GO13" s="1049"/>
      <c r="GP13" s="1092"/>
      <c r="GQ13" s="2">
        <f t="shared" si="23"/>
        <v>0</v>
      </c>
      <c r="GT13" s="1076"/>
      <c r="GU13" s="1077">
        <v>6</v>
      </c>
      <c r="GV13" s="1078"/>
      <c r="GW13" s="1091"/>
      <c r="GX13" s="1078"/>
      <c r="GY13" s="1049"/>
      <c r="GZ13" s="1092"/>
      <c r="HA13" s="2">
        <f t="shared" si="24"/>
        <v>0</v>
      </c>
    </row>
    <row r="14" spans="1:209" x14ac:dyDescent="0.25">
      <c r="A14" s="1119">
        <v>11</v>
      </c>
      <c r="B14" s="1048">
        <f t="shared" ref="B14:I14" si="30">DG5</f>
        <v>0</v>
      </c>
      <c r="C14" s="1048">
        <f t="shared" si="30"/>
        <v>0</v>
      </c>
      <c r="D14" s="1131">
        <f t="shared" si="30"/>
        <v>0</v>
      </c>
      <c r="E14" s="1132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6">
        <f t="shared" si="30"/>
        <v>0</v>
      </c>
      <c r="L14" s="1076"/>
      <c r="M14" s="1077">
        <v>7</v>
      </c>
      <c r="N14" s="1078">
        <v>874.07</v>
      </c>
      <c r="O14" s="1079"/>
      <c r="P14" s="1080"/>
      <c r="Q14" s="1081"/>
      <c r="R14" s="1082"/>
      <c r="S14" s="1095">
        <f t="shared" si="7"/>
        <v>0</v>
      </c>
      <c r="V14" s="1084"/>
      <c r="W14" s="1077">
        <v>7</v>
      </c>
      <c r="X14" s="1085">
        <v>1013.8</v>
      </c>
      <c r="Y14" s="1086"/>
      <c r="Z14" s="1085"/>
      <c r="AA14" s="1087"/>
      <c r="AB14" s="1088"/>
      <c r="AC14" s="1089">
        <f t="shared" si="8"/>
        <v>0</v>
      </c>
      <c r="AD14" s="1059"/>
      <c r="AF14" s="1076"/>
      <c r="AG14" s="1077">
        <v>7</v>
      </c>
      <c r="AH14" s="1096">
        <v>874</v>
      </c>
      <c r="AI14" s="1091"/>
      <c r="AJ14" s="1096"/>
      <c r="AK14" s="1049"/>
      <c r="AL14" s="1092"/>
      <c r="AM14" s="1092">
        <f t="shared" si="9"/>
        <v>0</v>
      </c>
      <c r="AP14" s="1076"/>
      <c r="AQ14" s="1077">
        <v>7</v>
      </c>
      <c r="AR14" s="1078">
        <v>947.6</v>
      </c>
      <c r="AS14" s="1091"/>
      <c r="AT14" s="1078"/>
      <c r="AU14" s="1049"/>
      <c r="AV14" s="1092"/>
      <c r="AW14" s="1092">
        <f t="shared" si="10"/>
        <v>0</v>
      </c>
      <c r="AZ14" s="1093"/>
      <c r="BA14" s="1077">
        <v>7</v>
      </c>
      <c r="BB14" s="1078">
        <v>919.88</v>
      </c>
      <c r="BC14" s="1091"/>
      <c r="BD14" s="1078"/>
      <c r="BE14" s="1049"/>
      <c r="BF14" s="1092"/>
      <c r="BG14" s="2">
        <f t="shared" si="11"/>
        <v>0</v>
      </c>
      <c r="BJ14" s="1076"/>
      <c r="BK14" s="1077">
        <v>7</v>
      </c>
      <c r="BL14" s="1078">
        <v>949.82</v>
      </c>
      <c r="BM14" s="1091"/>
      <c r="BN14" s="1085"/>
      <c r="BO14" s="1049"/>
      <c r="BP14" s="1092"/>
      <c r="BQ14" s="1155">
        <f t="shared" si="12"/>
        <v>0</v>
      </c>
      <c r="BR14" s="2"/>
      <c r="BT14" s="1076"/>
      <c r="BU14" s="1077">
        <v>7</v>
      </c>
      <c r="BV14" s="350"/>
      <c r="BW14" s="1156"/>
      <c r="BX14" s="350"/>
      <c r="BY14" s="1157"/>
      <c r="BZ14" s="1111"/>
      <c r="CA14" s="1089">
        <f t="shared" si="5"/>
        <v>0</v>
      </c>
      <c r="CD14" s="1158"/>
      <c r="CE14" s="1077">
        <v>7</v>
      </c>
      <c r="CF14" s="1078"/>
      <c r="CG14" s="1156"/>
      <c r="CH14" s="1078"/>
      <c r="CI14" s="1159"/>
      <c r="CJ14" s="1111"/>
      <c r="CK14" s="2">
        <f t="shared" si="13"/>
        <v>0</v>
      </c>
      <c r="CN14" s="1084"/>
      <c r="CO14" s="1077">
        <v>7</v>
      </c>
      <c r="CP14" s="1078"/>
      <c r="CQ14" s="1156"/>
      <c r="CR14" s="1078"/>
      <c r="CS14" s="1159"/>
      <c r="CT14" s="1111"/>
      <c r="CU14" s="1160">
        <f t="shared" si="26"/>
        <v>0</v>
      </c>
      <c r="CX14" s="1161"/>
      <c r="CY14" s="1077">
        <v>7</v>
      </c>
      <c r="CZ14" s="1078"/>
      <c r="DA14" s="1091"/>
      <c r="DB14" s="1078"/>
      <c r="DC14" s="1049"/>
      <c r="DD14" s="1092"/>
      <c r="DE14" s="2">
        <f t="shared" si="14"/>
        <v>0</v>
      </c>
      <c r="DH14" s="1161"/>
      <c r="DI14" s="1077">
        <v>7</v>
      </c>
      <c r="DJ14" s="1078"/>
      <c r="DK14" s="1091"/>
      <c r="DL14" s="1078"/>
      <c r="DM14" s="1049"/>
      <c r="DN14" s="1092"/>
      <c r="DO14" s="2">
        <f t="shared" si="15"/>
        <v>0</v>
      </c>
      <c r="DR14" s="1076"/>
      <c r="DS14" s="1077">
        <v>7</v>
      </c>
      <c r="DT14" s="1078"/>
      <c r="DU14" s="1156"/>
      <c r="DV14" s="1078"/>
      <c r="DW14" s="1159"/>
      <c r="DX14" s="1111"/>
      <c r="DY14" s="2">
        <f t="shared" si="16"/>
        <v>0</v>
      </c>
      <c r="EB14" s="1076"/>
      <c r="EC14" s="1077">
        <v>7</v>
      </c>
      <c r="ED14" s="350"/>
      <c r="EE14" s="1162"/>
      <c r="EF14" s="350"/>
      <c r="EG14" s="1163"/>
      <c r="EH14" s="1092"/>
      <c r="EI14" s="2">
        <f t="shared" si="17"/>
        <v>0</v>
      </c>
      <c r="EL14" s="1076"/>
      <c r="EM14" s="1077">
        <v>7</v>
      </c>
      <c r="EN14" s="350"/>
      <c r="EO14" s="1162"/>
      <c r="EP14" s="350"/>
      <c r="EQ14" s="1164"/>
      <c r="ER14" s="1092"/>
      <c r="ES14" s="2">
        <f t="shared" si="18"/>
        <v>0</v>
      </c>
      <c r="EV14" s="1094"/>
      <c r="EW14" s="1077">
        <v>7</v>
      </c>
      <c r="EX14" s="1078"/>
      <c r="EY14" s="1091"/>
      <c r="EZ14" s="1078"/>
      <c r="FA14" s="1164"/>
      <c r="FB14" s="1092"/>
      <c r="FC14" s="2">
        <f t="shared" si="19"/>
        <v>0</v>
      </c>
      <c r="FF14" s="1094"/>
      <c r="FG14" s="1077">
        <v>7</v>
      </c>
      <c r="FH14" s="1085"/>
      <c r="FI14" s="1086"/>
      <c r="FJ14" s="1085"/>
      <c r="FK14" s="1163"/>
      <c r="FL14" s="1088"/>
      <c r="FM14" s="1089">
        <f t="shared" si="20"/>
        <v>0</v>
      </c>
      <c r="FP14" s="1165"/>
      <c r="FQ14" s="1077">
        <v>7</v>
      </c>
      <c r="FR14" s="1078"/>
      <c r="FS14" s="1091"/>
      <c r="FT14" s="1078"/>
      <c r="FU14" s="1164"/>
      <c r="FV14" s="1092"/>
      <c r="FW14" s="1089">
        <f t="shared" si="21"/>
        <v>0</v>
      </c>
      <c r="FZ14" s="1076"/>
      <c r="GA14" s="1243">
        <v>7</v>
      </c>
      <c r="GB14" s="1078"/>
      <c r="GC14" s="1091"/>
      <c r="GD14" s="1078"/>
      <c r="GE14" s="1164"/>
      <c r="GF14" s="1092"/>
      <c r="GG14" s="2">
        <f t="shared" si="22"/>
        <v>0</v>
      </c>
      <c r="GJ14" s="1076"/>
      <c r="GK14" s="1077">
        <v>7</v>
      </c>
      <c r="GL14" s="1169"/>
      <c r="GM14" s="1091"/>
      <c r="GN14" s="1169"/>
      <c r="GO14" s="1049"/>
      <c r="GP14" s="1092"/>
      <c r="GQ14" s="2">
        <f t="shared" si="23"/>
        <v>0</v>
      </c>
      <c r="GT14" s="1076"/>
      <c r="GU14" s="1077">
        <v>7</v>
      </c>
      <c r="GV14" s="1078"/>
      <c r="GW14" s="1091"/>
      <c r="GX14" s="1078"/>
      <c r="GY14" s="1049"/>
      <c r="GZ14" s="1092"/>
      <c r="HA14" s="2">
        <f t="shared" si="24"/>
        <v>0</v>
      </c>
    </row>
    <row r="15" spans="1:209" x14ac:dyDescent="0.25">
      <c r="A15" s="1119">
        <v>12</v>
      </c>
      <c r="B15" s="1048">
        <f t="shared" ref="B15:I15" si="31">DQ5</f>
        <v>0</v>
      </c>
      <c r="C15" s="1048">
        <f t="shared" si="31"/>
        <v>0</v>
      </c>
      <c r="D15" s="1131">
        <f t="shared" si="31"/>
        <v>0</v>
      </c>
      <c r="E15" s="1132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6">
        <f t="shared" si="31"/>
        <v>0</v>
      </c>
      <c r="L15" s="1076"/>
      <c r="M15" s="1077">
        <v>8</v>
      </c>
      <c r="N15" s="1078">
        <v>907.18</v>
      </c>
      <c r="O15" s="1091"/>
      <c r="P15" s="1078"/>
      <c r="Q15" s="1049"/>
      <c r="R15" s="1092"/>
      <c r="S15" s="1089">
        <f t="shared" si="7"/>
        <v>0</v>
      </c>
      <c r="V15" s="1084"/>
      <c r="W15" s="1077">
        <v>8</v>
      </c>
      <c r="X15" s="1085">
        <v>963.4</v>
      </c>
      <c r="Y15" s="1086"/>
      <c r="Z15" s="1085"/>
      <c r="AA15" s="1087"/>
      <c r="AB15" s="1088"/>
      <c r="AC15" s="1089">
        <f t="shared" si="8"/>
        <v>0</v>
      </c>
      <c r="AD15" s="1059"/>
      <c r="AF15" s="1076"/>
      <c r="AG15" s="1077">
        <v>8</v>
      </c>
      <c r="AH15" s="1096">
        <v>591</v>
      </c>
      <c r="AI15" s="1091"/>
      <c r="AJ15" s="1096"/>
      <c r="AK15" s="1049"/>
      <c r="AL15" s="1092"/>
      <c r="AM15" s="1092">
        <f t="shared" si="9"/>
        <v>0</v>
      </c>
      <c r="AP15" s="1076"/>
      <c r="AQ15" s="1077">
        <v>8</v>
      </c>
      <c r="AR15" s="1078">
        <v>898.6</v>
      </c>
      <c r="AS15" s="1091"/>
      <c r="AT15" s="1078"/>
      <c r="AU15" s="1049"/>
      <c r="AV15" s="1092"/>
      <c r="AW15" s="1092">
        <f t="shared" si="10"/>
        <v>0</v>
      </c>
      <c r="AZ15" s="1093"/>
      <c r="BA15" s="1077">
        <v>8</v>
      </c>
      <c r="BB15" s="1078">
        <v>946.19</v>
      </c>
      <c r="BC15" s="1091"/>
      <c r="BD15" s="1078"/>
      <c r="BE15" s="1049"/>
      <c r="BF15" s="1092"/>
      <c r="BG15" s="2">
        <f t="shared" si="11"/>
        <v>0</v>
      </c>
      <c r="BJ15" s="1076"/>
      <c r="BK15" s="1077">
        <v>8</v>
      </c>
      <c r="BL15" s="1078">
        <v>941.65</v>
      </c>
      <c r="BM15" s="1091"/>
      <c r="BN15" s="1085"/>
      <c r="BO15" s="1049"/>
      <c r="BP15" s="1092"/>
      <c r="BQ15" s="1155">
        <f t="shared" si="12"/>
        <v>0</v>
      </c>
      <c r="BR15" s="2"/>
      <c r="BT15" s="1076"/>
      <c r="BU15" s="1077">
        <v>8</v>
      </c>
      <c r="BV15" s="1078"/>
      <c r="BW15" s="1156"/>
      <c r="BX15" s="1078"/>
      <c r="BY15" s="1157"/>
      <c r="BZ15" s="1111"/>
      <c r="CA15" s="1089">
        <f t="shared" si="5"/>
        <v>0</v>
      </c>
      <c r="CD15" s="1158"/>
      <c r="CE15" s="1077">
        <v>8</v>
      </c>
      <c r="CF15" s="1078"/>
      <c r="CG15" s="1156"/>
      <c r="CH15" s="1078"/>
      <c r="CI15" s="1159"/>
      <c r="CJ15" s="1111"/>
      <c r="CK15" s="2">
        <f t="shared" si="13"/>
        <v>0</v>
      </c>
      <c r="CN15" s="1084"/>
      <c r="CO15" s="1077">
        <v>8</v>
      </c>
      <c r="CP15" s="1078"/>
      <c r="CQ15" s="1156"/>
      <c r="CR15" s="1078"/>
      <c r="CS15" s="1159"/>
      <c r="CT15" s="1111"/>
      <c r="CU15" s="1160">
        <f t="shared" si="26"/>
        <v>0</v>
      </c>
      <c r="CX15" s="1161"/>
      <c r="CY15" s="1077">
        <v>8</v>
      </c>
      <c r="CZ15" s="1078"/>
      <c r="DA15" s="1091"/>
      <c r="DB15" s="1078"/>
      <c r="DC15" s="1049"/>
      <c r="DD15" s="1092"/>
      <c r="DE15" s="2">
        <f t="shared" si="14"/>
        <v>0</v>
      </c>
      <c r="DH15" s="1161"/>
      <c r="DI15" s="1077">
        <v>8</v>
      </c>
      <c r="DJ15" s="1078"/>
      <c r="DK15" s="1091"/>
      <c r="DL15" s="1078"/>
      <c r="DM15" s="1049"/>
      <c r="DN15" s="1092"/>
      <c r="DO15" s="2">
        <f t="shared" si="15"/>
        <v>0</v>
      </c>
      <c r="DR15" s="1076"/>
      <c r="DS15" s="1077">
        <v>8</v>
      </c>
      <c r="DT15" s="1078"/>
      <c r="DU15" s="1156"/>
      <c r="DV15" s="1078"/>
      <c r="DW15" s="1159"/>
      <c r="DX15" s="1111"/>
      <c r="DY15" s="2">
        <f t="shared" si="16"/>
        <v>0</v>
      </c>
      <c r="EB15" s="1076"/>
      <c r="EC15" s="1077">
        <v>8</v>
      </c>
      <c r="ED15" s="350"/>
      <c r="EE15" s="1162"/>
      <c r="EF15" s="350"/>
      <c r="EG15" s="1163"/>
      <c r="EH15" s="1092"/>
      <c r="EI15" s="2">
        <f t="shared" si="17"/>
        <v>0</v>
      </c>
      <c r="EL15" s="1076"/>
      <c r="EM15" s="1077">
        <v>8</v>
      </c>
      <c r="EN15" s="350"/>
      <c r="EO15" s="1162"/>
      <c r="EP15" s="350"/>
      <c r="EQ15" s="1164"/>
      <c r="ER15" s="1092"/>
      <c r="ES15" s="2">
        <f t="shared" si="18"/>
        <v>0</v>
      </c>
      <c r="EV15" s="1094"/>
      <c r="EW15" s="1077">
        <v>8</v>
      </c>
      <c r="EX15" s="1078"/>
      <c r="EY15" s="1091"/>
      <c r="EZ15" s="1078"/>
      <c r="FA15" s="1164"/>
      <c r="FB15" s="1092"/>
      <c r="FC15" s="2">
        <f t="shared" si="19"/>
        <v>0</v>
      </c>
      <c r="FF15" s="1094"/>
      <c r="FG15" s="1077">
        <v>8</v>
      </c>
      <c r="FH15" s="1085"/>
      <c r="FI15" s="1086"/>
      <c r="FJ15" s="1085"/>
      <c r="FK15" s="1163"/>
      <c r="FL15" s="1088"/>
      <c r="FM15" s="1089">
        <f t="shared" si="20"/>
        <v>0</v>
      </c>
      <c r="FP15" s="1165"/>
      <c r="FQ15" s="1077">
        <v>8</v>
      </c>
      <c r="FR15" s="1078"/>
      <c r="FS15" s="1091"/>
      <c r="FT15" s="1078"/>
      <c r="FU15" s="1164"/>
      <c r="FV15" s="1092"/>
      <c r="FW15" s="1089">
        <f t="shared" si="21"/>
        <v>0</v>
      </c>
      <c r="FZ15" s="1094"/>
      <c r="GA15" s="1243">
        <v>8</v>
      </c>
      <c r="GB15" s="1078"/>
      <c r="GC15" s="1091"/>
      <c r="GD15" s="1078"/>
      <c r="GE15" s="1164"/>
      <c r="GF15" s="1092"/>
      <c r="GG15" s="2">
        <f t="shared" si="22"/>
        <v>0</v>
      </c>
      <c r="GJ15" s="1076"/>
      <c r="GK15" s="1077">
        <v>8</v>
      </c>
      <c r="GL15" s="1169"/>
      <c r="GM15" s="1091"/>
      <c r="GN15" s="1169"/>
      <c r="GO15" s="1049"/>
      <c r="GP15" s="1092"/>
      <c r="GQ15" s="2">
        <f t="shared" si="23"/>
        <v>0</v>
      </c>
      <c r="GT15" s="1076"/>
      <c r="GU15" s="1077">
        <v>8</v>
      </c>
      <c r="GV15" s="1078"/>
      <c r="GW15" s="1091"/>
      <c r="GX15" s="1078"/>
      <c r="GY15" s="1049"/>
      <c r="GZ15" s="1092"/>
      <c r="HA15" s="2">
        <f t="shared" si="24"/>
        <v>0</v>
      </c>
    </row>
    <row r="16" spans="1:209" x14ac:dyDescent="0.25">
      <c r="A16" s="1119">
        <v>13</v>
      </c>
      <c r="B16" s="1048">
        <f t="shared" ref="B16:I16" si="32">EA5</f>
        <v>0</v>
      </c>
      <c r="C16" s="1048">
        <f t="shared" si="32"/>
        <v>0</v>
      </c>
      <c r="D16" s="1131">
        <f t="shared" si="32"/>
        <v>0</v>
      </c>
      <c r="E16" s="1132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6">
        <f t="shared" si="32"/>
        <v>0</v>
      </c>
      <c r="L16" s="1076"/>
      <c r="M16" s="1077">
        <v>9</v>
      </c>
      <c r="N16" s="1078">
        <v>896.75</v>
      </c>
      <c r="O16" s="1091"/>
      <c r="P16" s="1078"/>
      <c r="Q16" s="1049"/>
      <c r="R16" s="1092"/>
      <c r="S16" s="1089">
        <f t="shared" si="7"/>
        <v>0</v>
      </c>
      <c r="V16" s="1084"/>
      <c r="W16" s="1077">
        <v>9</v>
      </c>
      <c r="X16" s="1085">
        <v>919.4</v>
      </c>
      <c r="Y16" s="1086"/>
      <c r="Z16" s="1085"/>
      <c r="AA16" s="1087"/>
      <c r="AB16" s="1088"/>
      <c r="AC16" s="1089">
        <f t="shared" si="8"/>
        <v>0</v>
      </c>
      <c r="AD16" s="1059"/>
      <c r="AF16" s="1076"/>
      <c r="AG16" s="1077">
        <v>9</v>
      </c>
      <c r="AH16" s="1096">
        <v>879.5</v>
      </c>
      <c r="AI16" s="1091"/>
      <c r="AJ16" s="1096"/>
      <c r="AK16" s="1049"/>
      <c r="AL16" s="1092"/>
      <c r="AM16" s="1092">
        <f t="shared" si="9"/>
        <v>0</v>
      </c>
      <c r="AP16" s="1076"/>
      <c r="AQ16" s="1077">
        <v>9</v>
      </c>
      <c r="AR16" s="1078">
        <v>921.7</v>
      </c>
      <c r="AS16" s="1091"/>
      <c r="AT16" s="1078"/>
      <c r="AU16" s="1049"/>
      <c r="AV16" s="1092"/>
      <c r="AW16" s="1092">
        <f t="shared" si="10"/>
        <v>0</v>
      </c>
      <c r="AZ16" s="1093"/>
      <c r="BA16" s="1077">
        <v>9</v>
      </c>
      <c r="BB16" s="1078">
        <v>949.82</v>
      </c>
      <c r="BC16" s="1091"/>
      <c r="BD16" s="1078"/>
      <c r="BE16" s="1049"/>
      <c r="BF16" s="1092"/>
      <c r="BG16" s="2">
        <f t="shared" si="11"/>
        <v>0</v>
      </c>
      <c r="BJ16" s="1076"/>
      <c r="BK16" s="1077">
        <v>9</v>
      </c>
      <c r="BL16" s="1078">
        <v>906.27</v>
      </c>
      <c r="BM16" s="1091"/>
      <c r="BN16" s="1085"/>
      <c r="BO16" s="1049"/>
      <c r="BP16" s="1092"/>
      <c r="BQ16" s="1155">
        <f t="shared" si="12"/>
        <v>0</v>
      </c>
      <c r="BR16" s="2"/>
      <c r="BT16" s="1076"/>
      <c r="BU16" s="1077">
        <v>9</v>
      </c>
      <c r="BV16" s="1078"/>
      <c r="BW16" s="1156"/>
      <c r="BX16" s="1078"/>
      <c r="BY16" s="1157"/>
      <c r="BZ16" s="1111"/>
      <c r="CA16" s="2">
        <f t="shared" si="5"/>
        <v>0</v>
      </c>
      <c r="CD16" s="1158"/>
      <c r="CE16" s="1077">
        <v>9</v>
      </c>
      <c r="CF16" s="1078"/>
      <c r="CG16" s="1156"/>
      <c r="CH16" s="1078"/>
      <c r="CI16" s="1159"/>
      <c r="CJ16" s="1111"/>
      <c r="CK16" s="2">
        <f t="shared" si="13"/>
        <v>0</v>
      </c>
      <c r="CN16" s="1084"/>
      <c r="CO16" s="1077">
        <v>9</v>
      </c>
      <c r="CP16" s="1078"/>
      <c r="CQ16" s="1156"/>
      <c r="CR16" s="1078"/>
      <c r="CS16" s="1159"/>
      <c r="CT16" s="1111"/>
      <c r="CU16" s="1160">
        <f t="shared" si="26"/>
        <v>0</v>
      </c>
      <c r="CX16" s="1161"/>
      <c r="CY16" s="1077">
        <v>9</v>
      </c>
      <c r="CZ16" s="1078"/>
      <c r="DA16" s="1091"/>
      <c r="DB16" s="1078"/>
      <c r="DC16" s="1049"/>
      <c r="DD16" s="1092"/>
      <c r="DE16" s="2">
        <f t="shared" si="14"/>
        <v>0</v>
      </c>
      <c r="DH16" s="1161"/>
      <c r="DI16" s="1077">
        <v>9</v>
      </c>
      <c r="DJ16" s="1078"/>
      <c r="DK16" s="1091"/>
      <c r="DL16" s="1078"/>
      <c r="DM16" s="1049"/>
      <c r="DN16" s="1092"/>
      <c r="DO16" s="2">
        <f t="shared" si="15"/>
        <v>0</v>
      </c>
      <c r="DR16" s="1076"/>
      <c r="DS16" s="1077">
        <v>9</v>
      </c>
      <c r="DT16" s="1078"/>
      <c r="DU16" s="1156"/>
      <c r="DV16" s="1078"/>
      <c r="DW16" s="1159"/>
      <c r="DX16" s="1111"/>
      <c r="DY16" s="2">
        <f t="shared" si="16"/>
        <v>0</v>
      </c>
      <c r="EB16" s="1076"/>
      <c r="EC16" s="1077">
        <v>9</v>
      </c>
      <c r="ED16" s="350"/>
      <c r="EE16" s="1162"/>
      <c r="EF16" s="350"/>
      <c r="EG16" s="1163"/>
      <c r="EH16" s="1092"/>
      <c r="EI16" s="2">
        <f t="shared" si="17"/>
        <v>0</v>
      </c>
      <c r="EL16" s="1076"/>
      <c r="EM16" s="1077">
        <v>9</v>
      </c>
      <c r="EN16" s="350"/>
      <c r="EO16" s="1162"/>
      <c r="EP16" s="350"/>
      <c r="EQ16" s="1164"/>
      <c r="ER16" s="1092"/>
      <c r="ES16" s="2">
        <f t="shared" si="18"/>
        <v>0</v>
      </c>
      <c r="EV16" s="1094"/>
      <c r="EW16" s="1077">
        <v>9</v>
      </c>
      <c r="EX16" s="1078"/>
      <c r="EY16" s="1091"/>
      <c r="EZ16" s="1078"/>
      <c r="FA16" s="1164"/>
      <c r="FB16" s="1092"/>
      <c r="FC16" s="2">
        <f t="shared" si="19"/>
        <v>0</v>
      </c>
      <c r="FF16" s="1094"/>
      <c r="FG16" s="1077">
        <v>9</v>
      </c>
      <c r="FH16" s="1085"/>
      <c r="FI16" s="1086"/>
      <c r="FJ16" s="1085"/>
      <c r="FK16" s="1163"/>
      <c r="FL16" s="1088"/>
      <c r="FM16" s="1089">
        <f t="shared" si="20"/>
        <v>0</v>
      </c>
      <c r="FP16" s="1165"/>
      <c r="FQ16" s="1077">
        <v>9</v>
      </c>
      <c r="FR16" s="1078"/>
      <c r="FS16" s="1091"/>
      <c r="FT16" s="1078"/>
      <c r="FU16" s="1164"/>
      <c r="FV16" s="1092"/>
      <c r="FW16" s="1089">
        <f t="shared" si="21"/>
        <v>0</v>
      </c>
      <c r="FZ16" s="1094"/>
      <c r="GA16" s="1243">
        <v>9</v>
      </c>
      <c r="GB16" s="1078"/>
      <c r="GC16" s="1091"/>
      <c r="GD16" s="1078"/>
      <c r="GE16" s="1164"/>
      <c r="GF16" s="1092"/>
      <c r="GG16" s="2">
        <f t="shared" si="22"/>
        <v>0</v>
      </c>
      <c r="GJ16" s="1076"/>
      <c r="GK16" s="1077">
        <v>9</v>
      </c>
      <c r="GL16" s="1169"/>
      <c r="GM16" s="1091"/>
      <c r="GN16" s="1169"/>
      <c r="GO16" s="1049"/>
      <c r="GP16" s="1092"/>
      <c r="GQ16" s="2">
        <f t="shared" si="23"/>
        <v>0</v>
      </c>
      <c r="GT16" s="1076"/>
      <c r="GU16" s="1077">
        <v>9</v>
      </c>
      <c r="GV16" s="1078"/>
      <c r="GW16" s="1091"/>
      <c r="GX16" s="1078"/>
      <c r="GY16" s="1049"/>
      <c r="GZ16" s="1092"/>
      <c r="HA16" s="2">
        <f t="shared" si="24"/>
        <v>0</v>
      </c>
    </row>
    <row r="17" spans="1:209" x14ac:dyDescent="0.25">
      <c r="A17" s="1119">
        <v>14</v>
      </c>
      <c r="B17" s="1048">
        <f>EK5</f>
        <v>0</v>
      </c>
      <c r="C17" s="1048">
        <f t="shared" ref="C17:I17" si="33">EL5</f>
        <v>0</v>
      </c>
      <c r="D17" s="1131">
        <f t="shared" si="33"/>
        <v>0</v>
      </c>
      <c r="E17" s="1132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6">
        <f t="shared" si="33"/>
        <v>0</v>
      </c>
      <c r="L17" s="1076"/>
      <c r="M17" s="1077">
        <v>10</v>
      </c>
      <c r="N17" s="1078">
        <v>889.49</v>
      </c>
      <c r="O17" s="1079"/>
      <c r="P17" s="1080"/>
      <c r="Q17" s="1081"/>
      <c r="R17" s="1082"/>
      <c r="S17" s="1095">
        <f t="shared" si="7"/>
        <v>0</v>
      </c>
      <c r="V17" s="1084"/>
      <c r="W17" s="1077">
        <v>10</v>
      </c>
      <c r="X17" s="1085">
        <v>968.9</v>
      </c>
      <c r="Y17" s="1086"/>
      <c r="Z17" s="1085"/>
      <c r="AA17" s="1087"/>
      <c r="AB17" s="1088"/>
      <c r="AC17" s="1089">
        <f t="shared" si="8"/>
        <v>0</v>
      </c>
      <c r="AD17" s="1059"/>
      <c r="AF17" s="1076"/>
      <c r="AG17" s="1077">
        <v>10</v>
      </c>
      <c r="AH17" s="1096">
        <v>450.5</v>
      </c>
      <c r="AI17" s="1091"/>
      <c r="AJ17" s="1096"/>
      <c r="AK17" s="1049"/>
      <c r="AL17" s="1092"/>
      <c r="AM17" s="1092">
        <f t="shared" si="9"/>
        <v>0</v>
      </c>
      <c r="AP17" s="1076"/>
      <c r="AQ17" s="1077">
        <v>10</v>
      </c>
      <c r="AR17" s="350">
        <v>909.5</v>
      </c>
      <c r="AS17" s="1091"/>
      <c r="AT17" s="350"/>
      <c r="AU17" s="1049"/>
      <c r="AV17" s="1092"/>
      <c r="AW17" s="1092">
        <f t="shared" si="10"/>
        <v>0</v>
      </c>
      <c r="AZ17" s="1093"/>
      <c r="BA17" s="1077">
        <v>10</v>
      </c>
      <c r="BB17" s="1078">
        <v>940.75</v>
      </c>
      <c r="BC17" s="1091"/>
      <c r="BD17" s="1078"/>
      <c r="BE17" s="1049"/>
      <c r="BF17" s="1092"/>
      <c r="BG17" s="2">
        <f t="shared" si="11"/>
        <v>0</v>
      </c>
      <c r="BJ17" s="1076"/>
      <c r="BK17" s="1077">
        <v>10</v>
      </c>
      <c r="BL17" s="1078">
        <v>925.32</v>
      </c>
      <c r="BM17" s="1091"/>
      <c r="BN17" s="1085"/>
      <c r="BO17" s="1049"/>
      <c r="BP17" s="1092"/>
      <c r="BQ17" s="1155">
        <f t="shared" si="12"/>
        <v>0</v>
      </c>
      <c r="BR17" s="2"/>
      <c r="BT17" s="1076"/>
      <c r="BU17" s="1077">
        <v>10</v>
      </c>
      <c r="BV17" s="1078"/>
      <c r="BW17" s="1156"/>
      <c r="BX17" s="1078"/>
      <c r="BY17" s="1157"/>
      <c r="BZ17" s="1111"/>
      <c r="CA17" s="2">
        <f t="shared" si="5"/>
        <v>0</v>
      </c>
      <c r="CD17" s="1158"/>
      <c r="CE17" s="1077">
        <v>10</v>
      </c>
      <c r="CF17" s="1078"/>
      <c r="CG17" s="1156"/>
      <c r="CH17" s="1078"/>
      <c r="CI17" s="1159"/>
      <c r="CJ17" s="1111"/>
      <c r="CK17" s="2">
        <f t="shared" si="13"/>
        <v>0</v>
      </c>
      <c r="CN17" s="1084"/>
      <c r="CO17" s="1077">
        <v>10</v>
      </c>
      <c r="CP17" s="1078"/>
      <c r="CQ17" s="1156"/>
      <c r="CR17" s="1078"/>
      <c r="CS17" s="1159"/>
      <c r="CT17" s="1111"/>
      <c r="CU17" s="1160">
        <f t="shared" si="26"/>
        <v>0</v>
      </c>
      <c r="CX17" s="1076"/>
      <c r="CY17" s="1077">
        <v>10</v>
      </c>
      <c r="CZ17" s="1078"/>
      <c r="DA17" s="1091"/>
      <c r="DB17" s="1078"/>
      <c r="DC17" s="1049"/>
      <c r="DD17" s="1092"/>
      <c r="DE17" s="2">
        <f t="shared" si="14"/>
        <v>0</v>
      </c>
      <c r="DH17" s="1076"/>
      <c r="DI17" s="1077">
        <v>10</v>
      </c>
      <c r="DJ17" s="1078"/>
      <c r="DK17" s="1091"/>
      <c r="DL17" s="1078"/>
      <c r="DM17" s="1049"/>
      <c r="DN17" s="1092"/>
      <c r="DO17" s="2">
        <f t="shared" si="15"/>
        <v>0</v>
      </c>
      <c r="DR17" s="1076"/>
      <c r="DS17" s="1077">
        <v>10</v>
      </c>
      <c r="DT17" s="1078"/>
      <c r="DU17" s="1156"/>
      <c r="DV17" s="1078"/>
      <c r="DW17" s="1159"/>
      <c r="DX17" s="1111"/>
      <c r="DY17" s="2">
        <f t="shared" si="16"/>
        <v>0</v>
      </c>
      <c r="EB17" s="1076"/>
      <c r="EC17" s="1077">
        <v>10</v>
      </c>
      <c r="ED17" s="350"/>
      <c r="EE17" s="1162"/>
      <c r="EF17" s="350"/>
      <c r="EG17" s="1163"/>
      <c r="EH17" s="1092"/>
      <c r="EI17" s="2">
        <f t="shared" si="17"/>
        <v>0</v>
      </c>
      <c r="EL17" s="1076"/>
      <c r="EM17" s="1077">
        <v>10</v>
      </c>
      <c r="EN17" s="350"/>
      <c r="EO17" s="1162"/>
      <c r="EP17" s="350"/>
      <c r="EQ17" s="1164"/>
      <c r="ER17" s="1092"/>
      <c r="ES17" s="2">
        <f t="shared" si="18"/>
        <v>0</v>
      </c>
      <c r="EV17" s="1094"/>
      <c r="EW17" s="1077">
        <v>10</v>
      </c>
      <c r="EX17" s="1078"/>
      <c r="EY17" s="1091"/>
      <c r="EZ17" s="1078"/>
      <c r="FA17" s="1164"/>
      <c r="FB17" s="1092"/>
      <c r="FC17" s="2">
        <f t="shared" si="19"/>
        <v>0</v>
      </c>
      <c r="FF17" s="1094"/>
      <c r="FG17" s="1077">
        <v>10</v>
      </c>
      <c r="FH17" s="1085"/>
      <c r="FI17" s="1086"/>
      <c r="FJ17" s="1085"/>
      <c r="FK17" s="1163"/>
      <c r="FL17" s="1088"/>
      <c r="FM17" s="1089">
        <f t="shared" si="20"/>
        <v>0</v>
      </c>
      <c r="FP17" s="1076"/>
      <c r="FQ17" s="1077">
        <v>10</v>
      </c>
      <c r="FR17" s="1078"/>
      <c r="FS17" s="1091"/>
      <c r="FT17" s="1078"/>
      <c r="FU17" s="1164"/>
      <c r="FV17" s="1092"/>
      <c r="FW17" s="1089">
        <f t="shared" si="21"/>
        <v>0</v>
      </c>
      <c r="FZ17" s="1094"/>
      <c r="GA17" s="1243">
        <v>10</v>
      </c>
      <c r="GB17" s="1078"/>
      <c r="GC17" s="1091"/>
      <c r="GD17" s="1078"/>
      <c r="GE17" s="1164"/>
      <c r="GF17" s="1092"/>
      <c r="GG17" s="2">
        <f t="shared" si="22"/>
        <v>0</v>
      </c>
      <c r="GJ17" s="1076"/>
      <c r="GK17" s="1077">
        <v>10</v>
      </c>
      <c r="GL17" s="1169"/>
      <c r="GM17" s="1091"/>
      <c r="GN17" s="1169"/>
      <c r="GO17" s="1049"/>
      <c r="GP17" s="1092"/>
      <c r="GQ17" s="2">
        <f t="shared" si="23"/>
        <v>0</v>
      </c>
      <c r="GT17" s="1076"/>
      <c r="GU17" s="1077">
        <v>10</v>
      </c>
      <c r="GV17" s="1078"/>
      <c r="GW17" s="1091"/>
      <c r="GX17" s="1078"/>
      <c r="GY17" s="1049"/>
      <c r="GZ17" s="1092"/>
      <c r="HA17" s="2">
        <f t="shared" si="24"/>
        <v>0</v>
      </c>
    </row>
    <row r="18" spans="1:209" x14ac:dyDescent="0.25">
      <c r="A18" s="1119">
        <v>15</v>
      </c>
      <c r="B18" s="1048">
        <f t="shared" ref="B18:I18" si="34">EU5</f>
        <v>0</v>
      </c>
      <c r="C18" s="1048">
        <f t="shared" si="34"/>
        <v>0</v>
      </c>
      <c r="D18" s="1131">
        <f t="shared" si="34"/>
        <v>0</v>
      </c>
      <c r="E18" s="1132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6">
        <f t="shared" si="34"/>
        <v>0</v>
      </c>
      <c r="L18" s="1076"/>
      <c r="M18" s="1077">
        <v>11</v>
      </c>
      <c r="N18" s="1078">
        <v>917.61</v>
      </c>
      <c r="O18" s="1079"/>
      <c r="P18" s="1080"/>
      <c r="Q18" s="1081"/>
      <c r="R18" s="1082"/>
      <c r="S18" s="1095">
        <f t="shared" si="7"/>
        <v>0</v>
      </c>
      <c r="V18" s="1076"/>
      <c r="W18" s="1077">
        <v>11</v>
      </c>
      <c r="X18" s="1085">
        <v>940.8</v>
      </c>
      <c r="Y18" s="1086"/>
      <c r="Z18" s="1085"/>
      <c r="AA18" s="1087"/>
      <c r="AB18" s="1088"/>
      <c r="AC18" s="1089">
        <f t="shared" si="8"/>
        <v>0</v>
      </c>
      <c r="AD18" s="1059"/>
      <c r="AF18" s="1076"/>
      <c r="AG18" s="1077">
        <v>11</v>
      </c>
      <c r="AH18" s="1096">
        <v>821</v>
      </c>
      <c r="AI18" s="1091"/>
      <c r="AJ18" s="1096"/>
      <c r="AK18" s="1049"/>
      <c r="AL18" s="1092"/>
      <c r="AM18" s="1092">
        <f t="shared" si="9"/>
        <v>0</v>
      </c>
      <c r="AP18" s="1076"/>
      <c r="AQ18" s="1077">
        <v>11</v>
      </c>
      <c r="AR18" s="1078">
        <v>989.7</v>
      </c>
      <c r="AS18" s="1091"/>
      <c r="AT18" s="1078"/>
      <c r="AU18" s="1049"/>
      <c r="AV18" s="1092"/>
      <c r="AW18" s="1092">
        <f t="shared" si="10"/>
        <v>0</v>
      </c>
      <c r="AZ18" s="1093"/>
      <c r="BA18" s="1077">
        <v>11</v>
      </c>
      <c r="BB18" s="1078">
        <v>948</v>
      </c>
      <c r="BC18" s="1091"/>
      <c r="BD18" s="1078"/>
      <c r="BE18" s="1049"/>
      <c r="BF18" s="1092"/>
      <c r="BG18" s="2">
        <f t="shared" si="11"/>
        <v>0</v>
      </c>
      <c r="BJ18" s="1076"/>
      <c r="BK18" s="1077">
        <v>11</v>
      </c>
      <c r="BL18" s="1078">
        <v>928.04</v>
      </c>
      <c r="BM18" s="1091"/>
      <c r="BN18" s="1085"/>
      <c r="BO18" s="1049"/>
      <c r="BP18" s="1092"/>
      <c r="BQ18" s="1155">
        <f t="shared" si="12"/>
        <v>0</v>
      </c>
      <c r="BR18" s="2"/>
      <c r="BT18" s="1076"/>
      <c r="BU18" s="1077">
        <v>11</v>
      </c>
      <c r="BV18" s="1078"/>
      <c r="BW18" s="1156"/>
      <c r="BX18" s="1078"/>
      <c r="BY18" s="1157"/>
      <c r="BZ18" s="1111"/>
      <c r="CA18" s="2">
        <f t="shared" si="5"/>
        <v>0</v>
      </c>
      <c r="CD18" s="1158"/>
      <c r="CE18" s="1077">
        <v>11</v>
      </c>
      <c r="CF18" s="350"/>
      <c r="CG18" s="1156"/>
      <c r="CH18" s="350"/>
      <c r="CI18" s="1159"/>
      <c r="CJ18" s="1111"/>
      <c r="CK18" s="2">
        <f t="shared" si="13"/>
        <v>0</v>
      </c>
      <c r="CN18" s="1084"/>
      <c r="CO18" s="1077">
        <v>11</v>
      </c>
      <c r="CP18" s="350"/>
      <c r="CQ18" s="1156"/>
      <c r="CR18" s="350"/>
      <c r="CS18" s="1159"/>
      <c r="CT18" s="1111"/>
      <c r="CU18" s="1160">
        <f t="shared" si="26"/>
        <v>0</v>
      </c>
      <c r="CX18" s="1076"/>
      <c r="CY18" s="1077">
        <v>11</v>
      </c>
      <c r="CZ18" s="1078"/>
      <c r="DA18" s="1091"/>
      <c r="DB18" s="1078"/>
      <c r="DC18" s="1049"/>
      <c r="DD18" s="1092"/>
      <c r="DE18" s="2">
        <f t="shared" si="14"/>
        <v>0</v>
      </c>
      <c r="DH18" s="1076"/>
      <c r="DI18" s="1077">
        <v>11</v>
      </c>
      <c r="DJ18" s="1078"/>
      <c r="DK18" s="1091"/>
      <c r="DL18" s="1078"/>
      <c r="DM18" s="1049"/>
      <c r="DN18" s="1092"/>
      <c r="DO18" s="2">
        <f t="shared" si="15"/>
        <v>0</v>
      </c>
      <c r="DR18" s="1076"/>
      <c r="DS18" s="1077">
        <v>11</v>
      </c>
      <c r="DT18" s="350"/>
      <c r="DU18" s="1156"/>
      <c r="DV18" s="350"/>
      <c r="DW18" s="1159"/>
      <c r="DX18" s="1111"/>
      <c r="DY18" s="2">
        <f t="shared" si="16"/>
        <v>0</v>
      </c>
      <c r="EB18" s="1076"/>
      <c r="EC18" s="1077">
        <v>11</v>
      </c>
      <c r="ED18" s="350"/>
      <c r="EE18" s="1162"/>
      <c r="EF18" s="350"/>
      <c r="EG18" s="1163"/>
      <c r="EH18" s="1092"/>
      <c r="EI18" s="2">
        <f t="shared" si="17"/>
        <v>0</v>
      </c>
      <c r="EL18" s="1076"/>
      <c r="EM18" s="1077">
        <v>11</v>
      </c>
      <c r="EN18" s="350"/>
      <c r="EO18" s="1162"/>
      <c r="EP18" s="350"/>
      <c r="EQ18" s="1164"/>
      <c r="ER18" s="1092"/>
      <c r="ES18" s="2">
        <f t="shared" si="18"/>
        <v>0</v>
      </c>
      <c r="EV18" s="1094"/>
      <c r="EW18" s="1077">
        <v>11</v>
      </c>
      <c r="EX18" s="1078"/>
      <c r="EY18" s="1091"/>
      <c r="EZ18" s="1078"/>
      <c r="FA18" s="1164"/>
      <c r="FB18" s="1092"/>
      <c r="FC18" s="2">
        <f t="shared" si="19"/>
        <v>0</v>
      </c>
      <c r="FF18" s="1094"/>
      <c r="FG18" s="1077">
        <v>11</v>
      </c>
      <c r="FH18" s="1085"/>
      <c r="FI18" s="1086"/>
      <c r="FJ18" s="1085"/>
      <c r="FK18" s="1163"/>
      <c r="FL18" s="1088"/>
      <c r="FM18" s="1089">
        <f t="shared" si="20"/>
        <v>0</v>
      </c>
      <c r="FP18" s="1076"/>
      <c r="FQ18" s="1077">
        <v>11</v>
      </c>
      <c r="FR18" s="1078"/>
      <c r="FS18" s="1091"/>
      <c r="FT18" s="1078"/>
      <c r="FU18" s="1164"/>
      <c r="FV18" s="1092"/>
      <c r="FW18" s="1089">
        <f t="shared" si="21"/>
        <v>0</v>
      </c>
      <c r="FX18" s="1092"/>
      <c r="FZ18" s="1094"/>
      <c r="GA18" s="1243">
        <v>11</v>
      </c>
      <c r="GB18" s="1078"/>
      <c r="GC18" s="1091"/>
      <c r="GD18" s="1078"/>
      <c r="GE18" s="1164"/>
      <c r="GF18" s="1092"/>
      <c r="GG18" s="2">
        <f t="shared" si="22"/>
        <v>0</v>
      </c>
      <c r="GJ18" s="1076"/>
      <c r="GK18" s="1077">
        <v>11</v>
      </c>
      <c r="GL18" s="1169"/>
      <c r="GM18" s="1091"/>
      <c r="GN18" s="1169"/>
      <c r="GO18" s="1049"/>
      <c r="GP18" s="1092"/>
      <c r="GQ18" s="2">
        <f t="shared" si="23"/>
        <v>0</v>
      </c>
      <c r="GT18" s="1076"/>
      <c r="GU18" s="1077">
        <v>11</v>
      </c>
      <c r="GV18" s="1078"/>
      <c r="GW18" s="1091"/>
      <c r="GX18" s="1078"/>
      <c r="GY18" s="1049"/>
      <c r="GZ18" s="1092"/>
      <c r="HA18" s="2">
        <f t="shared" si="24"/>
        <v>0</v>
      </c>
    </row>
    <row r="19" spans="1:209" x14ac:dyDescent="0.25">
      <c r="A19" s="1119">
        <v>16</v>
      </c>
      <c r="B19" s="1048">
        <f t="shared" ref="B19:I19" si="35">FE5</f>
        <v>0</v>
      </c>
      <c r="C19" s="1048">
        <f t="shared" si="35"/>
        <v>0</v>
      </c>
      <c r="D19" s="1131">
        <f t="shared" si="35"/>
        <v>0</v>
      </c>
      <c r="E19" s="1132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6">
        <f t="shared" si="35"/>
        <v>0</v>
      </c>
      <c r="L19" s="1076"/>
      <c r="M19" s="1077">
        <v>12</v>
      </c>
      <c r="N19" s="1078">
        <v>891.3</v>
      </c>
      <c r="O19" s="1091"/>
      <c r="P19" s="1078"/>
      <c r="Q19" s="1049"/>
      <c r="R19" s="1092"/>
      <c r="S19" s="1089">
        <f t="shared" si="7"/>
        <v>0</v>
      </c>
      <c r="V19" s="1076"/>
      <c r="W19" s="1077">
        <v>12</v>
      </c>
      <c r="X19" s="1085">
        <v>943.9</v>
      </c>
      <c r="Y19" s="1086"/>
      <c r="Z19" s="1085"/>
      <c r="AA19" s="1087"/>
      <c r="AB19" s="1088"/>
      <c r="AC19" s="1089">
        <f t="shared" si="8"/>
        <v>0</v>
      </c>
      <c r="AD19" s="1059"/>
      <c r="AF19" s="1076"/>
      <c r="AG19" s="1077">
        <v>12</v>
      </c>
      <c r="AH19" s="1096">
        <v>752.5</v>
      </c>
      <c r="AI19" s="1091"/>
      <c r="AJ19" s="1096"/>
      <c r="AK19" s="1049"/>
      <c r="AL19" s="1092"/>
      <c r="AM19" s="1092">
        <f t="shared" si="9"/>
        <v>0</v>
      </c>
      <c r="AP19" s="1076"/>
      <c r="AQ19" s="1077">
        <v>12</v>
      </c>
      <c r="AR19" s="1078">
        <v>863.2</v>
      </c>
      <c r="AS19" s="1091"/>
      <c r="AT19" s="1078"/>
      <c r="AU19" s="1049"/>
      <c r="AV19" s="1092"/>
      <c r="AW19" s="1092">
        <f t="shared" si="10"/>
        <v>0</v>
      </c>
      <c r="AZ19" s="1097"/>
      <c r="BA19" s="1077">
        <v>12</v>
      </c>
      <c r="BB19" s="1078">
        <v>946.19</v>
      </c>
      <c r="BC19" s="1091"/>
      <c r="BD19" s="1078"/>
      <c r="BE19" s="1049"/>
      <c r="BF19" s="1092"/>
      <c r="BG19" s="2">
        <f t="shared" si="11"/>
        <v>0</v>
      </c>
      <c r="BJ19" s="1076"/>
      <c r="BK19" s="1077">
        <v>12</v>
      </c>
      <c r="BL19" s="1078">
        <v>902.64</v>
      </c>
      <c r="BM19" s="1091"/>
      <c r="BN19" s="1085"/>
      <c r="BO19" s="1049"/>
      <c r="BP19" s="1092"/>
      <c r="BQ19" s="1155">
        <f t="shared" si="12"/>
        <v>0</v>
      </c>
      <c r="BR19" s="2"/>
      <c r="BT19" s="1076"/>
      <c r="BU19" s="1077">
        <v>12</v>
      </c>
      <c r="BV19" s="1078"/>
      <c r="BW19" s="1156"/>
      <c r="BX19" s="1078"/>
      <c r="BY19" s="1157"/>
      <c r="BZ19" s="1111"/>
      <c r="CA19" s="2">
        <f t="shared" si="5"/>
        <v>0</v>
      </c>
      <c r="CD19" s="1158"/>
      <c r="CE19" s="1077">
        <v>12</v>
      </c>
      <c r="CF19" s="1078"/>
      <c r="CG19" s="1156"/>
      <c r="CH19" s="1078"/>
      <c r="CI19" s="1159"/>
      <c r="CJ19" s="1111"/>
      <c r="CK19" s="1089">
        <f t="shared" si="13"/>
        <v>0</v>
      </c>
      <c r="CN19" s="1084"/>
      <c r="CO19" s="1077">
        <v>12</v>
      </c>
      <c r="CP19" s="1078"/>
      <c r="CQ19" s="1156"/>
      <c r="CR19" s="1078"/>
      <c r="CS19" s="1159"/>
      <c r="CT19" s="1111"/>
      <c r="CU19" s="1160">
        <f t="shared" si="26"/>
        <v>0</v>
      </c>
      <c r="CX19" s="1076"/>
      <c r="CY19" s="1077">
        <v>12</v>
      </c>
      <c r="CZ19" s="1078"/>
      <c r="DA19" s="1091"/>
      <c r="DB19" s="1078"/>
      <c r="DC19" s="1049"/>
      <c r="DD19" s="1092"/>
      <c r="DE19" s="2">
        <f t="shared" si="14"/>
        <v>0</v>
      </c>
      <c r="DH19" s="1076"/>
      <c r="DI19" s="1077">
        <v>12</v>
      </c>
      <c r="DJ19" s="1078"/>
      <c r="DK19" s="1091"/>
      <c r="DL19" s="1078"/>
      <c r="DM19" s="1049"/>
      <c r="DN19" s="1092"/>
      <c r="DO19" s="2">
        <f t="shared" si="15"/>
        <v>0</v>
      </c>
      <c r="DR19" s="1076"/>
      <c r="DS19" s="1077">
        <v>12</v>
      </c>
      <c r="DT19" s="1078"/>
      <c r="DU19" s="1156"/>
      <c r="DV19" s="1078"/>
      <c r="DW19" s="1159"/>
      <c r="DX19" s="1111"/>
      <c r="DY19" s="2">
        <f t="shared" si="16"/>
        <v>0</v>
      </c>
      <c r="EB19" s="1076"/>
      <c r="EC19" s="1077">
        <v>12</v>
      </c>
      <c r="ED19" s="350"/>
      <c r="EE19" s="1162"/>
      <c r="EF19" s="350"/>
      <c r="EG19" s="1163"/>
      <c r="EH19" s="1092"/>
      <c r="EI19" s="2">
        <f t="shared" si="17"/>
        <v>0</v>
      </c>
      <c r="EL19" s="1076"/>
      <c r="EM19" s="1077">
        <v>12</v>
      </c>
      <c r="EN19" s="350"/>
      <c r="EO19" s="1162"/>
      <c r="EP19" s="350"/>
      <c r="EQ19" s="1164"/>
      <c r="ER19" s="1092"/>
      <c r="ES19" s="2">
        <f t="shared" si="18"/>
        <v>0</v>
      </c>
      <c r="EV19" s="1172"/>
      <c r="EW19" s="1077">
        <v>12</v>
      </c>
      <c r="EX19" s="1078"/>
      <c r="EY19" s="1091"/>
      <c r="EZ19" s="1078"/>
      <c r="FA19" s="1164"/>
      <c r="FB19" s="1092"/>
      <c r="FC19" s="2">
        <f t="shared" si="19"/>
        <v>0</v>
      </c>
      <c r="FF19" s="1094"/>
      <c r="FG19" s="1077">
        <v>12</v>
      </c>
      <c r="FH19" s="1085"/>
      <c r="FI19" s="1086"/>
      <c r="FJ19" s="1085"/>
      <c r="FK19" s="1163"/>
      <c r="FL19" s="1088"/>
      <c r="FM19" s="1089">
        <f t="shared" si="20"/>
        <v>0</v>
      </c>
      <c r="FP19" s="1076"/>
      <c r="FQ19" s="1077">
        <v>12</v>
      </c>
      <c r="FR19" s="1078"/>
      <c r="FS19" s="1091"/>
      <c r="FT19" s="1078"/>
      <c r="FU19" s="1164"/>
      <c r="FV19" s="1092"/>
      <c r="FW19" s="1089">
        <f t="shared" si="21"/>
        <v>0</v>
      </c>
      <c r="FX19" s="1092"/>
      <c r="FZ19" s="1094"/>
      <c r="GA19" s="1243">
        <v>12</v>
      </c>
      <c r="GB19" s="1078"/>
      <c r="GC19" s="1091"/>
      <c r="GD19" s="1078"/>
      <c r="GE19" s="1164"/>
      <c r="GF19" s="1092"/>
      <c r="GG19" s="2">
        <f t="shared" si="22"/>
        <v>0</v>
      </c>
      <c r="GJ19" s="1076"/>
      <c r="GK19" s="1077">
        <v>12</v>
      </c>
      <c r="GL19" s="1169"/>
      <c r="GM19" s="1091"/>
      <c r="GN19" s="1169"/>
      <c r="GO19" s="1049"/>
      <c r="GP19" s="1092"/>
      <c r="GQ19" s="2">
        <f t="shared" si="23"/>
        <v>0</v>
      </c>
      <c r="GT19" s="1076"/>
      <c r="GU19" s="1077">
        <v>12</v>
      </c>
      <c r="GV19" s="1078"/>
      <c r="GW19" s="1091"/>
      <c r="GX19" s="1078"/>
      <c r="GY19" s="1049"/>
      <c r="GZ19" s="1092"/>
      <c r="HA19" s="2">
        <f t="shared" si="24"/>
        <v>0</v>
      </c>
    </row>
    <row r="20" spans="1:209" x14ac:dyDescent="0.25">
      <c r="A20" s="1119">
        <v>17</v>
      </c>
      <c r="B20" s="294">
        <f t="shared" ref="B20:I20" si="36">FO5</f>
        <v>0</v>
      </c>
      <c r="C20" s="1048">
        <f t="shared" si="36"/>
        <v>0</v>
      </c>
      <c r="D20" s="1131">
        <f t="shared" si="36"/>
        <v>0</v>
      </c>
      <c r="E20" s="1132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6">
        <f t="shared" si="36"/>
        <v>0</v>
      </c>
      <c r="L20" s="1076"/>
      <c r="M20" s="1077">
        <v>13</v>
      </c>
      <c r="N20" s="1078">
        <v>903.55</v>
      </c>
      <c r="O20" s="1091"/>
      <c r="P20" s="1078"/>
      <c r="Q20" s="1049"/>
      <c r="R20" s="1092"/>
      <c r="S20" s="1089">
        <f t="shared" si="7"/>
        <v>0</v>
      </c>
      <c r="V20" s="1076"/>
      <c r="W20" s="1077">
        <v>13</v>
      </c>
      <c r="X20" s="1085">
        <v>991.1</v>
      </c>
      <c r="Y20" s="1086"/>
      <c r="Z20" s="1085"/>
      <c r="AA20" s="1087"/>
      <c r="AB20" s="1088"/>
      <c r="AC20" s="1089">
        <f t="shared" si="8"/>
        <v>0</v>
      </c>
      <c r="AD20" s="1059"/>
      <c r="AF20" s="1076"/>
      <c r="AG20" s="1077">
        <v>13</v>
      </c>
      <c r="AH20" s="1096">
        <v>791.5</v>
      </c>
      <c r="AI20" s="1091"/>
      <c r="AJ20" s="1096"/>
      <c r="AK20" s="1049"/>
      <c r="AL20" s="1092"/>
      <c r="AM20" s="1092">
        <f t="shared" si="9"/>
        <v>0</v>
      </c>
      <c r="AP20" s="1076"/>
      <c r="AQ20" s="1077">
        <v>13</v>
      </c>
      <c r="AR20" s="1078">
        <v>953</v>
      </c>
      <c r="AS20" s="1091"/>
      <c r="AT20" s="1078"/>
      <c r="AU20" s="1049"/>
      <c r="AV20" s="1092"/>
      <c r="AW20" s="1092">
        <f t="shared" si="10"/>
        <v>0</v>
      </c>
      <c r="AZ20" s="1097"/>
      <c r="BA20" s="1077">
        <v>13</v>
      </c>
      <c r="BB20" s="1078">
        <v>941.65</v>
      </c>
      <c r="BC20" s="1091"/>
      <c r="BD20" s="1078"/>
      <c r="BE20" s="1049"/>
      <c r="BF20" s="1092"/>
      <c r="BG20" s="2">
        <f t="shared" si="11"/>
        <v>0</v>
      </c>
      <c r="BJ20" s="1076"/>
      <c r="BK20" s="1077">
        <v>13</v>
      </c>
      <c r="BL20" s="1078">
        <v>941.65</v>
      </c>
      <c r="BM20" s="1091"/>
      <c r="BN20" s="1085"/>
      <c r="BO20" s="1049"/>
      <c r="BP20" s="1092"/>
      <c r="BQ20" s="1155">
        <f t="shared" si="12"/>
        <v>0</v>
      </c>
      <c r="BR20" s="2"/>
      <c r="BT20" s="1076"/>
      <c r="BU20" s="1077">
        <v>13</v>
      </c>
      <c r="BV20" s="1078"/>
      <c r="BW20" s="1156"/>
      <c r="BX20" s="1078"/>
      <c r="BY20" s="1157"/>
      <c r="BZ20" s="1111"/>
      <c r="CA20" s="2">
        <f t="shared" si="5"/>
        <v>0</v>
      </c>
      <c r="CD20" s="1158"/>
      <c r="CE20" s="1077">
        <v>13</v>
      </c>
      <c r="CF20" s="1078"/>
      <c r="CG20" s="1156"/>
      <c r="CH20" s="1078"/>
      <c r="CI20" s="1159"/>
      <c r="CJ20" s="1111"/>
      <c r="CK20" s="1089">
        <f t="shared" si="13"/>
        <v>0</v>
      </c>
      <c r="CN20" s="1084"/>
      <c r="CO20" s="1077">
        <v>13</v>
      </c>
      <c r="CP20" s="1078"/>
      <c r="CQ20" s="1156"/>
      <c r="CR20" s="1078"/>
      <c r="CS20" s="1159"/>
      <c r="CT20" s="1111"/>
      <c r="CU20" s="1160">
        <f t="shared" si="26"/>
        <v>0</v>
      </c>
      <c r="CX20" s="1076"/>
      <c r="CY20" s="1077">
        <v>13</v>
      </c>
      <c r="CZ20" s="1078"/>
      <c r="DA20" s="1091"/>
      <c r="DB20" s="1078"/>
      <c r="DC20" s="1049"/>
      <c r="DD20" s="1092"/>
      <c r="DE20" s="2">
        <f t="shared" si="14"/>
        <v>0</v>
      </c>
      <c r="DH20" s="1076"/>
      <c r="DI20" s="1077">
        <v>13</v>
      </c>
      <c r="DJ20" s="1078"/>
      <c r="DK20" s="1091"/>
      <c r="DL20" s="1078"/>
      <c r="DM20" s="1049"/>
      <c r="DN20" s="1092"/>
      <c r="DO20" s="2">
        <f t="shared" si="15"/>
        <v>0</v>
      </c>
      <c r="DR20" s="1076"/>
      <c r="DS20" s="1077">
        <v>13</v>
      </c>
      <c r="DT20" s="1078"/>
      <c r="DU20" s="1156"/>
      <c r="DV20" s="1078"/>
      <c r="DW20" s="1159"/>
      <c r="DX20" s="1111"/>
      <c r="DY20" s="2">
        <f t="shared" si="16"/>
        <v>0</v>
      </c>
      <c r="EB20" s="1076"/>
      <c r="EC20" s="1077">
        <v>13</v>
      </c>
      <c r="ED20" s="350"/>
      <c r="EE20" s="1162"/>
      <c r="EF20" s="350"/>
      <c r="EG20" s="1163"/>
      <c r="EH20" s="1092"/>
      <c r="EI20" s="2">
        <f t="shared" si="17"/>
        <v>0</v>
      </c>
      <c r="EL20" s="1076"/>
      <c r="EM20" s="1077">
        <v>13</v>
      </c>
      <c r="EN20" s="350"/>
      <c r="EO20" s="1162"/>
      <c r="EP20" s="350"/>
      <c r="EQ20" s="1164"/>
      <c r="ER20" s="1092"/>
      <c r="ES20" s="2">
        <f t="shared" si="18"/>
        <v>0</v>
      </c>
      <c r="EV20" s="1172"/>
      <c r="EW20" s="1077">
        <v>13</v>
      </c>
      <c r="EX20" s="1078"/>
      <c r="EY20" s="1091"/>
      <c r="EZ20" s="1078"/>
      <c r="FA20" s="1164"/>
      <c r="FB20" s="1092"/>
      <c r="FC20" s="2">
        <f t="shared" si="19"/>
        <v>0</v>
      </c>
      <c r="FF20" s="1094"/>
      <c r="FG20" s="1077">
        <v>13</v>
      </c>
      <c r="FH20" s="1085"/>
      <c r="FI20" s="1086"/>
      <c r="FJ20" s="1085"/>
      <c r="FK20" s="1163"/>
      <c r="FL20" s="1088"/>
      <c r="FM20" s="1089">
        <f t="shared" si="20"/>
        <v>0</v>
      </c>
      <c r="FP20" s="1076"/>
      <c r="FQ20" s="1077">
        <v>13</v>
      </c>
      <c r="FR20" s="1078"/>
      <c r="FS20" s="1091"/>
      <c r="FT20" s="1078"/>
      <c r="FU20" s="1164"/>
      <c r="FV20" s="1092"/>
      <c r="FW20" s="1089">
        <f t="shared" si="21"/>
        <v>0</v>
      </c>
      <c r="FX20" s="1092"/>
      <c r="FZ20" s="1076"/>
      <c r="GA20" s="1243">
        <v>13</v>
      </c>
      <c r="GB20" s="1078"/>
      <c r="GC20" s="1091"/>
      <c r="GD20" s="1078"/>
      <c r="GE20" s="1164"/>
      <c r="GF20" s="1092"/>
      <c r="GG20" s="2">
        <f t="shared" si="22"/>
        <v>0</v>
      </c>
      <c r="GJ20" s="1076"/>
      <c r="GK20" s="1077">
        <v>13</v>
      </c>
      <c r="GL20" s="1169"/>
      <c r="GM20" s="1091"/>
      <c r="GN20" s="1169"/>
      <c r="GO20" s="1049"/>
      <c r="GP20" s="1092"/>
      <c r="GQ20" s="2">
        <f t="shared" si="23"/>
        <v>0</v>
      </c>
      <c r="GT20" s="1076"/>
      <c r="GU20" s="1077">
        <v>13</v>
      </c>
      <c r="GV20" s="1078"/>
      <c r="GW20" s="1091"/>
      <c r="GX20" s="1078"/>
      <c r="GY20" s="1049"/>
      <c r="GZ20" s="1092"/>
      <c r="HA20" s="2">
        <f t="shared" si="24"/>
        <v>0</v>
      </c>
    </row>
    <row r="21" spans="1:209" x14ac:dyDescent="0.25">
      <c r="A21" s="1119">
        <v>18</v>
      </c>
      <c r="B21" s="1048">
        <f t="shared" ref="B21:I21" si="37">FY5</f>
        <v>0</v>
      </c>
      <c r="C21" s="1048">
        <f t="shared" si="37"/>
        <v>0</v>
      </c>
      <c r="D21" s="1173">
        <f>GA5</f>
        <v>0</v>
      </c>
      <c r="E21" s="1132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6">
        <f t="shared" si="37"/>
        <v>0</v>
      </c>
      <c r="L21" s="1076"/>
      <c r="M21" s="1077">
        <v>14</v>
      </c>
      <c r="N21" s="1078">
        <v>906.73</v>
      </c>
      <c r="O21" s="1079"/>
      <c r="P21" s="1080"/>
      <c r="Q21" s="1081"/>
      <c r="R21" s="1082"/>
      <c r="S21" s="1095">
        <f t="shared" si="7"/>
        <v>0</v>
      </c>
      <c r="V21" s="1076"/>
      <c r="W21" s="1077">
        <v>14</v>
      </c>
      <c r="X21" s="1085">
        <v>911.3</v>
      </c>
      <c r="Y21" s="1086"/>
      <c r="Z21" s="1085"/>
      <c r="AA21" s="1087"/>
      <c r="AB21" s="1088"/>
      <c r="AC21" s="1089">
        <f t="shared" si="8"/>
        <v>0</v>
      </c>
      <c r="AD21" s="1059"/>
      <c r="AF21" s="1076"/>
      <c r="AG21" s="1077">
        <v>14</v>
      </c>
      <c r="AH21" s="1096">
        <v>862</v>
      </c>
      <c r="AI21" s="1091"/>
      <c r="AJ21" s="1096"/>
      <c r="AK21" s="1049"/>
      <c r="AL21" s="1092"/>
      <c r="AM21" s="1092">
        <f t="shared" si="9"/>
        <v>0</v>
      </c>
      <c r="AP21" s="1076"/>
      <c r="AQ21" s="1077">
        <v>14</v>
      </c>
      <c r="AR21" s="1078">
        <v>941.7</v>
      </c>
      <c r="AS21" s="1091"/>
      <c r="AT21" s="1078"/>
      <c r="AU21" s="1049"/>
      <c r="AV21" s="1092"/>
      <c r="AW21" s="1092">
        <f t="shared" si="10"/>
        <v>0</v>
      </c>
      <c r="AZ21" s="1097"/>
      <c r="BA21" s="1077">
        <v>14</v>
      </c>
      <c r="BB21" s="1078">
        <v>916.25</v>
      </c>
      <c r="BC21" s="1091"/>
      <c r="BD21" s="1078"/>
      <c r="BE21" s="1049"/>
      <c r="BF21" s="1092"/>
      <c r="BG21" s="2">
        <f t="shared" si="11"/>
        <v>0</v>
      </c>
      <c r="BJ21" s="1076"/>
      <c r="BK21" s="1077">
        <v>14</v>
      </c>
      <c r="BL21" s="1078">
        <v>956.17</v>
      </c>
      <c r="BM21" s="1091"/>
      <c r="BN21" s="1078"/>
      <c r="BO21" s="1049"/>
      <c r="BP21" s="1092"/>
      <c r="BQ21" s="1155">
        <f t="shared" si="12"/>
        <v>0</v>
      </c>
      <c r="BR21" s="2"/>
      <c r="BT21" s="1076"/>
      <c r="BU21" s="1077">
        <v>14</v>
      </c>
      <c r="BV21" s="1078"/>
      <c r="BW21" s="1156"/>
      <c r="BX21" s="1078"/>
      <c r="BY21" s="1157"/>
      <c r="BZ21" s="1111"/>
      <c r="CA21" s="2">
        <f t="shared" si="5"/>
        <v>0</v>
      </c>
      <c r="CD21" s="1158"/>
      <c r="CE21" s="1077">
        <v>14</v>
      </c>
      <c r="CF21" s="1078"/>
      <c r="CG21" s="1156"/>
      <c r="CH21" s="1078"/>
      <c r="CI21" s="1159"/>
      <c r="CJ21" s="1111"/>
      <c r="CK21" s="1089">
        <f t="shared" si="13"/>
        <v>0</v>
      </c>
      <c r="CN21" s="1084"/>
      <c r="CO21" s="1077">
        <v>14</v>
      </c>
      <c r="CP21" s="1078"/>
      <c r="CQ21" s="1156"/>
      <c r="CR21" s="1078"/>
      <c r="CS21" s="1159"/>
      <c r="CT21" s="1111"/>
      <c r="CU21" s="1160">
        <f t="shared" si="26"/>
        <v>0</v>
      </c>
      <c r="CX21" s="1076"/>
      <c r="CY21" s="1077">
        <v>14</v>
      </c>
      <c r="CZ21" s="1078"/>
      <c r="DA21" s="1091"/>
      <c r="DB21" s="1078"/>
      <c r="DC21" s="1049"/>
      <c r="DD21" s="1092"/>
      <c r="DE21" s="2">
        <f t="shared" si="14"/>
        <v>0</v>
      </c>
      <c r="DH21" s="1076"/>
      <c r="DI21" s="1077">
        <v>14</v>
      </c>
      <c r="DJ21" s="1078"/>
      <c r="DK21" s="1091"/>
      <c r="DL21" s="1078"/>
      <c r="DM21" s="1049"/>
      <c r="DN21" s="1092"/>
      <c r="DO21" s="2">
        <f t="shared" si="15"/>
        <v>0</v>
      </c>
      <c r="DR21" s="1076"/>
      <c r="DS21" s="1077">
        <v>14</v>
      </c>
      <c r="DT21" s="1078"/>
      <c r="DU21" s="1156"/>
      <c r="DV21" s="1078"/>
      <c r="DW21" s="1159"/>
      <c r="DX21" s="1111"/>
      <c r="DY21" s="2">
        <f t="shared" si="16"/>
        <v>0</v>
      </c>
      <c r="EB21" s="1076"/>
      <c r="EC21" s="1077">
        <v>14</v>
      </c>
      <c r="ED21" s="350"/>
      <c r="EE21" s="1162"/>
      <c r="EF21" s="350"/>
      <c r="EG21" s="1163"/>
      <c r="EH21" s="1092"/>
      <c r="EI21" s="2">
        <f t="shared" si="17"/>
        <v>0</v>
      </c>
      <c r="EL21" s="1076"/>
      <c r="EM21" s="1077">
        <v>14</v>
      </c>
      <c r="EN21" s="350"/>
      <c r="EO21" s="1162"/>
      <c r="EP21" s="350"/>
      <c r="EQ21" s="1164"/>
      <c r="ER21" s="1092"/>
      <c r="ES21" s="2">
        <f t="shared" si="18"/>
        <v>0</v>
      </c>
      <c r="EV21" s="1172"/>
      <c r="EW21" s="1077">
        <v>14</v>
      </c>
      <c r="EX21" s="1078"/>
      <c r="EY21" s="1091"/>
      <c r="EZ21" s="1078"/>
      <c r="FA21" s="1164"/>
      <c r="FB21" s="1092"/>
      <c r="FC21" s="2">
        <f t="shared" si="19"/>
        <v>0</v>
      </c>
      <c r="FF21" s="1094"/>
      <c r="FG21" s="1077">
        <v>14</v>
      </c>
      <c r="FH21" s="1085"/>
      <c r="FI21" s="1086"/>
      <c r="FJ21" s="1085"/>
      <c r="FK21" s="1163"/>
      <c r="FL21" s="1088"/>
      <c r="FM21" s="1089">
        <f t="shared" si="20"/>
        <v>0</v>
      </c>
      <c r="FP21" s="1076"/>
      <c r="FQ21" s="1077">
        <v>14</v>
      </c>
      <c r="FR21" s="1078"/>
      <c r="FS21" s="1091"/>
      <c r="FT21" s="1078"/>
      <c r="FU21" s="1164"/>
      <c r="FV21" s="1092"/>
      <c r="FW21" s="1089">
        <f t="shared" si="21"/>
        <v>0</v>
      </c>
      <c r="FX21" s="1092"/>
      <c r="FZ21" s="1076"/>
      <c r="GA21" s="1243">
        <v>14</v>
      </c>
      <c r="GB21" s="1078"/>
      <c r="GC21" s="1091"/>
      <c r="GD21" s="1078"/>
      <c r="GE21" s="1164"/>
      <c r="GF21" s="1092"/>
      <c r="GG21" s="2">
        <f t="shared" si="22"/>
        <v>0</v>
      </c>
      <c r="GJ21" s="1076"/>
      <c r="GK21" s="1077">
        <v>14</v>
      </c>
      <c r="GL21" s="1169"/>
      <c r="GM21" s="1091"/>
      <c r="GN21" s="1169"/>
      <c r="GO21" s="1049"/>
      <c r="GP21" s="1092"/>
      <c r="GQ21" s="2">
        <f t="shared" si="23"/>
        <v>0</v>
      </c>
      <c r="GT21" s="1076"/>
      <c r="GU21" s="1077">
        <v>14</v>
      </c>
      <c r="GV21" s="1078"/>
      <c r="GW21" s="1091"/>
      <c r="GX21" s="1078"/>
      <c r="GY21" s="1049"/>
      <c r="GZ21" s="1092"/>
      <c r="HA21" s="2">
        <f t="shared" si="24"/>
        <v>0</v>
      </c>
    </row>
    <row r="22" spans="1:209" x14ac:dyDescent="0.25">
      <c r="A22" s="1119">
        <v>19</v>
      </c>
      <c r="B22" s="1048">
        <f t="shared" ref="B22:H22" si="38">GI5</f>
        <v>0</v>
      </c>
      <c r="C22" s="1048">
        <f t="shared" si="38"/>
        <v>0</v>
      </c>
      <c r="D22" s="1131">
        <f t="shared" si="38"/>
        <v>0</v>
      </c>
      <c r="E22" s="1132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6">
        <f>GP5</f>
        <v>0</v>
      </c>
      <c r="L22" s="1076"/>
      <c r="M22" s="1077">
        <v>15</v>
      </c>
      <c r="N22" s="1078">
        <v>907.63</v>
      </c>
      <c r="O22" s="1091"/>
      <c r="P22" s="1078"/>
      <c r="Q22" s="1049"/>
      <c r="R22" s="1092"/>
      <c r="S22" s="1089">
        <f t="shared" si="7"/>
        <v>0</v>
      </c>
      <c r="V22" s="1076"/>
      <c r="W22" s="1077">
        <v>15</v>
      </c>
      <c r="X22" s="1085">
        <v>983.4</v>
      </c>
      <c r="Y22" s="1086"/>
      <c r="Z22" s="1085"/>
      <c r="AA22" s="1087"/>
      <c r="AB22" s="1088"/>
      <c r="AC22" s="1089">
        <f t="shared" si="8"/>
        <v>0</v>
      </c>
      <c r="AD22" s="1059"/>
      <c r="AF22" s="1076"/>
      <c r="AG22" s="1077">
        <v>15</v>
      </c>
      <c r="AH22" s="1096">
        <v>784</v>
      </c>
      <c r="AI22" s="1091"/>
      <c r="AJ22" s="1096"/>
      <c r="AK22" s="1049"/>
      <c r="AL22" s="1092"/>
      <c r="AM22" s="1092">
        <f t="shared" si="9"/>
        <v>0</v>
      </c>
      <c r="AP22" s="1076"/>
      <c r="AQ22" s="1077">
        <v>15</v>
      </c>
      <c r="AR22" s="1078">
        <v>966.6</v>
      </c>
      <c r="AS22" s="1091"/>
      <c r="AT22" s="1078"/>
      <c r="AU22" s="1049"/>
      <c r="AV22" s="1092"/>
      <c r="AW22" s="1092">
        <f t="shared" si="10"/>
        <v>0</v>
      </c>
      <c r="AZ22" s="1097"/>
      <c r="BA22" s="1077">
        <v>15</v>
      </c>
      <c r="BB22" s="1078">
        <v>918.97</v>
      </c>
      <c r="BC22" s="1091"/>
      <c r="BD22" s="1078"/>
      <c r="BE22" s="1049"/>
      <c r="BF22" s="1092"/>
      <c r="BG22" s="2">
        <f t="shared" si="11"/>
        <v>0</v>
      </c>
      <c r="BJ22" s="1076"/>
      <c r="BK22" s="1077">
        <v>15</v>
      </c>
      <c r="BL22" s="1078">
        <v>963.43</v>
      </c>
      <c r="BM22" s="1091"/>
      <c r="BN22" s="1078"/>
      <c r="BO22" s="1049"/>
      <c r="BP22" s="1092"/>
      <c r="BQ22" s="1155">
        <f t="shared" si="12"/>
        <v>0</v>
      </c>
      <c r="BR22" s="2"/>
      <c r="BT22" s="1076"/>
      <c r="BU22" s="1077">
        <v>15</v>
      </c>
      <c r="BV22" s="1078"/>
      <c r="BW22" s="1156"/>
      <c r="BX22" s="1078"/>
      <c r="BY22" s="1157"/>
      <c r="BZ22" s="1111"/>
      <c r="CA22" s="2">
        <f t="shared" si="5"/>
        <v>0</v>
      </c>
      <c r="CD22" s="1158"/>
      <c r="CE22" s="1077">
        <v>15</v>
      </c>
      <c r="CF22" s="1078"/>
      <c r="CG22" s="1156"/>
      <c r="CH22" s="1078"/>
      <c r="CI22" s="1159"/>
      <c r="CJ22" s="1111"/>
      <c r="CK22" s="1089">
        <f t="shared" si="13"/>
        <v>0</v>
      </c>
      <c r="CN22" s="1084"/>
      <c r="CO22" s="1077">
        <v>15</v>
      </c>
      <c r="CP22" s="350"/>
      <c r="CQ22" s="1156"/>
      <c r="CR22" s="350"/>
      <c r="CS22" s="1159"/>
      <c r="CT22" s="1111"/>
      <c r="CU22" s="1160">
        <f t="shared" si="26"/>
        <v>0</v>
      </c>
      <c r="CX22" s="1076"/>
      <c r="CY22" s="1077">
        <v>15</v>
      </c>
      <c r="CZ22" s="1078"/>
      <c r="DA22" s="1091"/>
      <c r="DB22" s="1078"/>
      <c r="DC22" s="1049"/>
      <c r="DD22" s="1092"/>
      <c r="DE22" s="2">
        <f t="shared" si="14"/>
        <v>0</v>
      </c>
      <c r="DH22" s="1076"/>
      <c r="DI22" s="1077">
        <v>15</v>
      </c>
      <c r="DJ22" s="1078"/>
      <c r="DK22" s="1091"/>
      <c r="DL22" s="1078"/>
      <c r="DM22" s="1049"/>
      <c r="DN22" s="1092"/>
      <c r="DO22" s="2">
        <f t="shared" si="15"/>
        <v>0</v>
      </c>
      <c r="DR22" s="1076"/>
      <c r="DS22" s="1077">
        <v>15</v>
      </c>
      <c r="DT22" s="1078"/>
      <c r="DU22" s="1156"/>
      <c r="DV22" s="1078"/>
      <c r="DW22" s="1159"/>
      <c r="DX22" s="1111"/>
      <c r="DY22" s="2">
        <f t="shared" si="16"/>
        <v>0</v>
      </c>
      <c r="EB22" s="1076"/>
      <c r="EC22" s="1077">
        <v>15</v>
      </c>
      <c r="ED22" s="350"/>
      <c r="EE22" s="1162"/>
      <c r="EF22" s="350"/>
      <c r="EG22" s="1163"/>
      <c r="EH22" s="1092"/>
      <c r="EI22" s="2">
        <f t="shared" si="17"/>
        <v>0</v>
      </c>
      <c r="EL22" s="1076"/>
      <c r="EM22" s="1077">
        <v>15</v>
      </c>
      <c r="EN22" s="350"/>
      <c r="EO22" s="1162"/>
      <c r="EP22" s="350"/>
      <c r="EQ22" s="1164"/>
      <c r="ER22" s="1092"/>
      <c r="ES22" s="2">
        <f t="shared" si="18"/>
        <v>0</v>
      </c>
      <c r="EV22" s="1172"/>
      <c r="EW22" s="1077">
        <v>15</v>
      </c>
      <c r="EX22" s="1078"/>
      <c r="EY22" s="1091"/>
      <c r="EZ22" s="1078"/>
      <c r="FA22" s="1164"/>
      <c r="FB22" s="1092"/>
      <c r="FC22" s="2">
        <f t="shared" si="19"/>
        <v>0</v>
      </c>
      <c r="FF22" s="1094"/>
      <c r="FG22" s="1077">
        <v>15</v>
      </c>
      <c r="FH22" s="1085"/>
      <c r="FI22" s="1086"/>
      <c r="FJ22" s="1085"/>
      <c r="FK22" s="1163"/>
      <c r="FL22" s="1088"/>
      <c r="FM22" s="1089">
        <f t="shared" si="20"/>
        <v>0</v>
      </c>
      <c r="FP22" s="1076"/>
      <c r="FQ22" s="1077">
        <v>15</v>
      </c>
      <c r="FR22" s="1078"/>
      <c r="FS22" s="1091"/>
      <c r="FT22" s="1078"/>
      <c r="FU22" s="1164"/>
      <c r="FV22" s="1092"/>
      <c r="FW22" s="1089">
        <f t="shared" si="21"/>
        <v>0</v>
      </c>
      <c r="FX22" s="1092"/>
      <c r="FZ22" s="1076"/>
      <c r="GA22" s="1243">
        <v>15</v>
      </c>
      <c r="GB22" s="1078"/>
      <c r="GC22" s="1091"/>
      <c r="GD22" s="1078"/>
      <c r="GE22" s="1164"/>
      <c r="GF22" s="1092"/>
      <c r="GG22" s="2">
        <f t="shared" si="22"/>
        <v>0</v>
      </c>
      <c r="GJ22" s="1076"/>
      <c r="GK22" s="1077">
        <v>15</v>
      </c>
      <c r="GL22" s="1169"/>
      <c r="GM22" s="1091"/>
      <c r="GN22" s="1169"/>
      <c r="GO22" s="1049"/>
      <c r="GP22" s="1092"/>
      <c r="GQ22" s="2">
        <f t="shared" si="23"/>
        <v>0</v>
      </c>
      <c r="GT22" s="1076"/>
      <c r="GU22" s="1077">
        <v>15</v>
      </c>
      <c r="GV22" s="1078"/>
      <c r="GW22" s="1091"/>
      <c r="GX22" s="1078"/>
      <c r="GY22" s="1049"/>
      <c r="GZ22" s="1092"/>
      <c r="HA22" s="2">
        <f t="shared" si="24"/>
        <v>0</v>
      </c>
    </row>
    <row r="23" spans="1:209" x14ac:dyDescent="0.25">
      <c r="A23" s="1119">
        <v>20</v>
      </c>
      <c r="B23" s="1048">
        <f t="shared" ref="B23:H23" si="39">GS5</f>
        <v>0</v>
      </c>
      <c r="C23" s="1048">
        <f>GT5</f>
        <v>0</v>
      </c>
      <c r="D23" s="1131">
        <f>GU5</f>
        <v>0</v>
      </c>
      <c r="E23" s="1132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6">
        <f>F23-H23</f>
        <v>0</v>
      </c>
      <c r="L23" s="1076"/>
      <c r="M23" s="1077">
        <v>16</v>
      </c>
      <c r="N23" s="1078">
        <v>870.44</v>
      </c>
      <c r="O23" s="1091"/>
      <c r="P23" s="1078"/>
      <c r="Q23" s="1049"/>
      <c r="R23" s="1092"/>
      <c r="S23" s="1089">
        <f t="shared" si="7"/>
        <v>0</v>
      </c>
      <c r="V23" s="1076"/>
      <c r="W23" s="1077">
        <v>16</v>
      </c>
      <c r="X23" s="1085">
        <v>1064.0999999999999</v>
      </c>
      <c r="Y23" s="1086"/>
      <c r="Z23" s="1085"/>
      <c r="AA23" s="1087"/>
      <c r="AB23" s="1088"/>
      <c r="AC23" s="1089">
        <f t="shared" si="8"/>
        <v>0</v>
      </c>
      <c r="AD23" s="1059"/>
      <c r="AF23" s="1076"/>
      <c r="AG23" s="1077">
        <v>16</v>
      </c>
      <c r="AH23" s="1096">
        <v>890.5</v>
      </c>
      <c r="AI23" s="1091"/>
      <c r="AJ23" s="1096"/>
      <c r="AK23" s="1049"/>
      <c r="AL23" s="1092"/>
      <c r="AM23" s="1092">
        <f t="shared" si="9"/>
        <v>0</v>
      </c>
      <c r="AP23" s="1076"/>
      <c r="AQ23" s="1077">
        <v>16</v>
      </c>
      <c r="AR23" s="1078">
        <v>961.6</v>
      </c>
      <c r="AS23" s="1091"/>
      <c r="AT23" s="1078"/>
      <c r="AU23" s="1049"/>
      <c r="AV23" s="1092"/>
      <c r="AW23" s="1092">
        <f t="shared" si="10"/>
        <v>0</v>
      </c>
      <c r="AZ23" s="1097"/>
      <c r="BA23" s="1077">
        <v>16</v>
      </c>
      <c r="BB23" s="1078">
        <v>930.77</v>
      </c>
      <c r="BC23" s="1091"/>
      <c r="BD23" s="1078"/>
      <c r="BE23" s="1049"/>
      <c r="BF23" s="1092"/>
      <c r="BG23" s="2">
        <f t="shared" si="11"/>
        <v>0</v>
      </c>
      <c r="BJ23" s="1076"/>
      <c r="BK23" s="1077">
        <v>16</v>
      </c>
      <c r="BL23" s="1078">
        <v>968.87</v>
      </c>
      <c r="BM23" s="1091"/>
      <c r="BN23" s="1078"/>
      <c r="BO23" s="1049"/>
      <c r="BP23" s="1092"/>
      <c r="BQ23" s="1155">
        <f t="shared" si="12"/>
        <v>0</v>
      </c>
      <c r="BR23" s="2"/>
      <c r="BT23" s="1076"/>
      <c r="BU23" s="1077">
        <v>16</v>
      </c>
      <c r="BV23" s="1078"/>
      <c r="BW23" s="1156"/>
      <c r="BX23" s="1078"/>
      <c r="BY23" s="1157"/>
      <c r="BZ23" s="1111"/>
      <c r="CA23" s="2">
        <f t="shared" si="5"/>
        <v>0</v>
      </c>
      <c r="CD23" s="1158"/>
      <c r="CE23" s="1077">
        <v>16</v>
      </c>
      <c r="CF23" s="1078"/>
      <c r="CG23" s="1156"/>
      <c r="CH23" s="1078"/>
      <c r="CI23" s="1159"/>
      <c r="CJ23" s="1111"/>
      <c r="CK23" s="1089">
        <f t="shared" si="13"/>
        <v>0</v>
      </c>
      <c r="CN23" s="1084"/>
      <c r="CO23" s="1077">
        <v>16</v>
      </c>
      <c r="CP23" s="1078"/>
      <c r="CQ23" s="1156"/>
      <c r="CR23" s="1078"/>
      <c r="CS23" s="1159"/>
      <c r="CT23" s="1111"/>
      <c r="CU23" s="1160">
        <f t="shared" si="26"/>
        <v>0</v>
      </c>
      <c r="CX23" s="1076"/>
      <c r="CY23" s="1077">
        <v>16</v>
      </c>
      <c r="CZ23" s="1078"/>
      <c r="DA23" s="1091"/>
      <c r="DB23" s="1078"/>
      <c r="DC23" s="1049"/>
      <c r="DD23" s="1092"/>
      <c r="DE23" s="2">
        <f t="shared" si="14"/>
        <v>0</v>
      </c>
      <c r="DH23" s="1076"/>
      <c r="DI23" s="1077">
        <v>16</v>
      </c>
      <c r="DJ23" s="1078"/>
      <c r="DK23" s="1091"/>
      <c r="DL23" s="1078"/>
      <c r="DM23" s="1049"/>
      <c r="DN23" s="1092"/>
      <c r="DO23" s="2">
        <f t="shared" si="15"/>
        <v>0</v>
      </c>
      <c r="DR23" s="1076"/>
      <c r="DS23" s="1077">
        <v>16</v>
      </c>
      <c r="DT23" s="1078"/>
      <c r="DU23" s="1156"/>
      <c r="DV23" s="1078"/>
      <c r="DW23" s="1159"/>
      <c r="DX23" s="1111"/>
      <c r="DY23" s="2">
        <f t="shared" si="16"/>
        <v>0</v>
      </c>
      <c r="EB23" s="1076"/>
      <c r="EC23" s="1077">
        <v>16</v>
      </c>
      <c r="ED23" s="350"/>
      <c r="EE23" s="1162"/>
      <c r="EF23" s="350"/>
      <c r="EG23" s="1163"/>
      <c r="EH23" s="1092"/>
      <c r="EI23" s="2">
        <f t="shared" si="17"/>
        <v>0</v>
      </c>
      <c r="EL23" s="1076"/>
      <c r="EM23" s="1077">
        <v>16</v>
      </c>
      <c r="EN23" s="350"/>
      <c r="EO23" s="1162"/>
      <c r="EP23" s="350"/>
      <c r="EQ23" s="1164"/>
      <c r="ER23" s="1092"/>
      <c r="ES23" s="2">
        <f t="shared" si="18"/>
        <v>0</v>
      </c>
      <c r="EV23" s="1172"/>
      <c r="EW23" s="1077">
        <v>16</v>
      </c>
      <c r="EX23" s="1078"/>
      <c r="EY23" s="1091"/>
      <c r="EZ23" s="1078"/>
      <c r="FA23" s="1164"/>
      <c r="FB23" s="1092"/>
      <c r="FC23" s="2">
        <f t="shared" si="19"/>
        <v>0</v>
      </c>
      <c r="FF23" s="1094"/>
      <c r="FG23" s="1077">
        <v>16</v>
      </c>
      <c r="FH23" s="1085"/>
      <c r="FI23" s="1086"/>
      <c r="FJ23" s="1085"/>
      <c r="FK23" s="1163"/>
      <c r="FL23" s="1088"/>
      <c r="FM23" s="1089">
        <f t="shared" si="20"/>
        <v>0</v>
      </c>
      <c r="FP23" s="1076"/>
      <c r="FQ23" s="1077">
        <v>16</v>
      </c>
      <c r="FR23" s="1078"/>
      <c r="FS23" s="1091"/>
      <c r="FT23" s="1078"/>
      <c r="FU23" s="1164"/>
      <c r="FV23" s="1092"/>
      <c r="FW23" s="1089">
        <f t="shared" si="21"/>
        <v>0</v>
      </c>
      <c r="FX23" s="1092"/>
      <c r="FZ23" s="1076"/>
      <c r="GA23" s="1243">
        <v>16</v>
      </c>
      <c r="GB23" s="1078"/>
      <c r="GC23" s="1091"/>
      <c r="GD23" s="1078"/>
      <c r="GE23" s="1164"/>
      <c r="GF23" s="1092"/>
      <c r="GG23" s="2">
        <f t="shared" si="22"/>
        <v>0</v>
      </c>
      <c r="GJ23" s="1076"/>
      <c r="GK23" s="1077">
        <v>16</v>
      </c>
      <c r="GL23" s="1169"/>
      <c r="GM23" s="1091"/>
      <c r="GN23" s="1169"/>
      <c r="GO23" s="1049"/>
      <c r="GP23" s="1092"/>
      <c r="GQ23" s="2">
        <f t="shared" si="23"/>
        <v>0</v>
      </c>
      <c r="GT23" s="1076"/>
      <c r="GU23" s="1077">
        <v>16</v>
      </c>
      <c r="GV23" s="1078"/>
      <c r="GW23" s="1091"/>
      <c r="GX23" s="1078"/>
      <c r="GY23" s="1049"/>
      <c r="GZ23" s="1092"/>
      <c r="HA23" s="2">
        <f t="shared" si="24"/>
        <v>0</v>
      </c>
    </row>
    <row r="24" spans="1:209" x14ac:dyDescent="0.25">
      <c r="A24" s="1119">
        <v>21</v>
      </c>
      <c r="B24" s="1048" t="e">
        <f>#REF!</f>
        <v>#REF!</v>
      </c>
      <c r="C24" s="1048" t="e">
        <f>#REF!</f>
        <v>#REF!</v>
      </c>
      <c r="D24" s="1131" t="e">
        <f>#REF!</f>
        <v>#REF!</v>
      </c>
      <c r="E24" s="1132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6" t="e">
        <f>#REF!</f>
        <v>#REF!</v>
      </c>
      <c r="L24" s="1076"/>
      <c r="M24" s="1077">
        <v>17</v>
      </c>
      <c r="N24" s="1078">
        <v>907.18</v>
      </c>
      <c r="O24" s="1091"/>
      <c r="P24" s="1078"/>
      <c r="Q24" s="1049"/>
      <c r="R24" s="1092"/>
      <c r="S24" s="1089">
        <f t="shared" si="7"/>
        <v>0</v>
      </c>
      <c r="V24" s="1076"/>
      <c r="W24" s="1077">
        <v>17</v>
      </c>
      <c r="X24" s="1085">
        <v>911.7</v>
      </c>
      <c r="Y24" s="1086"/>
      <c r="Z24" s="1085"/>
      <c r="AA24" s="1087"/>
      <c r="AB24" s="1088"/>
      <c r="AC24" s="1089">
        <f t="shared" si="8"/>
        <v>0</v>
      </c>
      <c r="AD24" s="1059"/>
      <c r="AF24" s="1076"/>
      <c r="AG24" s="1077">
        <v>17</v>
      </c>
      <c r="AH24" s="1096">
        <v>809.5</v>
      </c>
      <c r="AI24" s="1091"/>
      <c r="AJ24" s="1096"/>
      <c r="AK24" s="1049"/>
      <c r="AL24" s="1092"/>
      <c r="AM24" s="1092">
        <f t="shared" si="9"/>
        <v>0</v>
      </c>
      <c r="AP24" s="1076"/>
      <c r="AQ24" s="1077">
        <v>17</v>
      </c>
      <c r="AR24" s="1078">
        <v>923.5</v>
      </c>
      <c r="AS24" s="1091"/>
      <c r="AT24" s="1078"/>
      <c r="AU24" s="1049"/>
      <c r="AV24" s="1092"/>
      <c r="AW24" s="1092">
        <f t="shared" si="10"/>
        <v>0</v>
      </c>
      <c r="AZ24" s="1097"/>
      <c r="BA24" s="1077">
        <v>17</v>
      </c>
      <c r="BB24" s="1078">
        <v>918.97</v>
      </c>
      <c r="BC24" s="1091"/>
      <c r="BD24" s="1078"/>
      <c r="BE24" s="1049"/>
      <c r="BF24" s="1092"/>
      <c r="BG24" s="2">
        <f t="shared" si="11"/>
        <v>0</v>
      </c>
      <c r="BJ24" s="1076"/>
      <c r="BK24" s="1077">
        <v>17</v>
      </c>
      <c r="BL24" s="1078">
        <v>955.26</v>
      </c>
      <c r="BM24" s="1091"/>
      <c r="BN24" s="1078"/>
      <c r="BO24" s="1049"/>
      <c r="BP24" s="1092"/>
      <c r="BQ24" s="1155">
        <f t="shared" si="12"/>
        <v>0</v>
      </c>
      <c r="BR24" s="2"/>
      <c r="BT24" s="1076"/>
      <c r="BU24" s="1077">
        <v>17</v>
      </c>
      <c r="BV24" s="1078"/>
      <c r="BW24" s="1156"/>
      <c r="BX24" s="1078"/>
      <c r="BY24" s="1157"/>
      <c r="BZ24" s="1111"/>
      <c r="CA24" s="2">
        <f t="shared" si="5"/>
        <v>0</v>
      </c>
      <c r="CD24" s="1158"/>
      <c r="CE24" s="1077">
        <v>17</v>
      </c>
      <c r="CF24" s="1078"/>
      <c r="CG24" s="1156"/>
      <c r="CH24" s="1078"/>
      <c r="CI24" s="1159"/>
      <c r="CJ24" s="1111"/>
      <c r="CK24" s="1089">
        <f t="shared" si="13"/>
        <v>0</v>
      </c>
      <c r="CN24" s="1084"/>
      <c r="CO24" s="1077">
        <v>17</v>
      </c>
      <c r="CP24" s="1078"/>
      <c r="CQ24" s="1156"/>
      <c r="CR24" s="1078"/>
      <c r="CS24" s="1159"/>
      <c r="CT24" s="1111"/>
      <c r="CU24" s="1160">
        <f t="shared" si="26"/>
        <v>0</v>
      </c>
      <c r="CX24" s="1076"/>
      <c r="CY24" s="1077">
        <v>17</v>
      </c>
      <c r="CZ24" s="1078"/>
      <c r="DA24" s="1091"/>
      <c r="DB24" s="1078"/>
      <c r="DC24" s="1049"/>
      <c r="DD24" s="1092"/>
      <c r="DE24" s="2">
        <f t="shared" si="14"/>
        <v>0</v>
      </c>
      <c r="DH24" s="1076"/>
      <c r="DI24" s="1077">
        <v>17</v>
      </c>
      <c r="DJ24" s="1078"/>
      <c r="DK24" s="1091"/>
      <c r="DL24" s="1078"/>
      <c r="DM24" s="1049"/>
      <c r="DN24" s="1092"/>
      <c r="DO24" s="2">
        <f t="shared" si="15"/>
        <v>0</v>
      </c>
      <c r="DR24" s="1076"/>
      <c r="DS24" s="1077">
        <v>17</v>
      </c>
      <c r="DT24" s="1078"/>
      <c r="DU24" s="1156"/>
      <c r="DV24" s="1078"/>
      <c r="DW24" s="1159"/>
      <c r="DX24" s="1111"/>
      <c r="DY24" s="2">
        <f t="shared" si="16"/>
        <v>0</v>
      </c>
      <c r="EB24" s="1076"/>
      <c r="EC24" s="1077">
        <v>17</v>
      </c>
      <c r="ED24" s="350"/>
      <c r="EE24" s="1162"/>
      <c r="EF24" s="350"/>
      <c r="EG24" s="1163"/>
      <c r="EH24" s="1092"/>
      <c r="EI24" s="2">
        <f t="shared" si="17"/>
        <v>0</v>
      </c>
      <c r="EL24" s="1076"/>
      <c r="EM24" s="1077">
        <v>17</v>
      </c>
      <c r="EN24" s="350"/>
      <c r="EO24" s="1162"/>
      <c r="EP24" s="350"/>
      <c r="EQ24" s="1164"/>
      <c r="ER24" s="1092"/>
      <c r="ES24" s="2">
        <f t="shared" si="18"/>
        <v>0</v>
      </c>
      <c r="EV24" s="1172"/>
      <c r="EW24" s="1077">
        <v>17</v>
      </c>
      <c r="EX24" s="1078"/>
      <c r="EY24" s="1091"/>
      <c r="EZ24" s="1078"/>
      <c r="FA24" s="1164"/>
      <c r="FB24" s="1092"/>
      <c r="FC24" s="2">
        <f t="shared" si="19"/>
        <v>0</v>
      </c>
      <c r="FF24" s="1094"/>
      <c r="FG24" s="1077">
        <v>17</v>
      </c>
      <c r="FH24" s="1085"/>
      <c r="FI24" s="1086"/>
      <c r="FJ24" s="1085"/>
      <c r="FK24" s="1163"/>
      <c r="FL24" s="1088"/>
      <c r="FM24" s="1089">
        <f t="shared" si="20"/>
        <v>0</v>
      </c>
      <c r="FP24" s="1076"/>
      <c r="FQ24" s="1077">
        <v>17</v>
      </c>
      <c r="FR24" s="1078"/>
      <c r="FS24" s="1091"/>
      <c r="FT24" s="1078"/>
      <c r="FU24" s="1164"/>
      <c r="FV24" s="1092"/>
      <c r="FW24" s="1089">
        <f t="shared" si="21"/>
        <v>0</v>
      </c>
      <c r="FX24" s="1092"/>
      <c r="FZ24" s="1076"/>
      <c r="GA24" s="1243">
        <v>17</v>
      </c>
      <c r="GB24" s="1078"/>
      <c r="GC24" s="1091"/>
      <c r="GD24" s="1078"/>
      <c r="GE24" s="1164"/>
      <c r="GF24" s="1092"/>
      <c r="GG24" s="2">
        <f t="shared" si="22"/>
        <v>0</v>
      </c>
      <c r="GJ24" s="1076"/>
      <c r="GK24" s="1077">
        <v>17</v>
      </c>
      <c r="GL24" s="1169"/>
      <c r="GM24" s="1091"/>
      <c r="GN24" s="1169"/>
      <c r="GO24" s="1049"/>
      <c r="GP24" s="1092"/>
      <c r="GQ24" s="2">
        <f t="shared" si="23"/>
        <v>0</v>
      </c>
      <c r="GT24" s="1076"/>
      <c r="GU24" s="1077">
        <v>17</v>
      </c>
      <c r="GV24" s="1078"/>
      <c r="GW24" s="1091"/>
      <c r="GX24" s="1078"/>
      <c r="GY24" s="1049"/>
      <c r="GZ24" s="1092"/>
      <c r="HA24" s="2">
        <f t="shared" si="24"/>
        <v>0</v>
      </c>
    </row>
    <row r="25" spans="1:209" x14ac:dyDescent="0.25">
      <c r="A25" s="1119">
        <v>22</v>
      </c>
      <c r="B25" s="1048" t="e">
        <f>#REF!</f>
        <v>#REF!</v>
      </c>
      <c r="C25" s="1092" t="e">
        <f>#REF!</f>
        <v>#REF!</v>
      </c>
      <c r="D25" s="1131" t="e">
        <f>#REF!</f>
        <v>#REF!</v>
      </c>
      <c r="E25" s="1132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6" t="e">
        <f>#REF!</f>
        <v>#REF!</v>
      </c>
      <c r="L25" s="1094"/>
      <c r="M25" s="1077">
        <v>18</v>
      </c>
      <c r="N25" s="1078">
        <v>889.4</v>
      </c>
      <c r="O25" s="1091"/>
      <c r="P25" s="1078"/>
      <c r="Q25" s="1049"/>
      <c r="R25" s="1092"/>
      <c r="S25" s="1089">
        <f t="shared" si="7"/>
        <v>0</v>
      </c>
      <c r="V25" s="1098"/>
      <c r="W25" s="1077">
        <v>18</v>
      </c>
      <c r="X25" s="1085">
        <v>983.9</v>
      </c>
      <c r="Y25" s="1086"/>
      <c r="Z25" s="1085"/>
      <c r="AA25" s="1087"/>
      <c r="AB25" s="1088"/>
      <c r="AC25" s="1089">
        <f t="shared" si="8"/>
        <v>0</v>
      </c>
      <c r="AD25" s="1059"/>
      <c r="AF25" s="1094"/>
      <c r="AG25" s="1077">
        <v>18</v>
      </c>
      <c r="AH25" s="1096">
        <v>884.5</v>
      </c>
      <c r="AI25" s="1091"/>
      <c r="AJ25" s="1096"/>
      <c r="AK25" s="1049"/>
      <c r="AL25" s="1092"/>
      <c r="AM25" s="1092">
        <f t="shared" si="9"/>
        <v>0</v>
      </c>
      <c r="AP25" s="1094"/>
      <c r="AQ25" s="1077">
        <v>18</v>
      </c>
      <c r="AR25" s="1078">
        <v>982.9</v>
      </c>
      <c r="AS25" s="1091"/>
      <c r="AT25" s="1078"/>
      <c r="AU25" s="1049"/>
      <c r="AV25" s="1092"/>
      <c r="AW25" s="1092">
        <f t="shared" si="10"/>
        <v>0</v>
      </c>
      <c r="AZ25" s="1099"/>
      <c r="BA25" s="1077">
        <v>18</v>
      </c>
      <c r="BB25" s="1078">
        <v>956.17</v>
      </c>
      <c r="BC25" s="1091"/>
      <c r="BD25" s="1078"/>
      <c r="BE25" s="1049"/>
      <c r="BF25" s="1092"/>
      <c r="BG25" s="2">
        <f t="shared" si="11"/>
        <v>0</v>
      </c>
      <c r="BJ25" s="1094"/>
      <c r="BK25" s="1077">
        <v>18</v>
      </c>
      <c r="BL25" s="1078">
        <v>952.54</v>
      </c>
      <c r="BM25" s="1091"/>
      <c r="BN25" s="1078"/>
      <c r="BO25" s="1049"/>
      <c r="BP25" s="1092"/>
      <c r="BQ25" s="1155">
        <f t="shared" si="12"/>
        <v>0</v>
      </c>
      <c r="BR25" s="2"/>
      <c r="BT25" s="1076"/>
      <c r="BU25" s="1077">
        <v>18</v>
      </c>
      <c r="BV25" s="1096"/>
      <c r="BW25" s="1156"/>
      <c r="BX25" s="1096"/>
      <c r="BY25" s="1157"/>
      <c r="BZ25" s="1111"/>
      <c r="CA25" s="2">
        <f t="shared" si="5"/>
        <v>0</v>
      </c>
      <c r="CD25" s="1158"/>
      <c r="CE25" s="1077">
        <v>18</v>
      </c>
      <c r="CF25" s="1078"/>
      <c r="CG25" s="1156"/>
      <c r="CH25" s="1078"/>
      <c r="CI25" s="1159"/>
      <c r="CJ25" s="1111"/>
      <c r="CK25" s="2">
        <f t="shared" si="13"/>
        <v>0</v>
      </c>
      <c r="CN25" s="1084"/>
      <c r="CO25" s="1077">
        <v>18</v>
      </c>
      <c r="CP25" s="1078"/>
      <c r="CQ25" s="1156"/>
      <c r="CR25" s="1078"/>
      <c r="CS25" s="1159"/>
      <c r="CT25" s="1111"/>
      <c r="CU25" s="1160">
        <f t="shared" si="26"/>
        <v>0</v>
      </c>
      <c r="CX25" s="1076"/>
      <c r="CY25" s="1077">
        <v>18</v>
      </c>
      <c r="CZ25" s="1078"/>
      <c r="DA25" s="1091"/>
      <c r="DB25" s="1078"/>
      <c r="DC25" s="1049"/>
      <c r="DD25" s="1092"/>
      <c r="DE25" s="2">
        <f t="shared" si="14"/>
        <v>0</v>
      </c>
      <c r="DH25" s="1076"/>
      <c r="DI25" s="1077">
        <v>18</v>
      </c>
      <c r="DJ25" s="1078"/>
      <c r="DK25" s="1091"/>
      <c r="DL25" s="1078"/>
      <c r="DM25" s="1049"/>
      <c r="DN25" s="1092"/>
      <c r="DO25" s="2">
        <f t="shared" si="15"/>
        <v>0</v>
      </c>
      <c r="DR25" s="1076"/>
      <c r="DS25" s="1077">
        <v>18</v>
      </c>
      <c r="DT25" s="1078"/>
      <c r="DU25" s="1156"/>
      <c r="DV25" s="1078"/>
      <c r="DW25" s="1159"/>
      <c r="DX25" s="1111"/>
      <c r="DY25" s="2">
        <f t="shared" si="16"/>
        <v>0</v>
      </c>
      <c r="EB25" s="1094"/>
      <c r="EC25" s="1077">
        <v>18</v>
      </c>
      <c r="ED25" s="350"/>
      <c r="EE25" s="1162"/>
      <c r="EF25" s="350"/>
      <c r="EG25" s="1163"/>
      <c r="EH25" s="1092"/>
      <c r="EI25" s="2">
        <f t="shared" si="17"/>
        <v>0</v>
      </c>
      <c r="EL25" s="1094"/>
      <c r="EM25" s="1077">
        <v>18</v>
      </c>
      <c r="EN25" s="350"/>
      <c r="EO25" s="1162"/>
      <c r="EP25" s="350"/>
      <c r="EQ25" s="1164"/>
      <c r="ER25" s="1092"/>
      <c r="ES25" s="2">
        <f t="shared" si="18"/>
        <v>0</v>
      </c>
      <c r="EV25" s="1172"/>
      <c r="EW25" s="1077">
        <v>18</v>
      </c>
      <c r="EX25" s="1078"/>
      <c r="EY25" s="1091"/>
      <c r="EZ25" s="1078"/>
      <c r="FA25" s="1164"/>
      <c r="FB25" s="1092"/>
      <c r="FC25" s="2">
        <f t="shared" si="19"/>
        <v>0</v>
      </c>
      <c r="FF25" s="1094"/>
      <c r="FG25" s="1077">
        <v>18</v>
      </c>
      <c r="FH25" s="1085"/>
      <c r="FI25" s="1086"/>
      <c r="FJ25" s="1085"/>
      <c r="FK25" s="1163"/>
      <c r="FL25" s="1088"/>
      <c r="FM25" s="1089">
        <f t="shared" si="20"/>
        <v>0</v>
      </c>
      <c r="FP25" s="1094"/>
      <c r="FQ25" s="1077">
        <v>18</v>
      </c>
      <c r="FR25" s="1078"/>
      <c r="FS25" s="1091"/>
      <c r="FT25" s="1078"/>
      <c r="FU25" s="1164"/>
      <c r="FV25" s="1092"/>
      <c r="FW25" s="1089">
        <f t="shared" si="21"/>
        <v>0</v>
      </c>
      <c r="FX25" s="1092"/>
      <c r="FZ25" s="1076"/>
      <c r="GA25" s="1243">
        <v>18</v>
      </c>
      <c r="GB25" s="1078"/>
      <c r="GC25" s="1091"/>
      <c r="GD25" s="1078"/>
      <c r="GE25" s="1164"/>
      <c r="GF25" s="1092"/>
      <c r="GG25" s="2">
        <f t="shared" si="22"/>
        <v>0</v>
      </c>
      <c r="GJ25" s="1094"/>
      <c r="GK25" s="1077">
        <v>18</v>
      </c>
      <c r="GL25" s="1169"/>
      <c r="GM25" s="1091"/>
      <c r="GN25" s="1169"/>
      <c r="GO25" s="1049"/>
      <c r="GP25" s="1092"/>
      <c r="GQ25" s="2">
        <f t="shared" si="23"/>
        <v>0</v>
      </c>
      <c r="GT25" s="1094"/>
      <c r="GU25" s="1077">
        <v>18</v>
      </c>
      <c r="GV25" s="1078"/>
      <c r="GW25" s="1091"/>
      <c r="GX25" s="1078"/>
      <c r="GY25" s="1049"/>
      <c r="GZ25" s="1092"/>
      <c r="HA25" s="2">
        <f t="shared" si="24"/>
        <v>0</v>
      </c>
    </row>
    <row r="26" spans="1:209" x14ac:dyDescent="0.25">
      <c r="A26" s="1119">
        <v>23</v>
      </c>
      <c r="B26" s="1048" t="e">
        <f>#REF!</f>
        <v>#REF!</v>
      </c>
      <c r="C26" s="1048" t="e">
        <f>#REF!</f>
        <v>#REF!</v>
      </c>
      <c r="D26" s="1131" t="e">
        <f>#REF!</f>
        <v>#REF!</v>
      </c>
      <c r="E26" s="1132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6" t="e">
        <f>#REF!</f>
        <v>#REF!</v>
      </c>
      <c r="L26" s="1076"/>
      <c r="M26" s="1077">
        <v>19</v>
      </c>
      <c r="N26" s="1078">
        <v>871.8</v>
      </c>
      <c r="O26" s="1079"/>
      <c r="P26" s="1080"/>
      <c r="Q26" s="1081"/>
      <c r="R26" s="1082"/>
      <c r="S26" s="1083">
        <f t="shared" si="7"/>
        <v>0</v>
      </c>
      <c r="V26" s="1076"/>
      <c r="W26" s="1077">
        <v>19</v>
      </c>
      <c r="X26" s="1085">
        <v>982</v>
      </c>
      <c r="Y26" s="1086"/>
      <c r="Z26" s="1085"/>
      <c r="AA26" s="1087"/>
      <c r="AB26" s="1088"/>
      <c r="AC26" s="2">
        <f t="shared" si="8"/>
        <v>0</v>
      </c>
      <c r="AF26" s="1076"/>
      <c r="AG26" s="1077">
        <v>19</v>
      </c>
      <c r="AH26" s="1096">
        <v>791.5</v>
      </c>
      <c r="AI26" s="1091"/>
      <c r="AJ26" s="1096"/>
      <c r="AK26" s="1049"/>
      <c r="AL26" s="1092"/>
      <c r="AM26" s="1092">
        <f t="shared" si="9"/>
        <v>0</v>
      </c>
      <c r="AP26" s="1076"/>
      <c r="AQ26" s="1077">
        <v>19</v>
      </c>
      <c r="AR26" s="1078">
        <v>913.1</v>
      </c>
      <c r="AS26" s="1091"/>
      <c r="AT26" s="1078"/>
      <c r="AU26" s="1049"/>
      <c r="AV26" s="1092"/>
      <c r="AW26" s="1092">
        <f t="shared" si="10"/>
        <v>0</v>
      </c>
      <c r="AZ26" s="1097"/>
      <c r="BA26" s="1077">
        <v>19</v>
      </c>
      <c r="BB26" s="1078">
        <v>948</v>
      </c>
      <c r="BC26" s="1091"/>
      <c r="BD26" s="1078"/>
      <c r="BE26" s="1049"/>
      <c r="BF26" s="1092"/>
      <c r="BG26" s="2">
        <f t="shared" si="11"/>
        <v>0</v>
      </c>
      <c r="BJ26" s="1076"/>
      <c r="BK26" s="1077">
        <v>19</v>
      </c>
      <c r="BL26" s="1078">
        <v>937.12</v>
      </c>
      <c r="BM26" s="1091"/>
      <c r="BN26" s="1078"/>
      <c r="BO26" s="1049"/>
      <c r="BP26" s="1092"/>
      <c r="BQ26" s="1155">
        <f t="shared" si="12"/>
        <v>0</v>
      </c>
      <c r="BR26" s="2"/>
      <c r="BT26" s="1076"/>
      <c r="BU26" s="1077">
        <v>19</v>
      </c>
      <c r="BV26" s="1096"/>
      <c r="BW26" s="1156"/>
      <c r="BX26" s="1096"/>
      <c r="BY26" s="1157"/>
      <c r="BZ26" s="1111"/>
      <c r="CA26" s="2">
        <f t="shared" si="5"/>
        <v>0</v>
      </c>
      <c r="CD26" s="1158"/>
      <c r="CE26" s="1077">
        <v>19</v>
      </c>
      <c r="CF26" s="1078"/>
      <c r="CG26" s="1156"/>
      <c r="CH26" s="1078"/>
      <c r="CI26" s="1159"/>
      <c r="CJ26" s="1111"/>
      <c r="CK26" s="2">
        <f t="shared" si="13"/>
        <v>0</v>
      </c>
      <c r="CN26" s="1084"/>
      <c r="CO26" s="1077">
        <v>19</v>
      </c>
      <c r="CP26" s="1078"/>
      <c r="CQ26" s="1156"/>
      <c r="CR26" s="1078"/>
      <c r="CS26" s="1159"/>
      <c r="CT26" s="1111"/>
      <c r="CU26" s="1160">
        <f t="shared" si="26"/>
        <v>0</v>
      </c>
      <c r="CX26" s="1076"/>
      <c r="CY26" s="1077">
        <v>19</v>
      </c>
      <c r="CZ26" s="1078"/>
      <c r="DA26" s="1091"/>
      <c r="DB26" s="1078"/>
      <c r="DC26" s="1049"/>
      <c r="DD26" s="1092"/>
      <c r="DE26" s="2">
        <f t="shared" si="14"/>
        <v>0</v>
      </c>
      <c r="DH26" s="1076"/>
      <c r="DI26" s="1077">
        <v>19</v>
      </c>
      <c r="DJ26" s="1078"/>
      <c r="DK26" s="1091"/>
      <c r="DL26" s="1078"/>
      <c r="DM26" s="1049"/>
      <c r="DN26" s="1092"/>
      <c r="DO26" s="2">
        <f t="shared" si="15"/>
        <v>0</v>
      </c>
      <c r="DR26" s="1076"/>
      <c r="DS26" s="1077">
        <v>19</v>
      </c>
      <c r="DT26" s="1078"/>
      <c r="DU26" s="1156"/>
      <c r="DV26" s="1078"/>
      <c r="DW26" s="1159"/>
      <c r="DX26" s="1111"/>
      <c r="DY26" s="2">
        <f t="shared" si="16"/>
        <v>0</v>
      </c>
      <c r="EB26" s="1076"/>
      <c r="EC26" s="1077">
        <v>19</v>
      </c>
      <c r="ED26" s="350"/>
      <c r="EE26" s="1162"/>
      <c r="EF26" s="350"/>
      <c r="EG26" s="1163"/>
      <c r="EH26" s="1092"/>
      <c r="EI26" s="2">
        <f t="shared" si="17"/>
        <v>0</v>
      </c>
      <c r="EL26" s="1076"/>
      <c r="EM26" s="1077">
        <v>19</v>
      </c>
      <c r="EN26" s="350"/>
      <c r="EO26" s="1162"/>
      <c r="EP26" s="350"/>
      <c r="EQ26" s="1164"/>
      <c r="ER26" s="1092"/>
      <c r="ES26" s="2">
        <f t="shared" si="18"/>
        <v>0</v>
      </c>
      <c r="EV26" s="1172"/>
      <c r="EW26" s="1077">
        <v>19</v>
      </c>
      <c r="EX26" s="1078"/>
      <c r="EY26" s="1091"/>
      <c r="EZ26" s="1078"/>
      <c r="FA26" s="1164"/>
      <c r="FB26" s="1092"/>
      <c r="FC26" s="2">
        <f t="shared" si="19"/>
        <v>0</v>
      </c>
      <c r="FF26" s="1094"/>
      <c r="FG26" s="1077">
        <v>19</v>
      </c>
      <c r="FH26" s="1085"/>
      <c r="FI26" s="1086"/>
      <c r="FJ26" s="1085"/>
      <c r="FK26" s="1163"/>
      <c r="FL26" s="1088"/>
      <c r="FM26" s="1089">
        <f t="shared" si="20"/>
        <v>0</v>
      </c>
      <c r="FP26" s="1094"/>
      <c r="FQ26" s="1077">
        <v>19</v>
      </c>
      <c r="FR26" s="1078"/>
      <c r="FS26" s="1091"/>
      <c r="FT26" s="1078"/>
      <c r="FU26" s="1164"/>
      <c r="FV26" s="1092"/>
      <c r="FW26" s="1089">
        <f t="shared" si="21"/>
        <v>0</v>
      </c>
      <c r="FX26" s="1092"/>
      <c r="FZ26" s="1076"/>
      <c r="GA26" s="1243">
        <v>19</v>
      </c>
      <c r="GB26" s="1078"/>
      <c r="GC26" s="1091"/>
      <c r="GD26" s="1078"/>
      <c r="GE26" s="1164"/>
      <c r="GF26" s="1092"/>
      <c r="GG26" s="2">
        <f t="shared" si="22"/>
        <v>0</v>
      </c>
      <c r="GJ26" s="1076"/>
      <c r="GK26" s="1077">
        <v>19</v>
      </c>
      <c r="GL26" s="1169"/>
      <c r="GM26" s="1091"/>
      <c r="GN26" s="1169"/>
      <c r="GO26" s="1049"/>
      <c r="GP26" s="1092"/>
      <c r="GQ26" s="2">
        <f t="shared" si="23"/>
        <v>0</v>
      </c>
      <c r="GT26" s="1076"/>
      <c r="GU26" s="1077">
        <v>19</v>
      </c>
      <c r="GV26" s="1078"/>
      <c r="GW26" s="1091"/>
      <c r="GX26" s="1078"/>
      <c r="GY26" s="1049"/>
      <c r="GZ26" s="1092"/>
      <c r="HA26" s="2">
        <f t="shared" si="24"/>
        <v>0</v>
      </c>
    </row>
    <row r="27" spans="1:209" ht="20.25" customHeight="1" x14ac:dyDescent="0.25">
      <c r="A27" s="1119">
        <v>24</v>
      </c>
      <c r="B27" s="1048" t="e">
        <f>#REF!</f>
        <v>#REF!</v>
      </c>
      <c r="C27" s="1174" t="e">
        <f>#REF!</f>
        <v>#REF!</v>
      </c>
      <c r="D27" s="1131" t="e">
        <f>#REF!</f>
        <v>#REF!</v>
      </c>
      <c r="E27" s="1132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6" t="e">
        <f>#REF!</f>
        <v>#REF!</v>
      </c>
      <c r="L27" s="1076"/>
      <c r="M27" s="1077">
        <v>20</v>
      </c>
      <c r="N27" s="1078">
        <v>897.65</v>
      </c>
      <c r="O27" s="1079"/>
      <c r="P27" s="1080"/>
      <c r="Q27" s="1081"/>
      <c r="R27" s="1082"/>
      <c r="S27" s="1083">
        <f t="shared" si="7"/>
        <v>0</v>
      </c>
      <c r="V27" s="1076"/>
      <c r="W27" s="1077">
        <v>20</v>
      </c>
      <c r="X27" s="1085">
        <v>11</v>
      </c>
      <c r="Y27" s="1086"/>
      <c r="Z27" s="1085"/>
      <c r="AA27" s="1087"/>
      <c r="AB27" s="1088"/>
      <c r="AC27" s="2">
        <f t="shared" si="8"/>
        <v>0</v>
      </c>
      <c r="AF27" s="1076"/>
      <c r="AG27" s="1077">
        <v>20</v>
      </c>
      <c r="AH27" s="1096">
        <v>857</v>
      </c>
      <c r="AI27" s="1091"/>
      <c r="AJ27" s="1096"/>
      <c r="AK27" s="1049"/>
      <c r="AL27" s="1092"/>
      <c r="AM27" s="1092">
        <f t="shared" si="9"/>
        <v>0</v>
      </c>
      <c r="AP27" s="1076"/>
      <c r="AQ27" s="1077">
        <v>20</v>
      </c>
      <c r="AR27" s="1078">
        <v>945.3</v>
      </c>
      <c r="AS27" s="1091"/>
      <c r="AT27" s="1078"/>
      <c r="AU27" s="1049"/>
      <c r="AV27" s="1092"/>
      <c r="AW27" s="1092">
        <f t="shared" si="10"/>
        <v>0</v>
      </c>
      <c r="AZ27" s="1097"/>
      <c r="BA27" s="1077">
        <v>20</v>
      </c>
      <c r="BB27" s="1078">
        <v>948.91</v>
      </c>
      <c r="BC27" s="1091"/>
      <c r="BD27" s="1078"/>
      <c r="BE27" s="1049"/>
      <c r="BF27" s="1092"/>
      <c r="BG27" s="2">
        <f t="shared" si="11"/>
        <v>0</v>
      </c>
      <c r="BJ27" s="1076"/>
      <c r="BK27" s="1077">
        <v>20</v>
      </c>
      <c r="BL27" s="1078">
        <v>962.52</v>
      </c>
      <c r="BM27" s="1091"/>
      <c r="BN27" s="1078"/>
      <c r="BO27" s="1049"/>
      <c r="BP27" s="1092"/>
      <c r="BQ27" s="1155">
        <f t="shared" si="12"/>
        <v>0</v>
      </c>
      <c r="BR27" s="2"/>
      <c r="BT27" s="1076"/>
      <c r="BU27" s="1077">
        <v>20</v>
      </c>
      <c r="BV27" s="1096"/>
      <c r="BW27" s="1156"/>
      <c r="BX27" s="1096"/>
      <c r="BY27" s="1157"/>
      <c r="BZ27" s="1111"/>
      <c r="CA27" s="2">
        <f t="shared" si="5"/>
        <v>0</v>
      </c>
      <c r="CD27" s="1158"/>
      <c r="CE27" s="1077">
        <v>20</v>
      </c>
      <c r="CF27" s="1078"/>
      <c r="CG27" s="1156"/>
      <c r="CH27" s="1078"/>
      <c r="CI27" s="1159"/>
      <c r="CJ27" s="1111"/>
      <c r="CK27" s="2">
        <f t="shared" si="13"/>
        <v>0</v>
      </c>
      <c r="CN27" s="1084"/>
      <c r="CO27" s="1077">
        <v>20</v>
      </c>
      <c r="CP27" s="1078"/>
      <c r="CQ27" s="1156"/>
      <c r="CR27" s="1078"/>
      <c r="CS27" s="1159"/>
      <c r="CT27" s="1111"/>
      <c r="CU27" s="1160">
        <f t="shared" si="26"/>
        <v>0</v>
      </c>
      <c r="CX27" s="1076"/>
      <c r="CY27" s="1077">
        <v>20</v>
      </c>
      <c r="CZ27" s="1078"/>
      <c r="DA27" s="1091"/>
      <c r="DB27" s="1078"/>
      <c r="DC27" s="1049"/>
      <c r="DD27" s="1092"/>
      <c r="DE27" s="2">
        <f t="shared" si="14"/>
        <v>0</v>
      </c>
      <c r="DH27" s="1076"/>
      <c r="DI27" s="1077">
        <v>20</v>
      </c>
      <c r="DJ27" s="1078"/>
      <c r="DK27" s="1091"/>
      <c r="DL27" s="1078"/>
      <c r="DM27" s="1049"/>
      <c r="DN27" s="1092"/>
      <c r="DO27" s="2">
        <f t="shared" si="15"/>
        <v>0</v>
      </c>
      <c r="DR27" s="1076"/>
      <c r="DS27" s="1077">
        <v>20</v>
      </c>
      <c r="DT27" s="1078"/>
      <c r="DU27" s="1156"/>
      <c r="DV27" s="1078"/>
      <c r="DW27" s="1159"/>
      <c r="DX27" s="1111"/>
      <c r="DY27" s="2">
        <f t="shared" si="16"/>
        <v>0</v>
      </c>
      <c r="EB27" s="1076"/>
      <c r="EC27" s="1077">
        <v>20</v>
      </c>
      <c r="ED27" s="350"/>
      <c r="EE27" s="1162"/>
      <c r="EF27" s="350"/>
      <c r="EG27" s="1163"/>
      <c r="EH27" s="1092"/>
      <c r="EI27" s="2">
        <f t="shared" si="17"/>
        <v>0</v>
      </c>
      <c r="EL27" s="1076"/>
      <c r="EM27" s="1077">
        <v>20</v>
      </c>
      <c r="EN27" s="350"/>
      <c r="EO27" s="1162"/>
      <c r="EP27" s="350"/>
      <c r="EQ27" s="1164"/>
      <c r="ER27" s="1092"/>
      <c r="ES27" s="2">
        <f t="shared" si="18"/>
        <v>0</v>
      </c>
      <c r="EV27" s="1172"/>
      <c r="EW27" s="1077">
        <v>20</v>
      </c>
      <c r="EX27" s="1078"/>
      <c r="EY27" s="1091"/>
      <c r="EZ27" s="1078"/>
      <c r="FA27" s="1164"/>
      <c r="FB27" s="1092"/>
      <c r="FC27" s="2">
        <f t="shared" si="19"/>
        <v>0</v>
      </c>
      <c r="FF27" s="1094"/>
      <c r="FG27" s="1077">
        <v>20</v>
      </c>
      <c r="FH27" s="1085"/>
      <c r="FI27" s="1086"/>
      <c r="FJ27" s="1085"/>
      <c r="FK27" s="1163"/>
      <c r="FL27" s="1088"/>
      <c r="FM27" s="1089">
        <f t="shared" si="20"/>
        <v>0</v>
      </c>
      <c r="FP27" s="1094"/>
      <c r="FQ27" s="1077">
        <v>20</v>
      </c>
      <c r="FR27" s="1078"/>
      <c r="FS27" s="1091"/>
      <c r="FT27" s="1078"/>
      <c r="FU27" s="1164"/>
      <c r="FV27" s="1092"/>
      <c r="FW27" s="1089">
        <f t="shared" si="21"/>
        <v>0</v>
      </c>
      <c r="FX27" s="1092"/>
      <c r="FZ27" s="1076"/>
      <c r="GA27" s="1243">
        <v>20</v>
      </c>
      <c r="GB27" s="1078"/>
      <c r="GC27" s="1091"/>
      <c r="GD27" s="1078"/>
      <c r="GE27" s="1164"/>
      <c r="GF27" s="1092"/>
      <c r="GG27" s="2">
        <f t="shared" si="22"/>
        <v>0</v>
      </c>
      <c r="GJ27" s="1076"/>
      <c r="GK27" s="1077">
        <v>20</v>
      </c>
      <c r="GL27" s="1169"/>
      <c r="GM27" s="1091"/>
      <c r="GN27" s="1169"/>
      <c r="GO27" s="1049"/>
      <c r="GP27" s="1092"/>
      <c r="GQ27" s="2">
        <f t="shared" si="23"/>
        <v>0</v>
      </c>
      <c r="GT27" s="1076"/>
      <c r="GU27" s="1077">
        <v>20</v>
      </c>
      <c r="GV27" s="1078"/>
      <c r="GW27" s="1091"/>
      <c r="GX27" s="1078"/>
      <c r="GY27" s="1049"/>
      <c r="GZ27" s="1092"/>
      <c r="HA27" s="2">
        <f t="shared" si="24"/>
        <v>0</v>
      </c>
    </row>
    <row r="28" spans="1:209" x14ac:dyDescent="0.25">
      <c r="A28" s="1119">
        <v>25</v>
      </c>
      <c r="B28" s="1048" t="e">
        <f>#REF!</f>
        <v>#REF!</v>
      </c>
      <c r="C28" s="1048" t="e">
        <f>#REF!</f>
        <v>#REF!</v>
      </c>
      <c r="D28" s="1131" t="e">
        <f>#REF!</f>
        <v>#REF!</v>
      </c>
      <c r="E28" s="1132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6" t="e">
        <f>#REF!</f>
        <v>#REF!</v>
      </c>
      <c r="L28" s="1076"/>
      <c r="M28" s="1077">
        <v>21</v>
      </c>
      <c r="N28" s="1078"/>
      <c r="O28" s="1091"/>
      <c r="P28" s="1078"/>
      <c r="Q28" s="1049"/>
      <c r="R28" s="1092"/>
      <c r="S28" s="2">
        <f t="shared" si="7"/>
        <v>0</v>
      </c>
      <c r="V28" s="1076"/>
      <c r="W28" s="1077">
        <v>21</v>
      </c>
      <c r="X28" s="1085"/>
      <c r="Y28" s="1086"/>
      <c r="Z28" s="1085"/>
      <c r="AA28" s="1087"/>
      <c r="AB28" s="1088"/>
      <c r="AC28" s="2">
        <f t="shared" si="8"/>
        <v>0</v>
      </c>
      <c r="AF28" s="1076"/>
      <c r="AG28" s="1077">
        <v>21</v>
      </c>
      <c r="AH28" s="1096">
        <v>800.35</v>
      </c>
      <c r="AI28" s="1091"/>
      <c r="AJ28" s="1096"/>
      <c r="AK28" s="1049"/>
      <c r="AL28" s="1092"/>
      <c r="AM28" s="1092">
        <f t="shared" si="9"/>
        <v>0</v>
      </c>
      <c r="AP28" s="1076"/>
      <c r="AQ28" s="1077">
        <v>21</v>
      </c>
      <c r="AR28" s="1078"/>
      <c r="AS28" s="1091"/>
      <c r="AT28" s="1078"/>
      <c r="AU28" s="1049"/>
      <c r="AV28" s="1092"/>
      <c r="AW28" s="1092">
        <f t="shared" si="10"/>
        <v>0</v>
      </c>
      <c r="AZ28" s="1097"/>
      <c r="BA28" s="1077">
        <v>21</v>
      </c>
      <c r="BB28" s="1078"/>
      <c r="BC28" s="1091"/>
      <c r="BD28" s="1078"/>
      <c r="BE28" s="1049"/>
      <c r="BF28" s="1092"/>
      <c r="BG28" s="2">
        <f t="shared" si="11"/>
        <v>0</v>
      </c>
      <c r="BJ28" s="1076"/>
      <c r="BK28" s="1077">
        <v>21</v>
      </c>
      <c r="BL28" s="1078"/>
      <c r="BM28" s="1091"/>
      <c r="BN28" s="1078"/>
      <c r="BO28" s="1049"/>
      <c r="BP28" s="1092"/>
      <c r="BQ28" s="1175">
        <f t="shared" si="12"/>
        <v>0</v>
      </c>
      <c r="BR28" s="2"/>
      <c r="BT28" s="1076"/>
      <c r="BU28" s="1077">
        <v>21</v>
      </c>
      <c r="BV28" s="1176"/>
      <c r="BW28" s="1156"/>
      <c r="BX28" s="1176"/>
      <c r="BY28" s="1157"/>
      <c r="BZ28" s="1111"/>
      <c r="CA28" s="2">
        <f t="shared" si="5"/>
        <v>0</v>
      </c>
      <c r="CD28" s="1177"/>
      <c r="CE28" s="1077">
        <v>21</v>
      </c>
      <c r="CF28" s="1078"/>
      <c r="CG28" s="1156"/>
      <c r="CH28" s="1078"/>
      <c r="CI28" s="1159"/>
      <c r="CJ28" s="1111"/>
      <c r="CK28" s="2">
        <f t="shared" si="13"/>
        <v>0</v>
      </c>
      <c r="CN28" s="1178"/>
      <c r="CO28" s="1077">
        <v>21</v>
      </c>
      <c r="CP28" s="1078"/>
      <c r="CQ28" s="1156"/>
      <c r="CR28" s="1078"/>
      <c r="CS28" s="1159"/>
      <c r="CT28" s="1111"/>
      <c r="CU28" s="1160">
        <f t="shared" si="26"/>
        <v>0</v>
      </c>
      <c r="CX28" s="1076"/>
      <c r="CY28" s="1077">
        <v>21</v>
      </c>
      <c r="CZ28" s="1078"/>
      <c r="DA28" s="1091"/>
      <c r="DB28" s="1078"/>
      <c r="DC28" s="1049"/>
      <c r="DD28" s="1092"/>
      <c r="DE28" s="2">
        <f t="shared" si="14"/>
        <v>0</v>
      </c>
      <c r="DH28" s="1076"/>
      <c r="DI28" s="1077">
        <v>21</v>
      </c>
      <c r="DJ28" s="1078"/>
      <c r="DK28" s="1091"/>
      <c r="DL28" s="1078"/>
      <c r="DM28" s="1049"/>
      <c r="DN28" s="1092"/>
      <c r="DO28" s="2">
        <f t="shared" si="15"/>
        <v>0</v>
      </c>
      <c r="DR28" s="1076"/>
      <c r="DS28" s="1077">
        <v>21</v>
      </c>
      <c r="DT28" s="1078"/>
      <c r="DU28" s="1156"/>
      <c r="DV28" s="1078"/>
      <c r="DW28" s="1159"/>
      <c r="DX28" s="1111"/>
      <c r="DY28" s="2">
        <f t="shared" si="16"/>
        <v>0</v>
      </c>
      <c r="EB28" s="1076"/>
      <c r="EC28" s="1077">
        <v>21</v>
      </c>
      <c r="ED28" s="350"/>
      <c r="EE28" s="1162"/>
      <c r="EF28" s="350"/>
      <c r="EG28" s="1163"/>
      <c r="EH28" s="1092"/>
      <c r="EI28" s="2">
        <f t="shared" si="17"/>
        <v>0</v>
      </c>
      <c r="EL28" s="1076"/>
      <c r="EM28" s="1077">
        <v>21</v>
      </c>
      <c r="EN28" s="350"/>
      <c r="EO28" s="1162"/>
      <c r="EP28" s="350"/>
      <c r="EQ28" s="1164"/>
      <c r="ER28" s="1092"/>
      <c r="ES28" s="2">
        <f t="shared" si="18"/>
        <v>0</v>
      </c>
      <c r="EV28" s="1094"/>
      <c r="EW28" s="1077">
        <v>21</v>
      </c>
      <c r="EX28" s="1078"/>
      <c r="EY28" s="1091"/>
      <c r="EZ28" s="1078"/>
      <c r="FA28" s="1164"/>
      <c r="FB28" s="1092"/>
      <c r="FC28" s="2">
        <f t="shared" si="19"/>
        <v>0</v>
      </c>
      <c r="FF28" s="1094"/>
      <c r="FG28" s="1077">
        <v>21</v>
      </c>
      <c r="FH28" s="1085"/>
      <c r="FI28" s="1086"/>
      <c r="FJ28" s="1085"/>
      <c r="FK28" s="1163"/>
      <c r="FL28" s="1088"/>
      <c r="FM28" s="1089">
        <f t="shared" si="20"/>
        <v>0</v>
      </c>
      <c r="FP28" s="1094"/>
      <c r="FQ28" s="1077">
        <v>21</v>
      </c>
      <c r="FR28" s="1078"/>
      <c r="FS28" s="1091"/>
      <c r="FT28" s="1078"/>
      <c r="FU28" s="1164"/>
      <c r="FV28" s="1092"/>
      <c r="FW28" s="1089">
        <f t="shared" si="21"/>
        <v>0</v>
      </c>
      <c r="FX28" s="1092"/>
      <c r="FZ28" s="1076"/>
      <c r="GA28" s="1243">
        <v>21</v>
      </c>
      <c r="GB28" s="1078"/>
      <c r="GC28" s="1091"/>
      <c r="GD28" s="1078"/>
      <c r="GE28" s="1164"/>
      <c r="GF28" s="1092"/>
      <c r="GG28" s="2">
        <f t="shared" si="22"/>
        <v>0</v>
      </c>
      <c r="GJ28" s="1076"/>
      <c r="GK28" s="1077">
        <v>21</v>
      </c>
      <c r="GL28" s="1169"/>
      <c r="GM28" s="1091"/>
      <c r="GN28" s="1169"/>
      <c r="GO28" s="1049"/>
      <c r="GP28" s="1092"/>
      <c r="GQ28" s="2">
        <f t="shared" si="23"/>
        <v>0</v>
      </c>
      <c r="GT28" s="1076"/>
      <c r="GU28" s="1077">
        <v>21</v>
      </c>
      <c r="GV28" s="1078"/>
      <c r="GW28" s="1091"/>
      <c r="GX28" s="1078"/>
      <c r="GY28" s="1049"/>
      <c r="GZ28" s="1092"/>
      <c r="HA28" s="2">
        <f t="shared" si="24"/>
        <v>0</v>
      </c>
    </row>
    <row r="29" spans="1:209" x14ac:dyDescent="0.25">
      <c r="A29" s="1119">
        <v>26</v>
      </c>
      <c r="B29" s="1048" t="e">
        <f>#REF!</f>
        <v>#REF!</v>
      </c>
      <c r="C29" s="1048" t="e">
        <f>#REF!</f>
        <v>#REF!</v>
      </c>
      <c r="D29" s="1131" t="e">
        <f>#REF!</f>
        <v>#REF!</v>
      </c>
      <c r="E29" s="1132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6" t="e">
        <f>#REF!</f>
        <v>#REF!</v>
      </c>
      <c r="L29" s="1076"/>
      <c r="M29" s="1077"/>
      <c r="N29" s="1078"/>
      <c r="O29" s="1091"/>
      <c r="P29" s="1078"/>
      <c r="Q29" s="1049"/>
      <c r="R29" s="1092"/>
      <c r="S29" s="2">
        <f t="shared" si="7"/>
        <v>0</v>
      </c>
      <c r="V29" s="1076"/>
      <c r="W29" s="1077"/>
      <c r="X29" s="1085"/>
      <c r="Y29" s="1086"/>
      <c r="Z29" s="1085"/>
      <c r="AA29" s="1087"/>
      <c r="AB29" s="1088"/>
      <c r="AC29" s="2">
        <f t="shared" si="8"/>
        <v>0</v>
      </c>
      <c r="AF29" s="1076"/>
      <c r="AG29" s="1077">
        <v>22</v>
      </c>
      <c r="AH29" s="1096">
        <v>799</v>
      </c>
      <c r="AI29" s="1091"/>
      <c r="AJ29" s="1096"/>
      <c r="AK29" s="1049"/>
      <c r="AL29" s="1092"/>
      <c r="AM29" s="1092">
        <f>SUM(AM8:AM28)</f>
        <v>0</v>
      </c>
      <c r="AP29" s="1094"/>
      <c r="AQ29" s="1077"/>
      <c r="AR29" s="1078"/>
      <c r="AS29" s="1091"/>
      <c r="AT29" s="1078"/>
      <c r="AU29" s="1049"/>
      <c r="AV29" s="1092"/>
      <c r="AW29" s="1092">
        <f>SUM(AW8:AW28)</f>
        <v>0</v>
      </c>
      <c r="AZ29" s="1097"/>
      <c r="BA29" s="1077"/>
      <c r="BB29" s="1078"/>
      <c r="BC29" s="1091"/>
      <c r="BD29" s="1078"/>
      <c r="BE29" s="1049"/>
      <c r="BF29" s="1092"/>
      <c r="BG29" s="2">
        <f t="shared" si="11"/>
        <v>0</v>
      </c>
      <c r="BJ29" s="1076"/>
      <c r="BK29" s="1077"/>
      <c r="BL29" s="1078"/>
      <c r="BM29" s="1091"/>
      <c r="BN29" s="1078"/>
      <c r="BO29" s="1049"/>
      <c r="BP29" s="1092"/>
      <c r="BQ29" s="1175">
        <f t="shared" si="12"/>
        <v>0</v>
      </c>
      <c r="BT29" s="1076"/>
      <c r="BU29" s="1077">
        <v>22</v>
      </c>
      <c r="BV29" s="1096"/>
      <c r="BW29" s="1168"/>
      <c r="BX29" s="1078"/>
      <c r="BY29" s="1049"/>
      <c r="BZ29" s="1092"/>
      <c r="CA29" s="2">
        <v>0</v>
      </c>
      <c r="CD29" s="1076"/>
      <c r="CE29" s="1077">
        <v>22</v>
      </c>
      <c r="CF29" s="1078"/>
      <c r="CG29" s="1156"/>
      <c r="CH29" s="1078"/>
      <c r="CI29" s="1179"/>
      <c r="CJ29" s="1111"/>
      <c r="CK29" s="2">
        <f t="shared" si="13"/>
        <v>0</v>
      </c>
      <c r="CN29" s="1178"/>
      <c r="CO29" s="1077">
        <v>22</v>
      </c>
      <c r="CP29" s="1078"/>
      <c r="CQ29" s="1156"/>
      <c r="CR29" s="1078"/>
      <c r="CS29" s="1159"/>
      <c r="CT29" s="1111"/>
      <c r="CU29" s="1160">
        <f t="shared" si="26"/>
        <v>0</v>
      </c>
      <c r="CX29" s="1076"/>
      <c r="CY29" s="1077">
        <v>22</v>
      </c>
      <c r="CZ29" s="1078"/>
      <c r="DA29" s="1091"/>
      <c r="DB29" s="1078"/>
      <c r="DC29" s="1049"/>
      <c r="DD29" s="1092"/>
      <c r="DE29" s="2">
        <f t="shared" si="14"/>
        <v>0</v>
      </c>
      <c r="DH29" s="1076"/>
      <c r="DI29" s="1077">
        <v>22</v>
      </c>
      <c r="DJ29" s="1078"/>
      <c r="DK29" s="1091"/>
      <c r="DL29" s="1078"/>
      <c r="DM29" s="1049"/>
      <c r="DN29" s="1092"/>
      <c r="DO29" s="2">
        <f t="shared" si="15"/>
        <v>0</v>
      </c>
      <c r="DR29" s="1094"/>
      <c r="DS29" s="1077">
        <v>22</v>
      </c>
      <c r="DT29" s="1078"/>
      <c r="DU29" s="1091"/>
      <c r="DV29" s="1078"/>
      <c r="DW29" s="1049"/>
      <c r="DX29" s="1092"/>
      <c r="DY29" s="2">
        <f t="shared" si="16"/>
        <v>0</v>
      </c>
      <c r="EB29" s="1076"/>
      <c r="EC29" s="1077">
        <v>22</v>
      </c>
      <c r="ED29" s="350"/>
      <c r="EE29" s="1162"/>
      <c r="EF29" s="350"/>
      <c r="EG29" s="1163"/>
      <c r="EH29" s="1092"/>
      <c r="EI29" s="2">
        <f>SUM(EI8:EI28)</f>
        <v>0</v>
      </c>
      <c r="EL29" s="1076"/>
      <c r="EM29" s="1077">
        <v>22</v>
      </c>
      <c r="EN29" s="350"/>
      <c r="EO29" s="1162"/>
      <c r="EP29" s="350"/>
      <c r="EQ29" s="1164"/>
      <c r="ER29" s="1092"/>
      <c r="ES29" s="2">
        <f>SUM(ES8:ES28)</f>
        <v>0</v>
      </c>
      <c r="EV29" s="1094"/>
      <c r="EW29" s="1077">
        <v>22</v>
      </c>
      <c r="EX29" s="1078"/>
      <c r="EY29" s="1091"/>
      <c r="EZ29" s="1078"/>
      <c r="FA29" s="1164"/>
      <c r="FB29" s="1092"/>
      <c r="FC29" s="2">
        <f t="shared" si="19"/>
        <v>0</v>
      </c>
      <c r="FF29" s="1094"/>
      <c r="FG29" s="1077">
        <v>22</v>
      </c>
      <c r="FH29" s="1085"/>
      <c r="FI29" s="1086"/>
      <c r="FJ29" s="1085"/>
      <c r="FK29" s="1163"/>
      <c r="FL29" s="1088"/>
      <c r="FM29" s="2">
        <f t="shared" si="20"/>
        <v>0</v>
      </c>
      <c r="FP29" s="1094"/>
      <c r="FQ29" s="1077">
        <v>22</v>
      </c>
      <c r="FR29" s="1078"/>
      <c r="FS29" s="1091"/>
      <c r="FT29" s="1078"/>
      <c r="FU29" s="1164"/>
      <c r="FV29" s="1092"/>
      <c r="FW29" s="2">
        <f t="shared" si="21"/>
        <v>0</v>
      </c>
      <c r="FZ29" s="1076"/>
      <c r="GA29" s="1243">
        <v>22</v>
      </c>
      <c r="GB29" s="1078"/>
      <c r="GC29" s="1091"/>
      <c r="GD29" s="1078"/>
      <c r="GE29" s="1164"/>
      <c r="GF29" s="1092"/>
      <c r="GG29" s="2">
        <f t="shared" si="22"/>
        <v>0</v>
      </c>
      <c r="GJ29" s="1076"/>
      <c r="GK29" s="1077"/>
      <c r="GL29" s="1169"/>
      <c r="GM29" s="1091"/>
      <c r="GN29" s="1078"/>
      <c r="GO29" s="1049"/>
      <c r="GP29" s="1092"/>
      <c r="GQ29" s="2">
        <f t="shared" si="23"/>
        <v>0</v>
      </c>
      <c r="GT29" s="1076" t="s">
        <v>320</v>
      </c>
      <c r="GU29" s="1077">
        <v>22</v>
      </c>
      <c r="GV29" s="1078"/>
      <c r="GW29" s="1091"/>
      <c r="GX29" s="1078"/>
      <c r="GY29" s="1049"/>
      <c r="GZ29" s="1092"/>
      <c r="HA29" s="2">
        <f>SUM(HA8:HA28)</f>
        <v>0</v>
      </c>
    </row>
    <row r="30" spans="1:209" x14ac:dyDescent="0.25">
      <c r="A30" s="1119">
        <v>27</v>
      </c>
      <c r="B30" s="1048" t="e">
        <f>#REF!</f>
        <v>#REF!</v>
      </c>
      <c r="C30" s="1048" t="e">
        <f>#REF!</f>
        <v>#REF!</v>
      </c>
      <c r="D30" s="1131" t="e">
        <f>#REF!</f>
        <v>#REF!</v>
      </c>
      <c r="E30" s="1132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6" t="e">
        <f>F30-H30</f>
        <v>#REF!</v>
      </c>
      <c r="L30" s="1076"/>
      <c r="M30" s="1077"/>
      <c r="N30" s="1078"/>
      <c r="O30" s="1091"/>
      <c r="P30" s="1078"/>
      <c r="Q30" s="1049"/>
      <c r="R30" s="1092"/>
      <c r="S30" s="2">
        <f>SUM(S8:S29)</f>
        <v>0</v>
      </c>
      <c r="V30" s="1076"/>
      <c r="W30" s="1077"/>
      <c r="X30" s="1078"/>
      <c r="Y30" s="1091"/>
      <c r="Z30" s="1078"/>
      <c r="AA30" s="1049"/>
      <c r="AB30" s="1092"/>
      <c r="AC30" s="2">
        <f>SUM(AC8:AC29)</f>
        <v>0</v>
      </c>
      <c r="AF30" s="1076"/>
      <c r="AG30" s="1077">
        <v>23</v>
      </c>
      <c r="AH30" s="1096">
        <v>795.5</v>
      </c>
      <c r="AI30" s="1091"/>
      <c r="AJ30" s="350"/>
      <c r="AK30" s="1049"/>
      <c r="AL30" s="1092"/>
      <c r="AM30" s="1092"/>
      <c r="AP30" s="1076"/>
      <c r="AQ30" s="1077"/>
      <c r="AR30" s="350"/>
      <c r="AS30" s="1091"/>
      <c r="AT30" s="350"/>
      <c r="AU30" s="1049"/>
      <c r="AV30" s="1092"/>
      <c r="AW30" s="1092"/>
      <c r="AZ30" s="1097"/>
      <c r="BA30" s="1077"/>
      <c r="BB30" s="1078"/>
      <c r="BC30" s="1091"/>
      <c r="BD30" s="1078"/>
      <c r="BE30" s="1049"/>
      <c r="BF30" s="1092"/>
      <c r="BG30" s="2">
        <f>SUM(BG8:BG29)</f>
        <v>0</v>
      </c>
      <c r="BJ30" s="1076"/>
      <c r="BK30" s="1077"/>
      <c r="BL30" s="1078"/>
      <c r="BM30" s="1091"/>
      <c r="BN30" s="1078"/>
      <c r="BO30" s="1049"/>
      <c r="BP30" s="1092"/>
      <c r="BQ30" s="2">
        <f>SUM(BQ8:BQ29)</f>
        <v>0</v>
      </c>
      <c r="BT30" s="1076"/>
      <c r="BU30" s="1077"/>
      <c r="BV30" s="1096"/>
      <c r="BW30" s="1168"/>
      <c r="BX30" s="350"/>
      <c r="BY30" s="1049"/>
      <c r="BZ30" s="1092"/>
      <c r="CA30" s="2">
        <f>SUM(CA8:CA29)</f>
        <v>0</v>
      </c>
      <c r="CD30" s="1076"/>
      <c r="CE30" s="1077">
        <v>23</v>
      </c>
      <c r="CF30" s="350"/>
      <c r="CG30" s="1156"/>
      <c r="CH30" s="350"/>
      <c r="CI30" s="1179"/>
      <c r="CJ30" s="1111"/>
      <c r="CK30" s="2">
        <f>SUM(CK8:CK29)</f>
        <v>0</v>
      </c>
      <c r="CN30" s="1076"/>
      <c r="CO30" s="1077"/>
      <c r="CP30" s="350"/>
      <c r="CQ30" s="1091"/>
      <c r="CR30" s="350"/>
      <c r="CS30" s="1049"/>
      <c r="CT30" s="1092"/>
      <c r="CU30" s="1160">
        <f t="shared" si="26"/>
        <v>0</v>
      </c>
      <c r="CX30" s="1076"/>
      <c r="CY30" s="1077">
        <v>23</v>
      </c>
      <c r="CZ30" s="350"/>
      <c r="DA30" s="1091"/>
      <c r="DB30" s="350"/>
      <c r="DC30" s="1049"/>
      <c r="DD30" s="1092"/>
      <c r="DE30" s="2">
        <f t="shared" si="14"/>
        <v>0</v>
      </c>
      <c r="DH30" s="1076"/>
      <c r="DI30" s="1077">
        <v>23</v>
      </c>
      <c r="DJ30" s="350"/>
      <c r="DK30" s="1091"/>
      <c r="DL30" s="350"/>
      <c r="DM30" s="1049"/>
      <c r="DN30" s="1092"/>
      <c r="DO30" s="2">
        <f t="shared" si="15"/>
        <v>0</v>
      </c>
      <c r="DR30" s="1076"/>
      <c r="DS30" s="1077"/>
      <c r="DT30" s="350"/>
      <c r="DU30" s="1091"/>
      <c r="DV30" s="350"/>
      <c r="DW30" s="1049"/>
      <c r="DX30" s="1092"/>
      <c r="DY30" s="2">
        <f>SUM(DY8:DY29)</f>
        <v>0</v>
      </c>
      <c r="EB30" s="1076"/>
      <c r="EC30" s="1077"/>
      <c r="ED30" s="350"/>
      <c r="EE30" s="1162"/>
      <c r="EF30" s="916"/>
      <c r="EG30" s="1164"/>
      <c r="EH30" s="1092"/>
      <c r="EL30" s="1076"/>
      <c r="EM30" s="1077"/>
      <c r="EN30" s="350"/>
      <c r="EO30" s="1162"/>
      <c r="EP30" s="916"/>
      <c r="EQ30" s="1164"/>
      <c r="ER30" s="1092"/>
      <c r="EV30" s="1076"/>
      <c r="EW30" s="1077"/>
      <c r="EX30" s="350"/>
      <c r="EY30" s="1162"/>
      <c r="EZ30" s="916"/>
      <c r="FA30" s="1164"/>
      <c r="FB30" s="1092"/>
      <c r="FC30" s="2">
        <f>SUM(FC8:FC29)</f>
        <v>0</v>
      </c>
      <c r="FF30" s="1094"/>
      <c r="FG30" s="1077"/>
      <c r="FH30" s="1078"/>
      <c r="FI30" s="1091"/>
      <c r="FJ30" s="916"/>
      <c r="FK30" s="1164"/>
      <c r="FL30" s="1092"/>
      <c r="FM30" s="2">
        <f>SUM(FM8:FM29)</f>
        <v>0</v>
      </c>
      <c r="FP30" s="1094"/>
      <c r="FQ30" s="1077"/>
      <c r="FR30" s="1078"/>
      <c r="FS30" s="1091"/>
      <c r="FT30" s="916"/>
      <c r="FU30" s="1164"/>
      <c r="FV30" s="1092"/>
      <c r="FW30" s="2">
        <f>SUM(FW8:FW29)</f>
        <v>0</v>
      </c>
      <c r="FZ30" s="1076"/>
      <c r="GA30" s="1077"/>
      <c r="GB30" s="1078"/>
      <c r="GC30" s="1091"/>
      <c r="GD30" s="1078"/>
      <c r="GE30" s="1164"/>
      <c r="GF30" s="1092"/>
      <c r="GG30" s="2">
        <f>SUM(GG8:GG29)</f>
        <v>0</v>
      </c>
      <c r="GJ30" s="1076"/>
      <c r="GK30" s="1077"/>
      <c r="GL30" s="1169"/>
      <c r="GM30" s="1091"/>
      <c r="GN30" s="350"/>
      <c r="GO30" s="1049"/>
      <c r="GP30" s="1092"/>
      <c r="GQ30" s="2">
        <f>SUM(GQ8:GQ29)</f>
        <v>0</v>
      </c>
      <c r="GT30" s="1076"/>
      <c r="GU30" s="1077">
        <v>23</v>
      </c>
      <c r="GV30" s="1078"/>
      <c r="GW30" s="1091"/>
      <c r="GX30" s="1078"/>
      <c r="GY30" s="1049"/>
      <c r="GZ30" s="1092"/>
    </row>
    <row r="31" spans="1:209" ht="16.5" thickBot="1" x14ac:dyDescent="0.3">
      <c r="A31" s="1119">
        <v>28</v>
      </c>
      <c r="B31" s="1048" t="e">
        <f>#REF!</f>
        <v>#REF!</v>
      </c>
      <c r="C31" s="1048" t="e">
        <f>#REF!</f>
        <v>#REF!</v>
      </c>
      <c r="D31" s="1131" t="e">
        <f>#REF!</f>
        <v>#REF!</v>
      </c>
      <c r="E31" s="1132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6" t="e">
        <f t="shared" ref="I31:I92" si="40">F31-H31</f>
        <v>#REF!</v>
      </c>
      <c r="L31" s="1100"/>
      <c r="M31" s="1101"/>
      <c r="N31" s="1102"/>
      <c r="O31" s="1103"/>
      <c r="P31" s="1102"/>
      <c r="Q31" s="1104"/>
      <c r="R31" s="1105"/>
      <c r="S31" s="1075"/>
      <c r="V31" s="1100"/>
      <c r="W31" s="1101"/>
      <c r="X31" s="1102"/>
      <c r="Y31" s="1103"/>
      <c r="Z31" s="1102"/>
      <c r="AA31" s="1104"/>
      <c r="AB31" s="1105"/>
      <c r="AC31" s="1075"/>
      <c r="AF31" s="1100"/>
      <c r="AG31" s="1101"/>
      <c r="AH31" s="1106"/>
      <c r="AI31" s="1107"/>
      <c r="AJ31" s="302"/>
      <c r="AK31" s="1049"/>
      <c r="AL31" s="1092"/>
      <c r="AM31" s="1092"/>
      <c r="AP31" s="1100"/>
      <c r="AQ31" s="1101"/>
      <c r="AR31" s="302"/>
      <c r="AS31" s="1108"/>
      <c r="AT31" s="1109"/>
      <c r="AU31" s="1110"/>
      <c r="AV31" s="1111"/>
      <c r="AW31" s="1111"/>
      <c r="AZ31" s="1100"/>
      <c r="BA31" s="1101"/>
      <c r="BB31" s="1102"/>
      <c r="BC31" s="1103"/>
      <c r="BD31" s="1102"/>
      <c r="BE31" s="1104"/>
      <c r="BF31" s="1105"/>
      <c r="BG31" s="1075"/>
      <c r="BJ31" s="1100"/>
      <c r="BK31" s="1101"/>
      <c r="BL31" s="1102"/>
      <c r="BM31" s="1103"/>
      <c r="BN31" s="1102"/>
      <c r="BO31" s="1104"/>
      <c r="BP31" s="1105"/>
      <c r="BT31" s="1100"/>
      <c r="BU31" s="1101"/>
      <c r="BV31" s="1106"/>
      <c r="BW31" s="1107"/>
      <c r="BX31" s="302"/>
      <c r="BY31" s="1074"/>
      <c r="BZ31" s="1105"/>
      <c r="CD31" s="1100"/>
      <c r="CE31" s="1101">
        <v>24</v>
      </c>
      <c r="CF31" s="302"/>
      <c r="CG31" s="1180"/>
      <c r="CH31" s="302"/>
      <c r="CI31" s="1181"/>
      <c r="CJ31" s="1182"/>
      <c r="CN31" s="1100"/>
      <c r="CO31" s="1101"/>
      <c r="CP31" s="302"/>
      <c r="CQ31" s="1183"/>
      <c r="CR31" s="302"/>
      <c r="CS31" s="1074"/>
      <c r="CT31" s="1092"/>
      <c r="CU31" s="1160">
        <f>SUM(CU8:CU30)</f>
        <v>0</v>
      </c>
      <c r="CX31" s="1100"/>
      <c r="CY31" s="1101">
        <v>24</v>
      </c>
      <c r="CZ31" s="302"/>
      <c r="DA31" s="1183"/>
      <c r="DB31" s="302"/>
      <c r="DC31" s="1104"/>
      <c r="DD31" s="1105"/>
      <c r="DE31" s="1184">
        <f t="shared" si="14"/>
        <v>0</v>
      </c>
      <c r="DH31" s="1100"/>
      <c r="DI31" s="1101">
        <v>24</v>
      </c>
      <c r="DJ31" s="302"/>
      <c r="DK31" s="1183"/>
      <c r="DL31" s="302"/>
      <c r="DM31" s="1104"/>
      <c r="DN31" s="1105"/>
      <c r="DO31" s="1184">
        <f t="shared" si="15"/>
        <v>0</v>
      </c>
      <c r="DR31" s="1100"/>
      <c r="DS31" s="1101"/>
      <c r="DT31" s="302"/>
      <c r="DU31" s="1183"/>
      <c r="DV31" s="302"/>
      <c r="DW31" s="1074"/>
      <c r="DX31" s="1105"/>
      <c r="EB31" s="1100"/>
      <c r="EC31" s="1101"/>
      <c r="ED31" s="302"/>
      <c r="EE31" s="1103"/>
      <c r="EF31" s="1185"/>
      <c r="EG31" s="1186"/>
      <c r="EH31" s="1105"/>
      <c r="EI31" s="1075"/>
      <c r="EL31" s="1100"/>
      <c r="EM31" s="1101"/>
      <c r="EN31" s="302"/>
      <c r="EO31" s="1103"/>
      <c r="EP31" s="1185"/>
      <c r="EQ31" s="1186"/>
      <c r="ER31" s="1105"/>
      <c r="ES31" s="1075"/>
      <c r="EV31" s="1100"/>
      <c r="EW31" s="1101"/>
      <c r="EX31" s="302"/>
      <c r="EY31" s="1103"/>
      <c r="EZ31" s="1185"/>
      <c r="FA31" s="1186"/>
      <c r="FB31" s="1105"/>
      <c r="FC31" s="1075"/>
      <c r="FF31" s="1187"/>
      <c r="FG31" s="1101"/>
      <c r="FH31" s="302"/>
      <c r="FI31" s="1107"/>
      <c r="FJ31" s="302"/>
      <c r="FK31" s="1186"/>
      <c r="FL31" s="1105"/>
      <c r="FM31" s="1075"/>
      <c r="FP31" s="1187"/>
      <c r="FQ31" s="1101"/>
      <c r="FR31" s="302"/>
      <c r="FS31" s="1107"/>
      <c r="FT31" s="302"/>
      <c r="FU31" s="1186"/>
      <c r="FV31" s="1105"/>
      <c r="FW31" s="1075"/>
      <c r="FZ31" s="1100"/>
      <c r="GA31" s="1101"/>
      <c r="GB31" s="1102"/>
      <c r="GC31" s="1103"/>
      <c r="GD31" s="1102"/>
      <c r="GE31" s="1186"/>
      <c r="GF31" s="1105"/>
      <c r="GG31" s="1075"/>
      <c r="GJ31" s="1100"/>
      <c r="GK31" s="1188"/>
      <c r="GL31" s="1189"/>
      <c r="GM31" s="1190"/>
      <c r="GN31" s="302"/>
      <c r="GO31" s="1074"/>
      <c r="GT31" s="1115"/>
      <c r="GU31" s="1191"/>
      <c r="GV31" s="1192"/>
      <c r="GW31" s="1193"/>
      <c r="GX31" s="1194"/>
      <c r="GY31" s="1195"/>
      <c r="GZ31" s="1196"/>
      <c r="HA31" s="1197"/>
    </row>
    <row r="32" spans="1:209" ht="18.75" customHeight="1" thickTop="1" thickBot="1" x14ac:dyDescent="0.3">
      <c r="A32" s="1119">
        <v>29</v>
      </c>
      <c r="B32" s="1048" t="e">
        <f>#REF!</f>
        <v>#REF!</v>
      </c>
      <c r="C32" s="1048" t="e">
        <f>#REF!</f>
        <v>#REF!</v>
      </c>
      <c r="D32" s="1131" t="e">
        <f>#REF!</f>
        <v>#REF!</v>
      </c>
      <c r="E32" s="1132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6" t="e">
        <f t="shared" si="40"/>
        <v>#REF!</v>
      </c>
      <c r="N32" s="297">
        <f>SUM(N8:N31)</f>
        <v>17856.87</v>
      </c>
      <c r="P32" s="916">
        <f>SUM(P8:P31)</f>
        <v>0</v>
      </c>
      <c r="S32" s="2"/>
      <c r="X32" s="297">
        <f>SUM(X8:X31)</f>
        <v>18292.8</v>
      </c>
      <c r="Z32" s="916">
        <f>SUM(Z8:Z31)</f>
        <v>0</v>
      </c>
      <c r="AH32" s="916">
        <f>SUM(AH8:AH31)</f>
        <v>18581.349999999999</v>
      </c>
      <c r="AJ32" s="916">
        <f>SUM(AJ8:AJ31)</f>
        <v>0</v>
      </c>
      <c r="AR32" s="297">
        <f>SUM(AR8:AR31)</f>
        <v>18476.600000000002</v>
      </c>
      <c r="AT32" s="297">
        <f>SUM(AT8:AT31)</f>
        <v>0</v>
      </c>
      <c r="AW32" s="1048"/>
      <c r="AZ32" s="1048"/>
      <c r="BB32" s="297">
        <f>SUM(BB8:BB31)</f>
        <v>18715.12</v>
      </c>
      <c r="BD32" s="916">
        <f>SUM(BD8:BD31)</f>
        <v>0</v>
      </c>
      <c r="BL32" s="297">
        <f>SUM(BL8:BL31)</f>
        <v>18866.62</v>
      </c>
      <c r="BN32" s="916">
        <f>SUM(BN8:BN31)</f>
        <v>0</v>
      </c>
      <c r="BV32" s="916">
        <f>SUM(BV8:BV31)</f>
        <v>0</v>
      </c>
      <c r="BX32" s="916">
        <f>SUM(BX8:BX31)</f>
        <v>0</v>
      </c>
      <c r="CE32" s="1077"/>
      <c r="CF32" s="916">
        <f>SUM(CF8:CF31)</f>
        <v>0</v>
      </c>
      <c r="CH32" s="916">
        <f>SUM(CH8:CH31)</f>
        <v>0</v>
      </c>
      <c r="CP32" s="916">
        <f>SUM(CP8:CP31)</f>
        <v>0</v>
      </c>
      <c r="CR32" s="916">
        <f>SUM(CR8:CR31)</f>
        <v>0</v>
      </c>
      <c r="CZ32" s="916">
        <f>SUM(CZ8:CZ31)</f>
        <v>0</v>
      </c>
      <c r="DB32" s="916">
        <f>SUM(DB8:DB31)</f>
        <v>0</v>
      </c>
      <c r="DE32" s="2">
        <f>SUM(DE8:DE31)</f>
        <v>0</v>
      </c>
      <c r="DJ32" s="916">
        <f>SUM(DJ8:DJ31)</f>
        <v>0</v>
      </c>
      <c r="DL32" s="916">
        <f>SUM(DL8:DL31)</f>
        <v>0</v>
      </c>
      <c r="DO32" s="2">
        <f>SUM(DO8:DO31)</f>
        <v>0</v>
      </c>
      <c r="DT32" s="916">
        <f>SUM(DT8:DT31)</f>
        <v>0</v>
      </c>
      <c r="DV32" s="916">
        <f>SUM(DV8:DV31)</f>
        <v>0</v>
      </c>
      <c r="ED32" s="916">
        <f>SUM(ED8:ED31)</f>
        <v>0</v>
      </c>
      <c r="EF32" s="916">
        <f>SUM(EF8:EF31)</f>
        <v>0</v>
      </c>
      <c r="EN32" s="916">
        <f>SUM(EN8:EN31)</f>
        <v>0</v>
      </c>
      <c r="EP32" s="916">
        <f>SUM(EP8:EP31)</f>
        <v>0</v>
      </c>
      <c r="EX32" s="916">
        <f>SUM(EX8:EX31)</f>
        <v>0</v>
      </c>
      <c r="EZ32" s="916">
        <f>SUM(EZ8:EZ31)</f>
        <v>0</v>
      </c>
      <c r="FH32" s="1137">
        <f>SUM(FH8:FH31)</f>
        <v>0</v>
      </c>
      <c r="FJ32" s="916">
        <f>SUM(FJ8:FJ31)</f>
        <v>0</v>
      </c>
      <c r="FR32" s="1137">
        <f>SUM(FR8:FR31)</f>
        <v>0</v>
      </c>
      <c r="FT32" s="916">
        <f>SUM(FT8:FT31)</f>
        <v>0</v>
      </c>
      <c r="GB32" s="916">
        <f>SUM(GB8:GB31)</f>
        <v>0</v>
      </c>
      <c r="GC32" s="916"/>
      <c r="GD32" s="916">
        <f>SUM(GD8:GD31)</f>
        <v>0</v>
      </c>
      <c r="GE32" s="1048" t="s">
        <v>807</v>
      </c>
      <c r="GL32" s="916">
        <f>SUM(GL8:GL31)</f>
        <v>0</v>
      </c>
      <c r="GN32" s="916">
        <f>SUM(GN8:GN31)</f>
        <v>0</v>
      </c>
      <c r="GV32" s="916">
        <f>SUM(GV8:GV31)</f>
        <v>0</v>
      </c>
      <c r="GX32" s="916">
        <f>SUM(GX8:GX31)</f>
        <v>0</v>
      </c>
    </row>
    <row r="33" spans="1:206" ht="18.75" customHeight="1" x14ac:dyDescent="0.25">
      <c r="A33" s="1119">
        <v>30</v>
      </c>
      <c r="B33" s="1048" t="e">
        <f>#REF!</f>
        <v>#REF!</v>
      </c>
      <c r="C33" s="1048" t="e">
        <f>#REF!</f>
        <v>#REF!</v>
      </c>
      <c r="D33" s="1131" t="e">
        <f>#REF!</f>
        <v>#REF!</v>
      </c>
      <c r="E33" s="1132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6" t="e">
        <f t="shared" si="40"/>
        <v>#REF!</v>
      </c>
      <c r="N33" s="1112" t="s">
        <v>800</v>
      </c>
      <c r="O33" s="1113"/>
      <c r="P33" s="1114">
        <f>Q5-P32</f>
        <v>17856.87</v>
      </c>
      <c r="S33" s="2"/>
      <c r="X33" s="1112" t="s">
        <v>800</v>
      </c>
      <c r="Y33" s="1113"/>
      <c r="Z33" s="1114">
        <f>AA5-Z32</f>
        <v>18281.8</v>
      </c>
      <c r="AH33" s="1112" t="s">
        <v>800</v>
      </c>
      <c r="AI33" s="1113"/>
      <c r="AJ33" s="1114">
        <f>AK5-AJ32</f>
        <v>18581.5</v>
      </c>
      <c r="AR33" s="1112" t="s">
        <v>800</v>
      </c>
      <c r="AS33" s="1113"/>
      <c r="AT33" s="1114">
        <f>AU5-AT32</f>
        <v>18476.599999999999</v>
      </c>
      <c r="AW33" s="1048"/>
      <c r="AZ33" s="1048"/>
      <c r="BB33" s="1112" t="s">
        <v>800</v>
      </c>
      <c r="BC33" s="1113"/>
      <c r="BD33" s="1114">
        <f>BE5-BD32</f>
        <v>18715.12</v>
      </c>
      <c r="BL33" s="1112" t="s">
        <v>800</v>
      </c>
      <c r="BM33" s="1113"/>
      <c r="BN33" s="1114">
        <f>BO5-BN32</f>
        <v>18866.62</v>
      </c>
      <c r="BV33" s="1112" t="s">
        <v>800</v>
      </c>
      <c r="BW33" s="1113"/>
      <c r="BX33" s="1114">
        <f>BV32-BX32</f>
        <v>0</v>
      </c>
      <c r="CE33" s="1077"/>
      <c r="CF33" s="1112" t="s">
        <v>800</v>
      </c>
      <c r="CG33" s="1113"/>
      <c r="CH33" s="1114">
        <f>CF32-CH32</f>
        <v>0</v>
      </c>
      <c r="CP33" s="1112" t="s">
        <v>800</v>
      </c>
      <c r="CQ33" s="1113"/>
      <c r="CR33" s="1114">
        <f>CP32-CR32</f>
        <v>0</v>
      </c>
      <c r="CZ33" s="1112" t="s">
        <v>800</v>
      </c>
      <c r="DA33" s="1113"/>
      <c r="DB33" s="1114">
        <f>CZ32-DB32</f>
        <v>0</v>
      </c>
      <c r="DJ33" s="1112" t="s">
        <v>800</v>
      </c>
      <c r="DK33" s="1113"/>
      <c r="DL33" s="1114">
        <f>DJ32-DL32</f>
        <v>0</v>
      </c>
      <c r="DT33" s="1112" t="s">
        <v>800</v>
      </c>
      <c r="DU33" s="1113"/>
      <c r="DV33" s="1114">
        <f>DT32-DV32</f>
        <v>0</v>
      </c>
      <c r="ED33" s="1112" t="s">
        <v>800</v>
      </c>
      <c r="EE33" s="1113"/>
      <c r="EF33" s="1114">
        <f>ED32-EF32</f>
        <v>0</v>
      </c>
      <c r="EN33" s="1112" t="s">
        <v>800</v>
      </c>
      <c r="EO33" s="1113"/>
      <c r="EP33" s="1114">
        <f>EN32-EP32</f>
        <v>0</v>
      </c>
      <c r="EX33" s="1112" t="s">
        <v>800</v>
      </c>
      <c r="EY33" s="1113"/>
      <c r="EZ33" s="1198">
        <f>EX32-EZ32</f>
        <v>0</v>
      </c>
      <c r="FH33" s="1112" t="s">
        <v>800</v>
      </c>
      <c r="FI33" s="1113"/>
      <c r="FJ33" s="1198">
        <f>FH32-FJ32</f>
        <v>0</v>
      </c>
      <c r="FR33" s="1112" t="s">
        <v>800</v>
      </c>
      <c r="FS33" s="1113"/>
      <c r="FT33" s="1198">
        <f>FR32-FT32</f>
        <v>0</v>
      </c>
      <c r="GB33" s="1112" t="s">
        <v>800</v>
      </c>
      <c r="GC33" s="1113"/>
      <c r="GD33" s="1114">
        <f>GB32-GD32</f>
        <v>0</v>
      </c>
      <c r="GL33" s="1112" t="s">
        <v>800</v>
      </c>
      <c r="GM33" s="1113"/>
      <c r="GN33" s="1114">
        <f>GL32-GN32</f>
        <v>0</v>
      </c>
      <c r="GV33" s="1112" t="s">
        <v>800</v>
      </c>
      <c r="GW33" s="1113"/>
      <c r="GX33" s="1114">
        <f>GV32-GX32</f>
        <v>0</v>
      </c>
    </row>
    <row r="34" spans="1:206" ht="16.5" thickBot="1" x14ac:dyDescent="0.3">
      <c r="A34" s="1119">
        <v>31</v>
      </c>
      <c r="B34" s="1048" t="e">
        <f>#REF!</f>
        <v>#REF!</v>
      </c>
      <c r="C34" s="1048" t="e">
        <f>#REF!</f>
        <v>#REF!</v>
      </c>
      <c r="D34" s="1131" t="e">
        <f>#REF!</f>
        <v>#REF!</v>
      </c>
      <c r="E34" s="1132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6" t="e">
        <f t="shared" si="40"/>
        <v>#REF!</v>
      </c>
      <c r="N34" s="1115" t="s">
        <v>791</v>
      </c>
      <c r="O34" s="7"/>
      <c r="P34" s="1116"/>
      <c r="S34" s="2"/>
      <c r="X34" s="1115" t="s">
        <v>791</v>
      </c>
      <c r="Y34" s="7"/>
      <c r="Z34" s="1116"/>
      <c r="AH34" s="1115" t="s">
        <v>791</v>
      </c>
      <c r="AI34" s="7"/>
      <c r="AJ34" s="1116"/>
      <c r="AR34" s="1115" t="s">
        <v>791</v>
      </c>
      <c r="AS34" s="7"/>
      <c r="AT34" s="1116"/>
      <c r="AW34" s="1048"/>
      <c r="AZ34" s="1048"/>
      <c r="BB34" s="1115" t="s">
        <v>791</v>
      </c>
      <c r="BC34" s="7"/>
      <c r="BD34" s="1116"/>
      <c r="BL34" s="1115" t="s">
        <v>791</v>
      </c>
      <c r="BM34" s="7"/>
      <c r="BN34" s="1116"/>
      <c r="BV34" s="1115" t="s">
        <v>791</v>
      </c>
      <c r="BW34" s="7"/>
      <c r="BX34" s="1116"/>
      <c r="CE34" s="1077"/>
      <c r="CF34" s="1115" t="s">
        <v>791</v>
      </c>
      <c r="CG34" s="7"/>
      <c r="CH34" s="1116"/>
      <c r="CP34" s="1115" t="s">
        <v>791</v>
      </c>
      <c r="CQ34" s="7"/>
      <c r="CR34" s="1116"/>
      <c r="CZ34" s="1115" t="s">
        <v>791</v>
      </c>
      <c r="DA34" s="7"/>
      <c r="DB34" s="1116"/>
      <c r="DJ34" s="1115" t="s">
        <v>791</v>
      </c>
      <c r="DK34" s="7"/>
      <c r="DL34" s="1116"/>
      <c r="DT34" s="1115" t="s">
        <v>791</v>
      </c>
      <c r="DU34" s="7"/>
      <c r="DV34" s="1116"/>
      <c r="ED34" s="1115" t="s">
        <v>791</v>
      </c>
      <c r="EE34" s="7"/>
      <c r="EF34" s="1116"/>
      <c r="EN34" s="1115" t="s">
        <v>791</v>
      </c>
      <c r="EO34" s="7"/>
      <c r="EP34" s="1116"/>
      <c r="EX34" s="1115" t="s">
        <v>791</v>
      </c>
      <c r="EY34" s="7"/>
      <c r="EZ34" s="1116"/>
      <c r="FH34" s="1115" t="s">
        <v>791</v>
      </c>
      <c r="FI34" s="7"/>
      <c r="FJ34" s="1116"/>
      <c r="FR34" s="1115" t="s">
        <v>791</v>
      </c>
      <c r="FS34" s="7"/>
      <c r="FT34" s="1116"/>
      <c r="GB34" s="1115" t="s">
        <v>791</v>
      </c>
      <c r="GC34" s="7"/>
      <c r="GD34" s="1116"/>
      <c r="GL34" s="1115" t="s">
        <v>791</v>
      </c>
      <c r="GM34" s="7"/>
      <c r="GN34" s="1116"/>
      <c r="GV34" s="1115" t="s">
        <v>791</v>
      </c>
      <c r="GW34" s="7"/>
      <c r="GX34" s="1116"/>
    </row>
    <row r="35" spans="1:206" x14ac:dyDescent="0.25">
      <c r="A35" s="1119">
        <v>32</v>
      </c>
      <c r="B35" s="1048" t="e">
        <f>#REF!</f>
        <v>#REF!</v>
      </c>
      <c r="C35" s="1048" t="e">
        <f>#REF!</f>
        <v>#REF!</v>
      </c>
      <c r="D35" s="1131" t="e">
        <f>#REF!</f>
        <v>#REF!</v>
      </c>
      <c r="E35" s="1132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6" t="e">
        <f t="shared" si="40"/>
        <v>#REF!</v>
      </c>
      <c r="S35" s="2"/>
      <c r="AW35" s="1048"/>
      <c r="AZ35" s="1048"/>
      <c r="CP35" s="1048" t="s">
        <v>26</v>
      </c>
    </row>
    <row r="36" spans="1:206" x14ac:dyDescent="0.25">
      <c r="A36" s="1119">
        <v>33</v>
      </c>
      <c r="B36" s="1048" t="e">
        <f>#REF!</f>
        <v>#REF!</v>
      </c>
      <c r="C36" s="1048" t="e">
        <f>#REF!</f>
        <v>#REF!</v>
      </c>
      <c r="D36" s="1131" t="e">
        <f>#REF!</f>
        <v>#REF!</v>
      </c>
      <c r="E36" s="1132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6" t="e">
        <f t="shared" si="40"/>
        <v>#REF!</v>
      </c>
      <c r="S36" s="2"/>
      <c r="AW36" s="1048"/>
      <c r="AZ36" s="1048"/>
    </row>
    <row r="37" spans="1:206" x14ac:dyDescent="0.25">
      <c r="A37" s="1119">
        <v>34</v>
      </c>
      <c r="B37" s="1048" t="e">
        <f>#REF!</f>
        <v>#REF!</v>
      </c>
      <c r="C37" s="1048" t="e">
        <f>#REF!</f>
        <v>#REF!</v>
      </c>
      <c r="D37" s="1131" t="e">
        <f>#REF!</f>
        <v>#REF!</v>
      </c>
      <c r="E37" s="1132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6" t="e">
        <f t="shared" si="40"/>
        <v>#REF!</v>
      </c>
      <c r="S37" s="2"/>
      <c r="AZ37" s="1048"/>
    </row>
    <row r="38" spans="1:206" x14ac:dyDescent="0.25">
      <c r="A38" s="1119">
        <v>35</v>
      </c>
      <c r="B38" s="1048" t="e">
        <f>#REF!</f>
        <v>#REF!</v>
      </c>
      <c r="C38" s="1048" t="e">
        <f>#REF!</f>
        <v>#REF!</v>
      </c>
      <c r="D38" s="1199" t="e">
        <f>#REF!</f>
        <v>#REF!</v>
      </c>
      <c r="E38" s="1132" t="e">
        <f>#REF!</f>
        <v>#REF!</v>
      </c>
      <c r="F38" s="1137" t="e">
        <f>#REF!</f>
        <v>#REF!</v>
      </c>
      <c r="G38" s="3" t="e">
        <f>#REF!</f>
        <v>#REF!</v>
      </c>
      <c r="H38" s="1137" t="e">
        <f>#REF!</f>
        <v>#REF!</v>
      </c>
      <c r="I38" s="916" t="e">
        <f t="shared" si="40"/>
        <v>#REF!</v>
      </c>
      <c r="S38" s="2"/>
      <c r="AZ38" s="1048"/>
    </row>
    <row r="39" spans="1:206" x14ac:dyDescent="0.25">
      <c r="A39" s="1119">
        <v>36</v>
      </c>
      <c r="B39" s="1048" t="e">
        <f>#REF!</f>
        <v>#REF!</v>
      </c>
      <c r="C39" s="1048" t="e">
        <f>#REF!</f>
        <v>#REF!</v>
      </c>
      <c r="D39" s="1200" t="e">
        <f>#REF!</f>
        <v>#REF!</v>
      </c>
      <c r="E39" s="1132" t="e">
        <f>#REF!</f>
        <v>#REF!</v>
      </c>
      <c r="F39" s="916" t="e">
        <f>#REF!</f>
        <v>#REF!</v>
      </c>
      <c r="G39" s="3" t="e">
        <f>#REF!</f>
        <v>#REF!</v>
      </c>
      <c r="H39" s="1137" t="e">
        <f>#REF!</f>
        <v>#REF!</v>
      </c>
      <c r="I39" s="916" t="e">
        <f t="shared" si="40"/>
        <v>#REF!</v>
      </c>
      <c r="S39" s="2"/>
      <c r="AZ39" s="1048"/>
    </row>
    <row r="40" spans="1:206" x14ac:dyDescent="0.25">
      <c r="A40" s="1119">
        <v>37</v>
      </c>
      <c r="B40" s="1048" t="e">
        <f>#REF!</f>
        <v>#REF!</v>
      </c>
      <c r="C40" s="1048" t="e">
        <f>#REF!</f>
        <v>#REF!</v>
      </c>
      <c r="D40" s="1200" t="e">
        <f>#REF!</f>
        <v>#REF!</v>
      </c>
      <c r="E40" s="1132" t="e">
        <f>#REF!</f>
        <v>#REF!</v>
      </c>
      <c r="F40" s="916" t="e">
        <f>#REF!</f>
        <v>#REF!</v>
      </c>
      <c r="G40" s="3" t="e">
        <f>#REF!</f>
        <v>#REF!</v>
      </c>
      <c r="H40" s="1137" t="e">
        <f>#REF!</f>
        <v>#REF!</v>
      </c>
      <c r="I40" s="916" t="e">
        <f t="shared" si="40"/>
        <v>#REF!</v>
      </c>
      <c r="S40" s="2"/>
      <c r="AZ40" s="1048"/>
    </row>
    <row r="41" spans="1:206" x14ac:dyDescent="0.25">
      <c r="A41" s="1119">
        <v>38</v>
      </c>
      <c r="B41" s="1048" t="e">
        <f>#REF!</f>
        <v>#REF!</v>
      </c>
      <c r="C41" s="1048" t="e">
        <f>#REF!</f>
        <v>#REF!</v>
      </c>
      <c r="D41" s="1092" t="e">
        <f>#REF!</f>
        <v>#REF!</v>
      </c>
      <c r="E41" s="1132" t="e">
        <f>#REF!</f>
        <v>#REF!</v>
      </c>
      <c r="F41" s="916" t="e">
        <f>#REF!</f>
        <v>#REF!</v>
      </c>
      <c r="G41" s="3" t="e">
        <f>#REF!</f>
        <v>#REF!</v>
      </c>
      <c r="H41" s="1137" t="e">
        <f>#REF!</f>
        <v>#REF!</v>
      </c>
      <c r="I41" s="916" t="e">
        <f t="shared" si="40"/>
        <v>#REF!</v>
      </c>
      <c r="S41" s="2"/>
      <c r="AZ41" s="1048"/>
    </row>
    <row r="42" spans="1:206" x14ac:dyDescent="0.25">
      <c r="A42" s="1119">
        <v>39</v>
      </c>
      <c r="B42" s="1048" t="e">
        <f>#REF!</f>
        <v>#REF!</v>
      </c>
      <c r="C42" s="1048" t="e">
        <f>#REF!</f>
        <v>#REF!</v>
      </c>
      <c r="D42" s="1092" t="e">
        <f>#REF!</f>
        <v>#REF!</v>
      </c>
      <c r="E42" s="1132" t="e">
        <f>#REF!</f>
        <v>#REF!</v>
      </c>
      <c r="F42" s="916" t="e">
        <f>#REF!</f>
        <v>#REF!</v>
      </c>
      <c r="G42" s="3" t="e">
        <f>#REF!</f>
        <v>#REF!</v>
      </c>
      <c r="H42" s="1137" t="e">
        <f>#REF!</f>
        <v>#REF!</v>
      </c>
      <c r="I42" s="916" t="e">
        <f t="shared" si="40"/>
        <v>#REF!</v>
      </c>
      <c r="S42" s="2"/>
      <c r="AZ42" s="1048"/>
    </row>
    <row r="43" spans="1:206" x14ac:dyDescent="0.25">
      <c r="A43" s="1119">
        <v>40</v>
      </c>
      <c r="B43" s="1048" t="e">
        <f>#REF!</f>
        <v>#REF!</v>
      </c>
      <c r="C43" s="1048" t="e">
        <f>#REF!</f>
        <v>#REF!</v>
      </c>
      <c r="D43" s="1092" t="e">
        <f>#REF!</f>
        <v>#REF!</v>
      </c>
      <c r="E43" s="1132" t="e">
        <f>#REF!</f>
        <v>#REF!</v>
      </c>
      <c r="F43" s="916" t="e">
        <f>#REF!</f>
        <v>#REF!</v>
      </c>
      <c r="G43" s="3" t="e">
        <f>#REF!</f>
        <v>#REF!</v>
      </c>
      <c r="H43" s="1137" t="e">
        <f>#REF!</f>
        <v>#REF!</v>
      </c>
      <c r="I43" s="916" t="e">
        <f t="shared" si="40"/>
        <v>#REF!</v>
      </c>
      <c r="S43" s="2"/>
      <c r="AZ43" s="1048"/>
    </row>
    <row r="44" spans="1:206" x14ac:dyDescent="0.25">
      <c r="A44" s="1119">
        <v>41</v>
      </c>
      <c r="B44" s="1048" t="e">
        <f>#REF!</f>
        <v>#REF!</v>
      </c>
      <c r="C44" s="1048" t="e">
        <f>#REF!</f>
        <v>#REF!</v>
      </c>
      <c r="D44" s="1092" t="e">
        <f>#REF!</f>
        <v>#REF!</v>
      </c>
      <c r="E44" s="1132" t="e">
        <f>#REF!</f>
        <v>#REF!</v>
      </c>
      <c r="F44" s="916" t="e">
        <f>#REF!</f>
        <v>#REF!</v>
      </c>
      <c r="G44" s="3" t="e">
        <f>#REF!</f>
        <v>#REF!</v>
      </c>
      <c r="H44" s="1137" t="e">
        <f>#REF!</f>
        <v>#REF!</v>
      </c>
      <c r="I44" s="916" t="e">
        <f t="shared" si="40"/>
        <v>#REF!</v>
      </c>
      <c r="BJ44" s="1049"/>
    </row>
    <row r="45" spans="1:206" x14ac:dyDescent="0.25">
      <c r="A45" s="1119">
        <v>42</v>
      </c>
      <c r="B45" s="1048" t="e">
        <f>#REF!</f>
        <v>#REF!</v>
      </c>
      <c r="C45" s="1048" t="e">
        <f>#REF!</f>
        <v>#REF!</v>
      </c>
      <c r="D45" s="1092" t="e">
        <f>#REF!</f>
        <v>#REF!</v>
      </c>
      <c r="E45" s="1132" t="e">
        <f>#REF!</f>
        <v>#REF!</v>
      </c>
      <c r="F45" s="916" t="e">
        <f>#REF!</f>
        <v>#REF!</v>
      </c>
      <c r="G45" s="3" t="e">
        <f>#REF!</f>
        <v>#REF!</v>
      </c>
      <c r="H45" s="1137" t="e">
        <f>#REF!</f>
        <v>#REF!</v>
      </c>
      <c r="I45" s="916" t="e">
        <f t="shared" si="40"/>
        <v>#REF!</v>
      </c>
      <c r="BJ45" s="1049"/>
    </row>
    <row r="46" spans="1:206" x14ac:dyDescent="0.25">
      <c r="A46" s="1119">
        <v>43</v>
      </c>
      <c r="B46" s="1048" t="e">
        <f>#REF!</f>
        <v>#REF!</v>
      </c>
      <c r="C46" s="1048" t="e">
        <f>#REF!</f>
        <v>#REF!</v>
      </c>
      <c r="D46" s="1092" t="e">
        <f>#REF!</f>
        <v>#REF!</v>
      </c>
      <c r="E46" s="1132" t="e">
        <f>#REF!</f>
        <v>#REF!</v>
      </c>
      <c r="F46" s="916" t="e">
        <f>#REF!</f>
        <v>#REF!</v>
      </c>
      <c r="G46" s="3" t="e">
        <f>#REF!</f>
        <v>#REF!</v>
      </c>
      <c r="H46" s="1137" t="e">
        <f>#REF!</f>
        <v>#REF!</v>
      </c>
      <c r="I46" s="916" t="e">
        <f t="shared" si="40"/>
        <v>#REF!</v>
      </c>
      <c r="BJ46" s="1049"/>
    </row>
    <row r="47" spans="1:206" x14ac:dyDescent="0.25">
      <c r="A47" s="1119">
        <v>44</v>
      </c>
      <c r="B47" s="1048" t="e">
        <f>#REF!</f>
        <v>#REF!</v>
      </c>
      <c r="C47" s="1048" t="e">
        <f>#REF!</f>
        <v>#REF!</v>
      </c>
      <c r="D47" s="1092" t="e">
        <f>#REF!</f>
        <v>#REF!</v>
      </c>
      <c r="E47" s="1132" t="e">
        <f>#REF!</f>
        <v>#REF!</v>
      </c>
      <c r="F47" s="916" t="e">
        <f>#REF!</f>
        <v>#REF!</v>
      </c>
      <c r="G47" s="3" t="e">
        <f>#REF!</f>
        <v>#REF!</v>
      </c>
      <c r="H47" s="1137" t="e">
        <f>#REF!</f>
        <v>#REF!</v>
      </c>
      <c r="I47" s="916" t="e">
        <f t="shared" si="40"/>
        <v>#REF!</v>
      </c>
      <c r="BJ47" s="1049"/>
    </row>
    <row r="48" spans="1:206" x14ac:dyDescent="0.25">
      <c r="A48" s="1119">
        <v>45</v>
      </c>
      <c r="B48" s="1138" t="e">
        <f>#REF!</f>
        <v>#REF!</v>
      </c>
      <c r="C48" s="1138" t="e">
        <f>#REF!</f>
        <v>#REF!</v>
      </c>
      <c r="D48" s="1092" t="e">
        <f>#REF!</f>
        <v>#REF!</v>
      </c>
      <c r="E48" s="1132" t="e">
        <f>#REF!</f>
        <v>#REF!</v>
      </c>
      <c r="F48" s="916" t="e">
        <f>#REF!</f>
        <v>#REF!</v>
      </c>
      <c r="G48" s="3" t="e">
        <f>#REF!</f>
        <v>#REF!</v>
      </c>
      <c r="H48" s="1137" t="e">
        <f>#REF!</f>
        <v>#REF!</v>
      </c>
      <c r="I48" s="916" t="e">
        <f t="shared" si="40"/>
        <v>#REF!</v>
      </c>
      <c r="BJ48" s="1049"/>
    </row>
    <row r="49" spans="1:62" x14ac:dyDescent="0.25">
      <c r="A49" s="1119">
        <v>46</v>
      </c>
      <c r="B49" s="1138" t="e">
        <f>#REF!</f>
        <v>#REF!</v>
      </c>
      <c r="C49" s="1138" t="e">
        <f>#REF!</f>
        <v>#REF!</v>
      </c>
      <c r="D49" s="1092" t="e">
        <f>#REF!</f>
        <v>#REF!</v>
      </c>
      <c r="E49" s="1132" t="e">
        <f>#REF!</f>
        <v>#REF!</v>
      </c>
      <c r="F49" s="916" t="e">
        <f>#REF!</f>
        <v>#REF!</v>
      </c>
      <c r="G49" s="3" t="e">
        <f>#REF!</f>
        <v>#REF!</v>
      </c>
      <c r="H49" s="1137" t="e">
        <f>#REF!</f>
        <v>#REF!</v>
      </c>
      <c r="I49" s="916" t="e">
        <f t="shared" si="40"/>
        <v>#REF!</v>
      </c>
      <c r="BJ49" s="1049"/>
    </row>
    <row r="50" spans="1:62" x14ac:dyDescent="0.25">
      <c r="A50" s="1119">
        <v>47</v>
      </c>
      <c r="B50" s="1138" t="e">
        <f>#REF!</f>
        <v>#REF!</v>
      </c>
      <c r="C50" s="1138" t="e">
        <f>#REF!</f>
        <v>#REF!</v>
      </c>
      <c r="D50" s="1092" t="e">
        <f>#REF!</f>
        <v>#REF!</v>
      </c>
      <c r="E50" s="1132" t="e">
        <f>#REF!</f>
        <v>#REF!</v>
      </c>
      <c r="F50" s="916" t="e">
        <f>#REF!</f>
        <v>#REF!</v>
      </c>
      <c r="G50" s="3" t="e">
        <f>#REF!</f>
        <v>#REF!</v>
      </c>
      <c r="H50" s="1137" t="e">
        <f>#REF!</f>
        <v>#REF!</v>
      </c>
      <c r="I50" s="916" t="e">
        <f t="shared" si="40"/>
        <v>#REF!</v>
      </c>
    </row>
    <row r="51" spans="1:62" x14ac:dyDescent="0.25">
      <c r="A51" s="1119">
        <v>48</v>
      </c>
      <c r="B51" s="1138" t="e">
        <f>#REF!</f>
        <v>#REF!</v>
      </c>
      <c r="C51" s="1138" t="e">
        <f>#REF!</f>
        <v>#REF!</v>
      </c>
      <c r="D51" s="1092" t="e">
        <f>#REF!</f>
        <v>#REF!</v>
      </c>
      <c r="E51" s="1132" t="e">
        <f>#REF!</f>
        <v>#REF!</v>
      </c>
      <c r="F51" s="916" t="e">
        <f>#REF!</f>
        <v>#REF!</v>
      </c>
      <c r="G51" s="3" t="e">
        <f>#REF!</f>
        <v>#REF!</v>
      </c>
      <c r="H51" s="1137" t="e">
        <f>#REF!</f>
        <v>#REF!</v>
      </c>
      <c r="I51" s="916" t="e">
        <f t="shared" si="40"/>
        <v>#REF!</v>
      </c>
    </row>
    <row r="52" spans="1:62" x14ac:dyDescent="0.25">
      <c r="A52" s="1119">
        <v>49</v>
      </c>
      <c r="B52" s="1138" t="e">
        <f>#REF!</f>
        <v>#REF!</v>
      </c>
      <c r="C52" s="1138" t="e">
        <f>#REF!</f>
        <v>#REF!</v>
      </c>
      <c r="D52" s="1092" t="e">
        <f>#REF!</f>
        <v>#REF!</v>
      </c>
      <c r="E52" s="1132" t="e">
        <f>#REF!</f>
        <v>#REF!</v>
      </c>
      <c r="F52" s="916" t="e">
        <f>#REF!</f>
        <v>#REF!</v>
      </c>
      <c r="G52" s="3" t="e">
        <f>#REF!</f>
        <v>#REF!</v>
      </c>
      <c r="H52" s="1137" t="e">
        <f>#REF!</f>
        <v>#REF!</v>
      </c>
      <c r="I52" s="916" t="e">
        <f t="shared" si="40"/>
        <v>#REF!</v>
      </c>
    </row>
    <row r="53" spans="1:62" x14ac:dyDescent="0.25">
      <c r="A53" s="1119">
        <v>50</v>
      </c>
      <c r="B53" s="1138" t="e">
        <f>#REF!</f>
        <v>#REF!</v>
      </c>
      <c r="C53" s="1138" t="e">
        <f>#REF!</f>
        <v>#REF!</v>
      </c>
      <c r="D53" s="1092" t="e">
        <f>#REF!</f>
        <v>#REF!</v>
      </c>
      <c r="E53" s="1132" t="e">
        <f>#REF!</f>
        <v>#REF!</v>
      </c>
      <c r="F53" s="916" t="e">
        <f>#REF!</f>
        <v>#REF!</v>
      </c>
      <c r="G53" s="3" t="e">
        <f>#REF!</f>
        <v>#REF!</v>
      </c>
      <c r="H53" s="1137" t="e">
        <f>#REF!</f>
        <v>#REF!</v>
      </c>
      <c r="I53" s="916" t="e">
        <f t="shared" si="40"/>
        <v>#REF!</v>
      </c>
    </row>
    <row r="54" spans="1:62" x14ac:dyDescent="0.25">
      <c r="A54" s="1119">
        <v>51</v>
      </c>
      <c r="B54" s="1048" t="e">
        <f>#REF!</f>
        <v>#REF!</v>
      </c>
      <c r="C54" s="1048" t="e">
        <f>#REF!</f>
        <v>#REF!</v>
      </c>
      <c r="D54" s="1092" t="e">
        <f>#REF!</f>
        <v>#REF!</v>
      </c>
      <c r="E54" s="1132" t="e">
        <f>#REF!</f>
        <v>#REF!</v>
      </c>
      <c r="F54" s="916" t="e">
        <f>#REF!</f>
        <v>#REF!</v>
      </c>
      <c r="G54" s="3" t="e">
        <f>#REF!</f>
        <v>#REF!</v>
      </c>
      <c r="H54" s="1137" t="e">
        <f>#REF!</f>
        <v>#REF!</v>
      </c>
      <c r="I54" s="916" t="e">
        <f t="shared" si="40"/>
        <v>#REF!</v>
      </c>
    </row>
    <row r="55" spans="1:62" x14ac:dyDescent="0.25">
      <c r="A55" s="1119">
        <v>52</v>
      </c>
      <c r="B55" s="1048" t="e">
        <f>#REF!</f>
        <v>#REF!</v>
      </c>
      <c r="C55" s="1048" t="e">
        <f>#REF!</f>
        <v>#REF!</v>
      </c>
      <c r="D55" s="1092" t="e">
        <f>#REF!</f>
        <v>#REF!</v>
      </c>
      <c r="E55" s="1132" t="e">
        <f>#REF!</f>
        <v>#REF!</v>
      </c>
      <c r="F55" s="916" t="e">
        <f>#REF!</f>
        <v>#REF!</v>
      </c>
      <c r="G55" s="3" t="e">
        <f>#REF!</f>
        <v>#REF!</v>
      </c>
      <c r="H55" s="1137" t="e">
        <f>#REF!</f>
        <v>#REF!</v>
      </c>
      <c r="I55" s="916" t="e">
        <f t="shared" si="40"/>
        <v>#REF!</v>
      </c>
    </row>
    <row r="56" spans="1:62" x14ac:dyDescent="0.25">
      <c r="A56" s="1119">
        <v>53</v>
      </c>
      <c r="B56" s="1048" t="e">
        <f>#REF!</f>
        <v>#REF!</v>
      </c>
      <c r="C56" s="1048" t="e">
        <f>#REF!</f>
        <v>#REF!</v>
      </c>
      <c r="D56" s="1092" t="e">
        <f>#REF!</f>
        <v>#REF!</v>
      </c>
      <c r="E56" s="1132" t="e">
        <f>#REF!</f>
        <v>#REF!</v>
      </c>
      <c r="F56" s="916" t="e">
        <f>#REF!</f>
        <v>#REF!</v>
      </c>
      <c r="G56" s="3" t="e">
        <f>#REF!</f>
        <v>#REF!</v>
      </c>
      <c r="H56" s="1137" t="e">
        <f>#REF!</f>
        <v>#REF!</v>
      </c>
      <c r="I56" s="916" t="e">
        <f t="shared" si="40"/>
        <v>#REF!</v>
      </c>
    </row>
    <row r="57" spans="1:62" x14ac:dyDescent="0.25">
      <c r="A57" s="1119">
        <v>54</v>
      </c>
      <c r="B57" s="1048" t="e">
        <f>#REF!</f>
        <v>#REF!</v>
      </c>
      <c r="C57" s="1048" t="e">
        <f>#REF!</f>
        <v>#REF!</v>
      </c>
      <c r="D57" s="1092" t="e">
        <f>#REF!</f>
        <v>#REF!</v>
      </c>
      <c r="E57" s="1132" t="e">
        <f>#REF!</f>
        <v>#REF!</v>
      </c>
      <c r="F57" s="916" t="e">
        <f>#REF!</f>
        <v>#REF!</v>
      </c>
      <c r="G57" s="1201" t="e">
        <f>#REF!</f>
        <v>#REF!</v>
      </c>
      <c r="H57" s="1137" t="e">
        <f>#REF!</f>
        <v>#REF!</v>
      </c>
      <c r="I57" s="916" t="e">
        <f t="shared" si="40"/>
        <v>#REF!</v>
      </c>
    </row>
    <row r="58" spans="1:62" x14ac:dyDescent="0.25">
      <c r="A58" s="1119">
        <v>55</v>
      </c>
      <c r="B58" s="1048" t="e">
        <f>#REF!</f>
        <v>#REF!</v>
      </c>
      <c r="C58" s="1048" t="e">
        <f>#REF!</f>
        <v>#REF!</v>
      </c>
      <c r="D58" s="1092" t="e">
        <f>#REF!</f>
        <v>#REF!</v>
      </c>
      <c r="E58" s="1132" t="e">
        <f>#REF!</f>
        <v>#REF!</v>
      </c>
      <c r="F58" s="916" t="e">
        <f>#REF!</f>
        <v>#REF!</v>
      </c>
      <c r="G58" s="3" t="e">
        <f>#REF!</f>
        <v>#REF!</v>
      </c>
      <c r="H58" s="1137" t="e">
        <f>#REF!</f>
        <v>#REF!</v>
      </c>
      <c r="I58" s="916" t="e">
        <f t="shared" si="40"/>
        <v>#REF!</v>
      </c>
    </row>
    <row r="59" spans="1:62" x14ac:dyDescent="0.25">
      <c r="A59" s="1119">
        <v>56</v>
      </c>
      <c r="B59" s="1048" t="e">
        <f>#REF!</f>
        <v>#REF!</v>
      </c>
      <c r="C59" s="1048" t="e">
        <f>#REF!</f>
        <v>#REF!</v>
      </c>
      <c r="D59" s="1092" t="e">
        <f>#REF!</f>
        <v>#REF!</v>
      </c>
      <c r="E59" s="1132" t="e">
        <f>#REF!</f>
        <v>#REF!</v>
      </c>
      <c r="F59" s="916" t="e">
        <f>#REF!</f>
        <v>#REF!</v>
      </c>
      <c r="G59" s="3" t="e">
        <f>#REF!</f>
        <v>#REF!</v>
      </c>
      <c r="H59" s="1137" t="e">
        <f>#REF!</f>
        <v>#REF!</v>
      </c>
      <c r="I59" s="916" t="e">
        <f t="shared" si="40"/>
        <v>#REF!</v>
      </c>
    </row>
    <row r="60" spans="1:62" x14ac:dyDescent="0.25">
      <c r="A60" s="1119">
        <v>57</v>
      </c>
      <c r="B60" s="1048" t="e">
        <f>#REF!</f>
        <v>#REF!</v>
      </c>
      <c r="C60" s="1048" t="e">
        <f>#REF!</f>
        <v>#REF!</v>
      </c>
      <c r="D60" s="1092" t="e">
        <f>#REF!</f>
        <v>#REF!</v>
      </c>
      <c r="E60" s="1132" t="e">
        <f>#REF!</f>
        <v>#REF!</v>
      </c>
      <c r="F60" s="916" t="e">
        <f>#REF!</f>
        <v>#REF!</v>
      </c>
      <c r="G60" s="3" t="e">
        <f>#REF!</f>
        <v>#REF!</v>
      </c>
      <c r="H60" s="1137" t="e">
        <f>#REF!</f>
        <v>#REF!</v>
      </c>
      <c r="I60" s="916" t="e">
        <f t="shared" si="40"/>
        <v>#REF!</v>
      </c>
    </row>
    <row r="61" spans="1:62" x14ac:dyDescent="0.25">
      <c r="A61" s="1119">
        <v>58</v>
      </c>
      <c r="B61" s="1048" t="e">
        <f>#REF!</f>
        <v>#REF!</v>
      </c>
      <c r="C61" s="1048" t="e">
        <f>#REF!</f>
        <v>#REF!</v>
      </c>
      <c r="D61" s="1092" t="e">
        <f>#REF!</f>
        <v>#REF!</v>
      </c>
      <c r="E61" s="1132" t="e">
        <f>#REF!</f>
        <v>#REF!</v>
      </c>
      <c r="F61" s="916" t="e">
        <f>#REF!</f>
        <v>#REF!</v>
      </c>
      <c r="G61" s="3" t="e">
        <f>#REF!</f>
        <v>#REF!</v>
      </c>
      <c r="H61" s="1202" t="e">
        <f>#REF!</f>
        <v>#REF!</v>
      </c>
      <c r="I61" s="916" t="e">
        <f t="shared" si="40"/>
        <v>#REF!</v>
      </c>
    </row>
    <row r="62" spans="1:62" x14ac:dyDescent="0.25">
      <c r="A62" s="1119">
        <v>59</v>
      </c>
      <c r="B62" s="1130" t="e">
        <f>#REF!</f>
        <v>#REF!</v>
      </c>
      <c r="C62" s="1130" t="e">
        <f>#REF!</f>
        <v>#REF!</v>
      </c>
      <c r="D62" s="1203" t="e">
        <f>#REF!</f>
        <v>#REF!</v>
      </c>
      <c r="E62" s="1204" t="e">
        <f>#REF!</f>
        <v>#REF!</v>
      </c>
      <c r="F62" s="1205" t="e">
        <f>#REF!</f>
        <v>#REF!</v>
      </c>
      <c r="G62" s="1206" t="e">
        <f>#REF!</f>
        <v>#REF!</v>
      </c>
      <c r="H62" s="1202" t="e">
        <f>#REF!</f>
        <v>#REF!</v>
      </c>
      <c r="I62" s="916" t="e">
        <f t="shared" si="40"/>
        <v>#REF!</v>
      </c>
    </row>
    <row r="63" spans="1:62" x14ac:dyDescent="0.25">
      <c r="A63" s="1119">
        <v>60</v>
      </c>
      <c r="B63" s="1130" t="e">
        <f>#REF!</f>
        <v>#REF!</v>
      </c>
      <c r="C63" s="1130" t="e">
        <f>#REF!</f>
        <v>#REF!</v>
      </c>
      <c r="D63" s="1203" t="e">
        <f>#REF!</f>
        <v>#REF!</v>
      </c>
      <c r="E63" s="1204" t="e">
        <f>#REF!</f>
        <v>#REF!</v>
      </c>
      <c r="F63" s="1205" t="e">
        <f>#REF!</f>
        <v>#REF!</v>
      </c>
      <c r="G63" s="1207" t="e">
        <f>#REF!</f>
        <v>#REF!</v>
      </c>
      <c r="H63" s="1202" t="e">
        <f>#REF!</f>
        <v>#REF!</v>
      </c>
      <c r="I63" s="916" t="e">
        <f t="shared" si="40"/>
        <v>#REF!</v>
      </c>
    </row>
    <row r="64" spans="1:62" x14ac:dyDescent="0.25">
      <c r="A64" s="1119">
        <v>61</v>
      </c>
      <c r="B64" s="1130" t="e">
        <f>#REF!</f>
        <v>#REF!</v>
      </c>
      <c r="C64" s="1203" t="e">
        <f>#REF!</f>
        <v>#REF!</v>
      </c>
      <c r="D64" s="1203" t="e">
        <f>#REF!</f>
        <v>#REF!</v>
      </c>
      <c r="E64" s="1204" t="e">
        <f>#REF!</f>
        <v>#REF!</v>
      </c>
      <c r="F64" s="1205" t="e">
        <f>#REF!</f>
        <v>#REF!</v>
      </c>
      <c r="G64" s="1207" t="e">
        <f>#REF!</f>
        <v>#REF!</v>
      </c>
      <c r="H64" s="1202" t="e">
        <f>#REF!</f>
        <v>#REF!</v>
      </c>
      <c r="I64" s="916" t="e">
        <f t="shared" si="40"/>
        <v>#REF!</v>
      </c>
    </row>
    <row r="65" spans="1:9" x14ac:dyDescent="0.25">
      <c r="A65" s="1119">
        <v>62</v>
      </c>
      <c r="B65" s="1130" t="e">
        <f>#REF!</f>
        <v>#REF!</v>
      </c>
      <c r="C65" s="1130" t="e">
        <f>#REF!</f>
        <v>#REF!</v>
      </c>
      <c r="D65" s="1203" t="e">
        <f>#REF!</f>
        <v>#REF!</v>
      </c>
      <c r="E65" s="1204" t="e">
        <f>#REF!</f>
        <v>#REF!</v>
      </c>
      <c r="F65" s="1205" t="e">
        <f>#REF!</f>
        <v>#REF!</v>
      </c>
      <c r="G65" s="1207" t="e">
        <f>#REF!</f>
        <v>#REF!</v>
      </c>
      <c r="H65" s="1202" t="e">
        <f>#REF!</f>
        <v>#REF!</v>
      </c>
      <c r="I65" s="916" t="e">
        <f t="shared" si="40"/>
        <v>#REF!</v>
      </c>
    </row>
    <row r="66" spans="1:9" x14ac:dyDescent="0.25">
      <c r="A66" s="1119">
        <v>63</v>
      </c>
      <c r="B66" s="1130" t="e">
        <f>#REF!</f>
        <v>#REF!</v>
      </c>
      <c r="C66" s="1130" t="e">
        <f>#REF!</f>
        <v>#REF!</v>
      </c>
      <c r="D66" s="1203" t="e">
        <f>#REF!</f>
        <v>#REF!</v>
      </c>
      <c r="E66" s="1204" t="e">
        <f>#REF!</f>
        <v>#REF!</v>
      </c>
      <c r="F66" s="1205" t="e">
        <f>#REF!</f>
        <v>#REF!</v>
      </c>
      <c r="G66" s="1207" t="e">
        <f>#REF!</f>
        <v>#REF!</v>
      </c>
      <c r="H66" s="1202" t="e">
        <f>#REF!</f>
        <v>#REF!</v>
      </c>
      <c r="I66" s="916" t="e">
        <f t="shared" si="40"/>
        <v>#REF!</v>
      </c>
    </row>
    <row r="67" spans="1:9" x14ac:dyDescent="0.25">
      <c r="A67" s="1119">
        <v>64</v>
      </c>
      <c r="B67" s="1130" t="e">
        <f>#REF!</f>
        <v>#REF!</v>
      </c>
      <c r="C67" s="1130" t="e">
        <f>#REF!</f>
        <v>#REF!</v>
      </c>
      <c r="D67" s="1203" t="e">
        <f>#REF!</f>
        <v>#REF!</v>
      </c>
      <c r="E67" s="1204" t="e">
        <f>#REF!</f>
        <v>#REF!</v>
      </c>
      <c r="F67" s="1205" t="e">
        <f>#REF!</f>
        <v>#REF!</v>
      </c>
      <c r="G67" s="1207" t="e">
        <f>#REF!</f>
        <v>#REF!</v>
      </c>
      <c r="H67" s="1202" t="e">
        <f>#REF!</f>
        <v>#REF!</v>
      </c>
      <c r="I67" s="916" t="e">
        <f t="shared" si="40"/>
        <v>#REF!</v>
      </c>
    </row>
    <row r="68" spans="1:9" x14ac:dyDescent="0.25">
      <c r="A68" s="1119">
        <v>65</v>
      </c>
      <c r="B68" s="1130" t="e">
        <f>#REF!</f>
        <v>#REF!</v>
      </c>
      <c r="C68" s="1130" t="e">
        <f>#REF!</f>
        <v>#REF!</v>
      </c>
      <c r="D68" s="1203" t="e">
        <f>#REF!</f>
        <v>#REF!</v>
      </c>
      <c r="E68" s="1204" t="e">
        <f>#REF!</f>
        <v>#REF!</v>
      </c>
      <c r="F68" s="1205" t="e">
        <f>#REF!</f>
        <v>#REF!</v>
      </c>
      <c r="G68" s="1207" t="e">
        <f>#REF!</f>
        <v>#REF!</v>
      </c>
      <c r="H68" s="1202" t="e">
        <f>#REF!</f>
        <v>#REF!</v>
      </c>
      <c r="I68" s="916" t="e">
        <f t="shared" si="40"/>
        <v>#REF!</v>
      </c>
    </row>
    <row r="69" spans="1:9" x14ac:dyDescent="0.25">
      <c r="A69" s="1119">
        <v>66</v>
      </c>
      <c r="B69" s="1130" t="e">
        <f>#REF!</f>
        <v>#REF!</v>
      </c>
      <c r="C69" s="1130" t="e">
        <f>#REF!</f>
        <v>#REF!</v>
      </c>
      <c r="D69" s="1203" t="e">
        <f>#REF!</f>
        <v>#REF!</v>
      </c>
      <c r="E69" s="1204" t="e">
        <f>#REF!</f>
        <v>#REF!</v>
      </c>
      <c r="F69" s="1205" t="e">
        <f>#REF!</f>
        <v>#REF!</v>
      </c>
      <c r="G69" s="1207" t="e">
        <f>#REF!</f>
        <v>#REF!</v>
      </c>
      <c r="H69" s="1202" t="e">
        <f>#REF!</f>
        <v>#REF!</v>
      </c>
      <c r="I69" s="916" t="e">
        <f t="shared" si="40"/>
        <v>#REF!</v>
      </c>
    </row>
    <row r="70" spans="1:9" x14ac:dyDescent="0.25">
      <c r="A70" s="1119">
        <v>67</v>
      </c>
      <c r="B70" s="1130" t="e">
        <f>#REF!</f>
        <v>#REF!</v>
      </c>
      <c r="C70" s="1130" t="e">
        <f>#REF!</f>
        <v>#REF!</v>
      </c>
      <c r="D70" s="1203" t="e">
        <f>#REF!</f>
        <v>#REF!</v>
      </c>
      <c r="E70" s="1204" t="e">
        <f>#REF!</f>
        <v>#REF!</v>
      </c>
      <c r="F70" s="1205" t="e">
        <f>#REF!</f>
        <v>#REF!</v>
      </c>
      <c r="G70" s="1207" t="e">
        <f>#REF!</f>
        <v>#REF!</v>
      </c>
      <c r="H70" s="1202" t="e">
        <f>#REF!</f>
        <v>#REF!</v>
      </c>
      <c r="I70" s="916" t="e">
        <f t="shared" si="40"/>
        <v>#REF!</v>
      </c>
    </row>
    <row r="71" spans="1:9" x14ac:dyDescent="0.25">
      <c r="A71" s="1119">
        <v>68</v>
      </c>
      <c r="B71" s="1208" t="e">
        <f>#REF!</f>
        <v>#REF!</v>
      </c>
      <c r="C71" s="1130" t="e">
        <f>#REF!</f>
        <v>#REF!</v>
      </c>
      <c r="D71" s="1203" t="e">
        <f>#REF!</f>
        <v>#REF!</v>
      </c>
      <c r="E71" s="1204" t="e">
        <f>#REF!</f>
        <v>#REF!</v>
      </c>
      <c r="F71" s="1205" t="e">
        <f>#REF!</f>
        <v>#REF!</v>
      </c>
      <c r="G71" s="1207" t="e">
        <f>#REF!</f>
        <v>#REF!</v>
      </c>
      <c r="H71" s="1202" t="e">
        <f>#REF!</f>
        <v>#REF!</v>
      </c>
      <c r="I71" s="916" t="e">
        <f t="shared" si="40"/>
        <v>#REF!</v>
      </c>
    </row>
    <row r="72" spans="1:9" x14ac:dyDescent="0.25">
      <c r="A72" s="1119">
        <v>69</v>
      </c>
      <c r="B72" s="1130" t="e">
        <f>#REF!</f>
        <v>#REF!</v>
      </c>
      <c r="C72" s="1130" t="e">
        <f>#REF!</f>
        <v>#REF!</v>
      </c>
      <c r="D72" s="1203" t="e">
        <f>#REF!</f>
        <v>#REF!</v>
      </c>
      <c r="E72" s="1204" t="e">
        <f>#REF!</f>
        <v>#REF!</v>
      </c>
      <c r="F72" s="1205" t="e">
        <f>#REF!</f>
        <v>#REF!</v>
      </c>
      <c r="G72" s="1207" t="e">
        <f>#REF!</f>
        <v>#REF!</v>
      </c>
      <c r="H72" s="1202" t="e">
        <f>#REF!</f>
        <v>#REF!</v>
      </c>
      <c r="I72" s="916" t="e">
        <f t="shared" si="40"/>
        <v>#REF!</v>
      </c>
    </row>
    <row r="73" spans="1:9" x14ac:dyDescent="0.25">
      <c r="A73" s="1119">
        <v>70</v>
      </c>
      <c r="B73" s="1130" t="e">
        <f>#REF!</f>
        <v>#REF!</v>
      </c>
      <c r="C73" s="1130" t="e">
        <f>#REF!</f>
        <v>#REF!</v>
      </c>
      <c r="D73" s="1203" t="e">
        <f>#REF!</f>
        <v>#REF!</v>
      </c>
      <c r="E73" s="1204" t="e">
        <f>#REF!</f>
        <v>#REF!</v>
      </c>
      <c r="F73" s="1205" t="e">
        <f>#REF!</f>
        <v>#REF!</v>
      </c>
      <c r="G73" s="1207" t="e">
        <f>#REF!</f>
        <v>#REF!</v>
      </c>
      <c r="H73" s="1202" t="e">
        <f>#REF!</f>
        <v>#REF!</v>
      </c>
      <c r="I73" s="916" t="e">
        <f t="shared" si="40"/>
        <v>#REF!</v>
      </c>
    </row>
    <row r="74" spans="1:9" x14ac:dyDescent="0.25">
      <c r="A74" s="1119">
        <v>71</v>
      </c>
      <c r="B74" s="1130" t="e">
        <f>#REF!</f>
        <v>#REF!</v>
      </c>
      <c r="C74" s="1130" t="e">
        <f>#REF!</f>
        <v>#REF!</v>
      </c>
      <c r="D74" s="1203" t="e">
        <f>#REF!</f>
        <v>#REF!</v>
      </c>
      <c r="E74" s="1204" t="e">
        <f>#REF!</f>
        <v>#REF!</v>
      </c>
      <c r="F74" s="1205" t="e">
        <f>#REF!</f>
        <v>#REF!</v>
      </c>
      <c r="G74" s="1207" t="e">
        <f>#REF!</f>
        <v>#REF!</v>
      </c>
      <c r="H74" s="1202" t="e">
        <f>#REF!</f>
        <v>#REF!</v>
      </c>
      <c r="I74" s="916" t="e">
        <f t="shared" si="40"/>
        <v>#REF!</v>
      </c>
    </row>
    <row r="75" spans="1:9" x14ac:dyDescent="0.25">
      <c r="A75" s="1119">
        <v>72</v>
      </c>
      <c r="B75" s="1130" t="e">
        <f>#REF!</f>
        <v>#REF!</v>
      </c>
      <c r="C75" s="1130" t="e">
        <f>#REF!</f>
        <v>#REF!</v>
      </c>
      <c r="D75" s="1203" t="e">
        <f>#REF!</f>
        <v>#REF!</v>
      </c>
      <c r="E75" s="1204" t="e">
        <f>#REF!</f>
        <v>#REF!</v>
      </c>
      <c r="F75" s="1205" t="e">
        <f>#REF!</f>
        <v>#REF!</v>
      </c>
      <c r="G75" s="1207" t="e">
        <f>#REF!</f>
        <v>#REF!</v>
      </c>
      <c r="H75" s="1202" t="e">
        <f>#REF!</f>
        <v>#REF!</v>
      </c>
      <c r="I75" s="916" t="e">
        <f t="shared" si="40"/>
        <v>#REF!</v>
      </c>
    </row>
    <row r="76" spans="1:9" x14ac:dyDescent="0.25">
      <c r="A76" s="1119">
        <v>73</v>
      </c>
      <c r="B76" s="1130" t="e">
        <f>#REF!</f>
        <v>#REF!</v>
      </c>
      <c r="C76" s="1130" t="e">
        <f>#REF!</f>
        <v>#REF!</v>
      </c>
      <c r="D76" s="1203" t="e">
        <f>#REF!</f>
        <v>#REF!</v>
      </c>
      <c r="E76" s="1204" t="e">
        <f>#REF!</f>
        <v>#REF!</v>
      </c>
      <c r="F76" s="1205" t="e">
        <f>#REF!</f>
        <v>#REF!</v>
      </c>
      <c r="G76" s="1207" t="e">
        <f>#REF!</f>
        <v>#REF!</v>
      </c>
      <c r="H76" s="1202" t="e">
        <f>#REF!</f>
        <v>#REF!</v>
      </c>
      <c r="I76" s="916" t="e">
        <f t="shared" si="40"/>
        <v>#REF!</v>
      </c>
    </row>
    <row r="77" spans="1:9" x14ac:dyDescent="0.25">
      <c r="A77" s="1119">
        <v>74</v>
      </c>
      <c r="B77" s="1130" t="e">
        <f>#REF!</f>
        <v>#REF!</v>
      </c>
      <c r="C77" s="1130" t="e">
        <f>#REF!</f>
        <v>#REF!</v>
      </c>
      <c r="D77" s="1203" t="e">
        <f>#REF!</f>
        <v>#REF!</v>
      </c>
      <c r="E77" s="1204" t="e">
        <f>#REF!</f>
        <v>#REF!</v>
      </c>
      <c r="F77" s="1205" t="e">
        <f>#REF!</f>
        <v>#REF!</v>
      </c>
      <c r="G77" s="1207" t="e">
        <f>#REF!</f>
        <v>#REF!</v>
      </c>
      <c r="H77" s="1202" t="e">
        <f>#REF!</f>
        <v>#REF!</v>
      </c>
      <c r="I77" s="916" t="e">
        <f t="shared" si="40"/>
        <v>#REF!</v>
      </c>
    </row>
    <row r="78" spans="1:9" x14ac:dyDescent="0.25">
      <c r="A78" s="1119">
        <v>75</v>
      </c>
      <c r="B78" s="1130" t="e">
        <f>#REF!</f>
        <v>#REF!</v>
      </c>
      <c r="C78" s="1130" t="e">
        <f>#REF!</f>
        <v>#REF!</v>
      </c>
      <c r="D78" s="1203" t="e">
        <f>#REF!</f>
        <v>#REF!</v>
      </c>
      <c r="E78" s="1204" t="e">
        <f>#REF!</f>
        <v>#REF!</v>
      </c>
      <c r="F78" s="1205" t="e">
        <f>#REF!</f>
        <v>#REF!</v>
      </c>
      <c r="G78" s="1207" t="e">
        <f>#REF!</f>
        <v>#REF!</v>
      </c>
      <c r="H78" s="1202" t="e">
        <f>#REF!</f>
        <v>#REF!</v>
      </c>
      <c r="I78" s="916" t="e">
        <f t="shared" si="40"/>
        <v>#REF!</v>
      </c>
    </row>
    <row r="79" spans="1:9" x14ac:dyDescent="0.25">
      <c r="A79" s="1119">
        <v>76</v>
      </c>
      <c r="B79" s="1130" t="e">
        <f>#REF!</f>
        <v>#REF!</v>
      </c>
      <c r="C79" s="1130" t="e">
        <f>#REF!</f>
        <v>#REF!</v>
      </c>
      <c r="D79" s="1203" t="e">
        <f>#REF!</f>
        <v>#REF!</v>
      </c>
      <c r="E79" s="1204" t="e">
        <f>#REF!</f>
        <v>#REF!</v>
      </c>
      <c r="F79" s="1205" t="e">
        <f>#REF!</f>
        <v>#REF!</v>
      </c>
      <c r="G79" s="1207" t="e">
        <f>#REF!</f>
        <v>#REF!</v>
      </c>
      <c r="H79" s="1202" t="e">
        <f>#REF!</f>
        <v>#REF!</v>
      </c>
      <c r="I79" s="916" t="e">
        <f t="shared" si="40"/>
        <v>#REF!</v>
      </c>
    </row>
    <row r="80" spans="1:9" x14ac:dyDescent="0.25">
      <c r="A80" s="1119">
        <v>77</v>
      </c>
      <c r="B80" s="1048" t="e">
        <f>#REF!</f>
        <v>#REF!</v>
      </c>
      <c r="C80" s="1048" t="e">
        <f>#REF!</f>
        <v>#REF!</v>
      </c>
      <c r="D80" s="1092" t="e">
        <f>#REF!</f>
        <v>#REF!</v>
      </c>
      <c r="E80" s="1132" t="e">
        <f>#REF!</f>
        <v>#REF!</v>
      </c>
      <c r="F80" s="916" t="e">
        <f>#REF!</f>
        <v>#REF!</v>
      </c>
      <c r="G80" s="3" t="e">
        <f>#REF!</f>
        <v>#REF!</v>
      </c>
      <c r="H80" s="1137" t="e">
        <f>#REF!</f>
        <v>#REF!</v>
      </c>
      <c r="I80" s="916" t="e">
        <f t="shared" si="40"/>
        <v>#REF!</v>
      </c>
    </row>
    <row r="81" spans="1:9" x14ac:dyDescent="0.25">
      <c r="A81" s="1119">
        <v>78</v>
      </c>
      <c r="B81" s="1130" t="e">
        <f>#REF!</f>
        <v>#REF!</v>
      </c>
      <c r="C81" s="1130" t="e">
        <f>#REF!</f>
        <v>#REF!</v>
      </c>
      <c r="D81" s="1203" t="e">
        <f>#REF!</f>
        <v>#REF!</v>
      </c>
      <c r="E81" s="1204" t="e">
        <f>#REF!</f>
        <v>#REF!</v>
      </c>
      <c r="F81" s="1205" t="e">
        <f>#REF!</f>
        <v>#REF!</v>
      </c>
      <c r="G81" s="1207" t="e">
        <f>#REF!</f>
        <v>#REF!</v>
      </c>
      <c r="H81" s="1202" t="e">
        <f>#REF!</f>
        <v>#REF!</v>
      </c>
      <c r="I81" s="916" t="e">
        <f t="shared" si="40"/>
        <v>#REF!</v>
      </c>
    </row>
    <row r="82" spans="1:9" x14ac:dyDescent="0.25">
      <c r="A82" s="1119">
        <v>79</v>
      </c>
      <c r="B82" s="1130" t="e">
        <f>#REF!</f>
        <v>#REF!</v>
      </c>
      <c r="C82" s="1130" t="e">
        <f>#REF!</f>
        <v>#REF!</v>
      </c>
      <c r="D82" s="1203" t="e">
        <f>#REF!</f>
        <v>#REF!</v>
      </c>
      <c r="E82" s="1204" t="e">
        <f>#REF!</f>
        <v>#REF!</v>
      </c>
      <c r="F82" s="1205" t="e">
        <f>#REF!</f>
        <v>#REF!</v>
      </c>
      <c r="G82" s="1209" t="e">
        <f>#REF!</f>
        <v>#REF!</v>
      </c>
      <c r="H82" s="1202" t="e">
        <f>#REF!</f>
        <v>#REF!</v>
      </c>
      <c r="I82" s="916" t="e">
        <f t="shared" si="40"/>
        <v>#REF!</v>
      </c>
    </row>
    <row r="83" spans="1:9" x14ac:dyDescent="0.25">
      <c r="A83" s="1119">
        <v>80</v>
      </c>
      <c r="B83" s="1130" t="e">
        <f>#REF!</f>
        <v>#REF!</v>
      </c>
      <c r="C83" s="1130" t="e">
        <f>#REF!</f>
        <v>#REF!</v>
      </c>
      <c r="D83" s="1203" t="e">
        <f>#REF!</f>
        <v>#REF!</v>
      </c>
      <c r="E83" s="1204" t="e">
        <f>#REF!</f>
        <v>#REF!</v>
      </c>
      <c r="F83" s="1205" t="e">
        <f>#REF!</f>
        <v>#REF!</v>
      </c>
      <c r="G83" s="1207" t="e">
        <f>#REF!</f>
        <v>#REF!</v>
      </c>
      <c r="H83" s="1202" t="e">
        <f>#REF!</f>
        <v>#REF!</v>
      </c>
      <c r="I83" s="916" t="e">
        <f t="shared" si="40"/>
        <v>#REF!</v>
      </c>
    </row>
    <row r="84" spans="1:9" x14ac:dyDescent="0.25">
      <c r="A84" s="1119">
        <v>81</v>
      </c>
      <c r="B84" s="1130" t="e">
        <f>#REF!</f>
        <v>#REF!</v>
      </c>
      <c r="C84" s="1130" t="e">
        <f>#REF!</f>
        <v>#REF!</v>
      </c>
      <c r="D84" s="1203" t="e">
        <f>#REF!</f>
        <v>#REF!</v>
      </c>
      <c r="E84" s="1204" t="e">
        <f>#REF!</f>
        <v>#REF!</v>
      </c>
      <c r="F84" s="1205" t="e">
        <f>#REF!</f>
        <v>#REF!</v>
      </c>
      <c r="G84" s="1209" t="e">
        <f>#REF!</f>
        <v>#REF!</v>
      </c>
      <c r="H84" s="1202" t="e">
        <f>#REF!</f>
        <v>#REF!</v>
      </c>
      <c r="I84" s="916" t="e">
        <f t="shared" si="40"/>
        <v>#REF!</v>
      </c>
    </row>
    <row r="85" spans="1:9" x14ac:dyDescent="0.25">
      <c r="A85" s="1119">
        <v>82</v>
      </c>
      <c r="B85" s="1130" t="e">
        <f>#REF!</f>
        <v>#REF!</v>
      </c>
      <c r="C85" s="1130" t="e">
        <f>#REF!</f>
        <v>#REF!</v>
      </c>
      <c r="D85" s="1203" t="e">
        <f>#REF!</f>
        <v>#REF!</v>
      </c>
      <c r="E85" s="1204" t="e">
        <f>#REF!</f>
        <v>#REF!</v>
      </c>
      <c r="F85" s="1205" t="e">
        <f>#REF!</f>
        <v>#REF!</v>
      </c>
      <c r="G85" s="1209" t="e">
        <f>#REF!</f>
        <v>#REF!</v>
      </c>
      <c r="H85" s="1202" t="e">
        <f>#REF!</f>
        <v>#REF!</v>
      </c>
      <c r="I85" s="916" t="e">
        <f t="shared" si="40"/>
        <v>#REF!</v>
      </c>
    </row>
    <row r="86" spans="1:9" x14ac:dyDescent="0.25">
      <c r="A86" s="1119">
        <v>83</v>
      </c>
      <c r="B86" s="1130" t="e">
        <f>#REF!</f>
        <v>#REF!</v>
      </c>
      <c r="C86" s="1130" t="e">
        <f>#REF!</f>
        <v>#REF!</v>
      </c>
      <c r="D86" s="1203" t="e">
        <f>#REF!</f>
        <v>#REF!</v>
      </c>
      <c r="E86" s="1204" t="e">
        <f>#REF!</f>
        <v>#REF!</v>
      </c>
      <c r="F86" s="1205" t="e">
        <f>#REF!</f>
        <v>#REF!</v>
      </c>
      <c r="G86" s="1207" t="e">
        <f>#REF!</f>
        <v>#REF!</v>
      </c>
      <c r="H86" s="1202" t="e">
        <f>#REF!</f>
        <v>#REF!</v>
      </c>
      <c r="I86" s="916" t="e">
        <f t="shared" si="40"/>
        <v>#REF!</v>
      </c>
    </row>
    <row r="87" spans="1:9" x14ac:dyDescent="0.25">
      <c r="A87" s="1119">
        <v>84</v>
      </c>
      <c r="B87" s="1130" t="e">
        <f>#REF!</f>
        <v>#REF!</v>
      </c>
      <c r="C87" s="1130" t="e">
        <f>#REF!</f>
        <v>#REF!</v>
      </c>
      <c r="D87" s="1203" t="e">
        <f>#REF!</f>
        <v>#REF!</v>
      </c>
      <c r="E87" s="1204" t="e">
        <f>#REF!</f>
        <v>#REF!</v>
      </c>
      <c r="F87" s="1205" t="e">
        <f>#REF!</f>
        <v>#REF!</v>
      </c>
      <c r="G87" s="1207" t="e">
        <f>#REF!</f>
        <v>#REF!</v>
      </c>
      <c r="H87" s="1202" t="e">
        <f>#REF!</f>
        <v>#REF!</v>
      </c>
      <c r="I87" s="1205" t="e">
        <f t="shared" si="40"/>
        <v>#REF!</v>
      </c>
    </row>
    <row r="88" spans="1:9" x14ac:dyDescent="0.25">
      <c r="A88" s="1119">
        <v>85</v>
      </c>
      <c r="B88" s="1048" t="e">
        <f>#REF!</f>
        <v>#REF!</v>
      </c>
      <c r="C88" s="1048" t="e">
        <f>#REF!</f>
        <v>#REF!</v>
      </c>
      <c r="D88" s="1092" t="e">
        <f>#REF!</f>
        <v>#REF!</v>
      </c>
      <c r="E88" s="1132" t="e">
        <f>#REF!</f>
        <v>#REF!</v>
      </c>
      <c r="F88" s="916" t="e">
        <f>#REF!</f>
        <v>#REF!</v>
      </c>
      <c r="G88" s="3" t="e">
        <f>#REF!</f>
        <v>#REF!</v>
      </c>
      <c r="H88" s="1137" t="e">
        <f>#REF!</f>
        <v>#REF!</v>
      </c>
      <c r="I88" s="916" t="e">
        <f t="shared" si="40"/>
        <v>#REF!</v>
      </c>
    </row>
    <row r="89" spans="1:9" x14ac:dyDescent="0.25">
      <c r="I89" s="916">
        <f t="shared" si="40"/>
        <v>0</v>
      </c>
    </row>
    <row r="90" spans="1:9" x14ac:dyDescent="0.25">
      <c r="I90" s="916">
        <f t="shared" si="40"/>
        <v>0</v>
      </c>
    </row>
    <row r="91" spans="1:9" x14ac:dyDescent="0.25">
      <c r="I91" s="916">
        <f t="shared" si="40"/>
        <v>0</v>
      </c>
    </row>
    <row r="92" spans="1:9" x14ac:dyDescent="0.25">
      <c r="I92" s="916">
        <f t="shared" si="40"/>
        <v>0</v>
      </c>
    </row>
  </sheetData>
  <mergeCells count="20">
    <mergeCell ref="DG1:DM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83" t="s">
        <v>56</v>
      </c>
      <c r="B1" s="1483"/>
      <c r="C1" s="1483"/>
      <c r="D1" s="1483"/>
      <c r="E1" s="1483"/>
      <c r="F1" s="1483"/>
      <c r="G1" s="1483"/>
      <c r="H1" s="1483"/>
      <c r="I1" s="1483"/>
      <c r="J1" s="1483"/>
      <c r="K1" s="363"/>
      <c r="L1" s="363"/>
      <c r="M1" s="363"/>
      <c r="N1" s="363"/>
      <c r="O1" s="364"/>
      <c r="S1" s="1484" t="s">
        <v>0</v>
      </c>
      <c r="T1" s="1484"/>
      <c r="U1" s="4" t="s">
        <v>1</v>
      </c>
      <c r="V1" s="5" t="s">
        <v>2</v>
      </c>
      <c r="W1" s="1486" t="s">
        <v>3</v>
      </c>
      <c r="X1" s="1487"/>
    </row>
    <row r="2" spans="1:24" thickBot="1" x14ac:dyDescent="0.3">
      <c r="A2" s="1483"/>
      <c r="B2" s="1483"/>
      <c r="C2" s="1483"/>
      <c r="D2" s="1483"/>
      <c r="E2" s="1483"/>
      <c r="F2" s="1483"/>
      <c r="G2" s="1483"/>
      <c r="H2" s="1483"/>
      <c r="I2" s="1483"/>
      <c r="J2" s="1483"/>
      <c r="K2" s="365"/>
      <c r="L2" s="365"/>
      <c r="M2" s="365"/>
      <c r="N2" s="366"/>
      <c r="O2" s="367"/>
      <c r="Q2" s="6"/>
      <c r="R2" s="7"/>
      <c r="S2" s="1485"/>
      <c r="T2" s="148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88" t="s">
        <v>16</v>
      </c>
      <c r="P3" s="148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538" t="s">
        <v>43</v>
      </c>
      <c r="B59" s="418" t="s">
        <v>23</v>
      </c>
      <c r="C59" s="1540" t="s">
        <v>144</v>
      </c>
      <c r="D59" s="409"/>
      <c r="E59" s="56"/>
      <c r="F59" s="410">
        <v>1649.6</v>
      </c>
      <c r="G59" s="1542">
        <v>44981</v>
      </c>
      <c r="H59" s="1544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546" t="s">
        <v>21</v>
      </c>
      <c r="P59" s="1536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539"/>
      <c r="B60" s="418" t="s">
        <v>146</v>
      </c>
      <c r="C60" s="1541"/>
      <c r="D60" s="409"/>
      <c r="E60" s="56"/>
      <c r="F60" s="410">
        <v>83</v>
      </c>
      <c r="G60" s="1543"/>
      <c r="H60" s="1545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547"/>
      <c r="P60" s="1537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496" t="s">
        <v>82</v>
      </c>
      <c r="B66" s="167" t="s">
        <v>109</v>
      </c>
      <c r="C66" s="173"/>
      <c r="D66" s="174"/>
      <c r="E66" s="56"/>
      <c r="F66" s="155">
        <v>1224</v>
      </c>
      <c r="G66" s="1498">
        <v>44973</v>
      </c>
      <c r="H66" s="1500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502" t="s">
        <v>21</v>
      </c>
      <c r="P66" s="1504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497"/>
      <c r="B67" s="167" t="s">
        <v>24</v>
      </c>
      <c r="C67" s="170"/>
      <c r="D67" s="174"/>
      <c r="E67" s="56"/>
      <c r="F67" s="155">
        <v>902.95899999999995</v>
      </c>
      <c r="G67" s="1499"/>
      <c r="H67" s="1501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503"/>
      <c r="P67" s="1505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526" t="s">
        <v>82</v>
      </c>
      <c r="B69" s="400" t="s">
        <v>128</v>
      </c>
      <c r="C69" s="1528" t="s">
        <v>129</v>
      </c>
      <c r="D69" s="409"/>
      <c r="E69" s="56"/>
      <c r="F69" s="410">
        <v>80.7</v>
      </c>
      <c r="G69" s="1532">
        <v>44979</v>
      </c>
      <c r="H69" s="1530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534" t="s">
        <v>127</v>
      </c>
      <c r="P69" s="1524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527"/>
      <c r="B70" s="408" t="s">
        <v>131</v>
      </c>
      <c r="C70" s="1529"/>
      <c r="D70" s="409"/>
      <c r="E70" s="56"/>
      <c r="F70" s="410">
        <v>151.4</v>
      </c>
      <c r="G70" s="1533"/>
      <c r="H70" s="1531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535"/>
      <c r="P70" s="1525"/>
      <c r="Q70" s="166"/>
      <c r="R70" s="125"/>
      <c r="S70" s="176"/>
      <c r="T70" s="177"/>
      <c r="U70" s="49"/>
      <c r="V70" s="50"/>
    </row>
    <row r="71" spans="1:22" ht="17.25" x14ac:dyDescent="0.3">
      <c r="A71" s="1514" t="s">
        <v>82</v>
      </c>
      <c r="B71" s="400" t="s">
        <v>122</v>
      </c>
      <c r="C71" s="1512" t="s">
        <v>123</v>
      </c>
      <c r="D71" s="398"/>
      <c r="E71" s="56"/>
      <c r="F71" s="155">
        <v>130.16</v>
      </c>
      <c r="G71" s="1517">
        <v>44982</v>
      </c>
      <c r="H71" s="1519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508" t="s">
        <v>127</v>
      </c>
      <c r="P71" s="1510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514"/>
      <c r="B72" s="400" t="s">
        <v>125</v>
      </c>
      <c r="C72" s="1516"/>
      <c r="D72" s="398"/>
      <c r="E72" s="56"/>
      <c r="F72" s="155">
        <v>89.64</v>
      </c>
      <c r="G72" s="1517"/>
      <c r="H72" s="1520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522"/>
      <c r="P72" s="1523"/>
      <c r="Q72" s="166"/>
      <c r="R72" s="125"/>
      <c r="S72" s="176"/>
      <c r="T72" s="177"/>
      <c r="U72" s="49"/>
      <c r="V72" s="50"/>
    </row>
    <row r="73" spans="1:22" ht="18" thickBot="1" x14ac:dyDescent="0.35">
      <c r="A73" s="1515"/>
      <c r="B73" s="400" t="s">
        <v>126</v>
      </c>
      <c r="C73" s="1513"/>
      <c r="D73" s="398"/>
      <c r="E73" s="56"/>
      <c r="F73" s="155">
        <v>152.78</v>
      </c>
      <c r="G73" s="1518"/>
      <c r="H73" s="1521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509"/>
      <c r="P73" s="1511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496" t="s">
        <v>82</v>
      </c>
      <c r="B80" s="397" t="s">
        <v>118</v>
      </c>
      <c r="C80" s="1512" t="s">
        <v>121</v>
      </c>
      <c r="D80" s="398"/>
      <c r="E80" s="56"/>
      <c r="F80" s="155">
        <v>108.66</v>
      </c>
      <c r="G80" s="156">
        <v>44985</v>
      </c>
      <c r="H80" s="1506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508" t="s">
        <v>120</v>
      </c>
      <c r="P80" s="1510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497"/>
      <c r="B81" s="397" t="s">
        <v>119</v>
      </c>
      <c r="C81" s="1513"/>
      <c r="D81" s="398"/>
      <c r="E81" s="56"/>
      <c r="F81" s="155">
        <v>76.94</v>
      </c>
      <c r="G81" s="156">
        <v>44985</v>
      </c>
      <c r="H81" s="1507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509"/>
      <c r="P81" s="1511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490"/>
      <c r="M99" s="149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490"/>
      <c r="M100" s="149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492"/>
      <c r="P106" s="1494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493"/>
      <c r="P107" s="1495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481" t="s">
        <v>27</v>
      </c>
      <c r="G271" s="1481"/>
      <c r="H271" s="1482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83" t="s">
        <v>92</v>
      </c>
      <c r="B1" s="1483"/>
      <c r="C1" s="1483"/>
      <c r="D1" s="1483"/>
      <c r="E1" s="1483"/>
      <c r="F1" s="1483"/>
      <c r="G1" s="1483"/>
      <c r="H1" s="1483"/>
      <c r="I1" s="1483"/>
      <c r="J1" s="1483"/>
      <c r="K1" s="363"/>
      <c r="L1" s="363"/>
      <c r="M1" s="363"/>
      <c r="N1" s="363"/>
      <c r="O1" s="364"/>
      <c r="S1" s="1484" t="s">
        <v>0</v>
      </c>
      <c r="T1" s="1484"/>
      <c r="U1" s="4" t="s">
        <v>1</v>
      </c>
      <c r="V1" s="5" t="s">
        <v>2</v>
      </c>
      <c r="W1" s="1486" t="s">
        <v>3</v>
      </c>
      <c r="X1" s="1487"/>
    </row>
    <row r="2" spans="1:24" thickBot="1" x14ac:dyDescent="0.3">
      <c r="A2" s="1483"/>
      <c r="B2" s="1483"/>
      <c r="C2" s="1483"/>
      <c r="D2" s="1483"/>
      <c r="E2" s="1483"/>
      <c r="F2" s="1483"/>
      <c r="G2" s="1483"/>
      <c r="H2" s="1483"/>
      <c r="I2" s="1483"/>
      <c r="J2" s="1483"/>
      <c r="K2" s="365"/>
      <c r="L2" s="365"/>
      <c r="M2" s="365"/>
      <c r="N2" s="366"/>
      <c r="O2" s="367"/>
      <c r="Q2" s="6"/>
      <c r="R2" s="7"/>
      <c r="S2" s="1485"/>
      <c r="T2" s="148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88" t="s">
        <v>16</v>
      </c>
      <c r="P3" s="148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496" t="s">
        <v>147</v>
      </c>
      <c r="B83" s="397" t="s">
        <v>179</v>
      </c>
      <c r="C83" s="1512" t="s">
        <v>193</v>
      </c>
      <c r="D83" s="431"/>
      <c r="E83" s="56"/>
      <c r="F83" s="410">
        <v>27.48</v>
      </c>
      <c r="G83" s="1542">
        <v>45014</v>
      </c>
      <c r="H83" s="1548" t="s">
        <v>180</v>
      </c>
      <c r="I83" s="155">
        <v>27.48</v>
      </c>
      <c r="J83" s="39">
        <f t="shared" si="1"/>
        <v>0</v>
      </c>
      <c r="K83" s="40">
        <v>70</v>
      </c>
      <c r="L83" s="1552" t="s">
        <v>194</v>
      </c>
      <c r="M83" s="61"/>
      <c r="N83" s="42">
        <f t="shared" si="2"/>
        <v>1923.6000000000001</v>
      </c>
      <c r="O83" s="1492" t="s">
        <v>21</v>
      </c>
      <c r="P83" s="1550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497"/>
      <c r="B84" s="430" t="s">
        <v>181</v>
      </c>
      <c r="C84" s="1513"/>
      <c r="D84" s="431"/>
      <c r="E84" s="56"/>
      <c r="F84" s="410">
        <v>142.5</v>
      </c>
      <c r="G84" s="1543"/>
      <c r="H84" s="1549"/>
      <c r="I84" s="155">
        <v>142.5771</v>
      </c>
      <c r="J84" s="39">
        <f t="shared" si="1"/>
        <v>7.7100000000001501E-2</v>
      </c>
      <c r="K84" s="40">
        <v>70</v>
      </c>
      <c r="L84" s="1552"/>
      <c r="M84" s="61"/>
      <c r="N84" s="42">
        <f t="shared" si="2"/>
        <v>9980.3970000000008</v>
      </c>
      <c r="O84" s="1493"/>
      <c r="P84" s="1551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490"/>
      <c r="M98" s="149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490"/>
      <c r="M99" s="149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492"/>
      <c r="P105" s="1494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493"/>
      <c r="P106" s="1495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481" t="s">
        <v>27</v>
      </c>
      <c r="G270" s="1481"/>
      <c r="H270" s="1482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83" t="s">
        <v>224</v>
      </c>
      <c r="B1" s="1483"/>
      <c r="C1" s="1483"/>
      <c r="D1" s="1483"/>
      <c r="E1" s="1483"/>
      <c r="F1" s="1483"/>
      <c r="G1" s="1483"/>
      <c r="H1" s="1483"/>
      <c r="I1" s="1483"/>
      <c r="J1" s="1483"/>
      <c r="K1" s="363"/>
      <c r="L1" s="363"/>
      <c r="M1" s="363"/>
      <c r="N1" s="363"/>
      <c r="O1" s="364"/>
      <c r="S1" s="1484" t="s">
        <v>0</v>
      </c>
      <c r="T1" s="1484"/>
      <c r="U1" s="4" t="s">
        <v>1</v>
      </c>
      <c r="V1" s="5" t="s">
        <v>2</v>
      </c>
      <c r="W1" s="1486" t="s">
        <v>3</v>
      </c>
      <c r="X1" s="1487"/>
    </row>
    <row r="2" spans="1:24" thickBot="1" x14ac:dyDescent="0.3">
      <c r="A2" s="1483"/>
      <c r="B2" s="1483"/>
      <c r="C2" s="1483"/>
      <c r="D2" s="1483"/>
      <c r="E2" s="1483"/>
      <c r="F2" s="1483"/>
      <c r="G2" s="1483"/>
      <c r="H2" s="1483"/>
      <c r="I2" s="1483"/>
      <c r="J2" s="1483"/>
      <c r="K2" s="365"/>
      <c r="L2" s="365"/>
      <c r="M2" s="365"/>
      <c r="N2" s="366"/>
      <c r="O2" s="367"/>
      <c r="Q2" s="6"/>
      <c r="R2" s="7"/>
      <c r="S2" s="1485"/>
      <c r="T2" s="148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88" t="s">
        <v>16</v>
      </c>
      <c r="P3" s="148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563" t="s">
        <v>43</v>
      </c>
      <c r="B60" s="418" t="s">
        <v>23</v>
      </c>
      <c r="C60" s="1512" t="s">
        <v>291</v>
      </c>
      <c r="D60" s="409"/>
      <c r="E60" s="56"/>
      <c r="F60" s="410">
        <v>847.4</v>
      </c>
      <c r="G60" s="1565">
        <v>45023</v>
      </c>
      <c r="H60" s="1567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569" t="s">
        <v>21</v>
      </c>
      <c r="P60" s="1571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564"/>
      <c r="B61" s="418" t="s">
        <v>146</v>
      </c>
      <c r="C61" s="1513"/>
      <c r="D61" s="409"/>
      <c r="E61" s="56"/>
      <c r="F61" s="410">
        <v>175.4</v>
      </c>
      <c r="G61" s="1566"/>
      <c r="H61" s="1568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570"/>
      <c r="P61" s="1572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553" t="s">
        <v>31</v>
      </c>
      <c r="B66" s="519" t="s">
        <v>254</v>
      </c>
      <c r="C66" s="1555" t="s">
        <v>255</v>
      </c>
      <c r="D66" s="517"/>
      <c r="E66" s="56"/>
      <c r="F66" s="493">
        <v>9084.5</v>
      </c>
      <c r="G66" s="1559">
        <v>45041</v>
      </c>
      <c r="H66" s="1557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561" t="s">
        <v>22</v>
      </c>
      <c r="P66" s="1510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554"/>
      <c r="B67" s="519" t="s">
        <v>256</v>
      </c>
      <c r="C67" s="1556"/>
      <c r="D67" s="517"/>
      <c r="E67" s="56"/>
      <c r="F67" s="526">
        <v>1007.3</v>
      </c>
      <c r="G67" s="1560"/>
      <c r="H67" s="1558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562"/>
      <c r="P67" s="1511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492"/>
      <c r="P87" s="1550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493"/>
      <c r="P88" s="1551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490"/>
      <c r="M102" s="149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490"/>
      <c r="M103" s="149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492"/>
      <c r="P109" s="1494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493"/>
      <c r="P110" s="1495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481" t="s">
        <v>27</v>
      </c>
      <c r="G274" s="1481"/>
      <c r="H274" s="1482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83" t="s">
        <v>246</v>
      </c>
      <c r="B1" s="1483"/>
      <c r="C1" s="1483"/>
      <c r="D1" s="1483"/>
      <c r="E1" s="1483"/>
      <c r="F1" s="1483"/>
      <c r="G1" s="1483"/>
      <c r="H1" s="1483"/>
      <c r="I1" s="1483"/>
      <c r="J1" s="1483"/>
      <c r="K1" s="363"/>
      <c r="L1" s="363"/>
      <c r="M1" s="363"/>
      <c r="N1" s="363"/>
      <c r="O1" s="364"/>
      <c r="S1" s="1484" t="s">
        <v>0</v>
      </c>
      <c r="T1" s="1484"/>
      <c r="U1" s="4" t="s">
        <v>1</v>
      </c>
      <c r="V1" s="5" t="s">
        <v>2</v>
      </c>
      <c r="W1" s="1486" t="s">
        <v>3</v>
      </c>
      <c r="X1" s="1487"/>
    </row>
    <row r="2" spans="1:24" thickBot="1" x14ac:dyDescent="0.3">
      <c r="A2" s="1483"/>
      <c r="B2" s="1483"/>
      <c r="C2" s="1483"/>
      <c r="D2" s="1483"/>
      <c r="E2" s="1483"/>
      <c r="F2" s="1483"/>
      <c r="G2" s="1483"/>
      <c r="H2" s="1483"/>
      <c r="I2" s="1483"/>
      <c r="J2" s="1483"/>
      <c r="K2" s="365"/>
      <c r="L2" s="365"/>
      <c r="M2" s="365"/>
      <c r="N2" s="366"/>
      <c r="O2" s="367"/>
      <c r="Q2" s="6"/>
      <c r="R2" s="7"/>
      <c r="S2" s="1485"/>
      <c r="T2" s="148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488" t="s">
        <v>16</v>
      </c>
      <c r="P3" s="148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492"/>
      <c r="P89" s="1550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493"/>
      <c r="P90" s="1551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490"/>
      <c r="M104" s="149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490"/>
      <c r="M105" s="1491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492"/>
      <c r="P111" s="1494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493"/>
      <c r="P112" s="1495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481" t="s">
        <v>27</v>
      </c>
      <c r="G276" s="1481"/>
      <c r="H276" s="1482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83" t="s">
        <v>335</v>
      </c>
      <c r="B1" s="1483"/>
      <c r="C1" s="1483"/>
      <c r="D1" s="1483"/>
      <c r="E1" s="1483"/>
      <c r="F1" s="1483"/>
      <c r="G1" s="1483"/>
      <c r="H1" s="1483"/>
      <c r="I1" s="1483"/>
      <c r="J1" s="1483"/>
      <c r="K1" s="363"/>
      <c r="L1" s="562"/>
      <c r="M1" s="363"/>
      <c r="N1" s="363"/>
      <c r="O1" s="364"/>
      <c r="S1" s="1484" t="s">
        <v>0</v>
      </c>
      <c r="T1" s="1484"/>
      <c r="U1" s="4" t="s">
        <v>1</v>
      </c>
      <c r="V1" s="5" t="s">
        <v>2</v>
      </c>
      <c r="W1" s="1486" t="s">
        <v>3</v>
      </c>
      <c r="X1" s="1487"/>
    </row>
    <row r="2" spans="1:24" ht="24" thickBot="1" x14ac:dyDescent="0.4">
      <c r="A2" s="1483"/>
      <c r="B2" s="1483"/>
      <c r="C2" s="1483"/>
      <c r="D2" s="1483"/>
      <c r="E2" s="1483"/>
      <c r="F2" s="1483"/>
      <c r="G2" s="1483"/>
      <c r="H2" s="1483"/>
      <c r="I2" s="1483"/>
      <c r="J2" s="1483"/>
      <c r="K2" s="365"/>
      <c r="L2" s="563"/>
      <c r="M2" s="365"/>
      <c r="N2" s="366"/>
      <c r="O2" s="367"/>
      <c r="Q2" s="6"/>
      <c r="R2" s="7"/>
      <c r="S2" s="1485"/>
      <c r="T2" s="148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88" t="s">
        <v>16</v>
      </c>
      <c r="P3" s="148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496" t="s">
        <v>43</v>
      </c>
      <c r="B62" s="153" t="s">
        <v>23</v>
      </c>
      <c r="C62" s="159"/>
      <c r="D62" s="160"/>
      <c r="E62" s="56"/>
      <c r="F62" s="155">
        <v>598.4</v>
      </c>
      <c r="G62" s="1575">
        <v>45080</v>
      </c>
      <c r="H62" s="1573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577" t="s">
        <v>64</v>
      </c>
      <c r="P62" s="1579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497"/>
      <c r="B63" s="153" t="s">
        <v>126</v>
      </c>
      <c r="C63" s="161"/>
      <c r="D63" s="160"/>
      <c r="E63" s="56"/>
      <c r="F63" s="155">
        <v>105.6</v>
      </c>
      <c r="G63" s="1576"/>
      <c r="H63" s="1574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578"/>
      <c r="P63" s="1580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492"/>
      <c r="P95" s="1550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493"/>
      <c r="P96" s="1551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490"/>
      <c r="M110" s="1491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490"/>
      <c r="M111" s="1491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492"/>
      <c r="P117" s="1494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493"/>
      <c r="P118" s="1495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481" t="s">
        <v>27</v>
      </c>
      <c r="G282" s="1481"/>
      <c r="H282" s="1482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85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83" t="s">
        <v>404</v>
      </c>
      <c r="B1" s="1483"/>
      <c r="C1" s="1483"/>
      <c r="D1" s="1483"/>
      <c r="E1" s="1483"/>
      <c r="F1" s="1483"/>
      <c r="G1" s="1483"/>
      <c r="H1" s="1483"/>
      <c r="I1" s="1483"/>
      <c r="J1" s="1483"/>
      <c r="K1" s="363"/>
      <c r="L1" s="562"/>
      <c r="M1" s="363"/>
      <c r="N1" s="363"/>
      <c r="O1" s="364"/>
      <c r="S1" s="1484" t="s">
        <v>0</v>
      </c>
      <c r="T1" s="1484"/>
      <c r="U1" s="4" t="s">
        <v>1</v>
      </c>
      <c r="V1" s="5" t="s">
        <v>2</v>
      </c>
      <c r="W1" s="1486" t="s">
        <v>3</v>
      </c>
      <c r="X1" s="1487"/>
    </row>
    <row r="2" spans="1:24" ht="24" thickBot="1" x14ac:dyDescent="0.4">
      <c r="A2" s="1483"/>
      <c r="B2" s="1483"/>
      <c r="C2" s="1483"/>
      <c r="D2" s="1483"/>
      <c r="E2" s="1483"/>
      <c r="F2" s="1483"/>
      <c r="G2" s="1483"/>
      <c r="H2" s="1483"/>
      <c r="I2" s="1483"/>
      <c r="J2" s="1483"/>
      <c r="K2" s="365"/>
      <c r="L2" s="563"/>
      <c r="M2" s="365"/>
      <c r="N2" s="366"/>
      <c r="O2" s="367"/>
      <c r="Q2" s="6"/>
      <c r="R2" s="7"/>
      <c r="S2" s="1485"/>
      <c r="T2" s="148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88" t="s">
        <v>16</v>
      </c>
      <c r="P3" s="148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589" t="s">
        <v>464</v>
      </c>
      <c r="M11" s="1590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496" t="s">
        <v>43</v>
      </c>
      <c r="B62" s="153" t="s">
        <v>23</v>
      </c>
      <c r="C62" s="159"/>
      <c r="D62" s="160"/>
      <c r="E62" s="56"/>
      <c r="F62" s="155"/>
      <c r="G62" s="1575"/>
      <c r="H62" s="1573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497"/>
      <c r="B63" s="153" t="s">
        <v>126</v>
      </c>
      <c r="C63" s="161"/>
      <c r="D63" s="160"/>
      <c r="E63" s="56"/>
      <c r="F63" s="155"/>
      <c r="G63" s="1576"/>
      <c r="H63" s="1574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591" t="s">
        <v>355</v>
      </c>
      <c r="B74" s="386" t="s">
        <v>126</v>
      </c>
      <c r="C74" s="1593" t="s">
        <v>430</v>
      </c>
      <c r="D74" s="160"/>
      <c r="E74" s="56"/>
      <c r="F74" s="625">
        <v>87.04</v>
      </c>
      <c r="G74" s="1542">
        <v>45115</v>
      </c>
      <c r="H74" s="1581" t="s">
        <v>431</v>
      </c>
      <c r="I74" s="155">
        <v>87.04</v>
      </c>
      <c r="J74" s="39">
        <f t="shared" si="4"/>
        <v>0</v>
      </c>
      <c r="K74" s="628">
        <v>38</v>
      </c>
      <c r="L74" s="1583" t="s">
        <v>432</v>
      </c>
      <c r="M74" s="630"/>
      <c r="N74" s="42">
        <f t="shared" ref="N74:N198" si="6">K74*I74</f>
        <v>3307.5200000000004</v>
      </c>
      <c r="O74" s="1585" t="s">
        <v>21</v>
      </c>
      <c r="P74" s="1587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592"/>
      <c r="B75" s="386" t="s">
        <v>307</v>
      </c>
      <c r="C75" s="1594"/>
      <c r="D75" s="445"/>
      <c r="E75" s="56"/>
      <c r="F75" s="626">
        <v>103.26</v>
      </c>
      <c r="G75" s="1543"/>
      <c r="H75" s="1582"/>
      <c r="I75" s="493">
        <v>103.26</v>
      </c>
      <c r="J75" s="39">
        <f t="shared" si="4"/>
        <v>0</v>
      </c>
      <c r="K75" s="629">
        <v>110</v>
      </c>
      <c r="L75" s="1584"/>
      <c r="M75" s="630"/>
      <c r="N75" s="42">
        <f t="shared" si="6"/>
        <v>11358.6</v>
      </c>
      <c r="O75" s="1586"/>
      <c r="P75" s="1588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597" t="s">
        <v>448</v>
      </c>
      <c r="B81" s="386" t="s">
        <v>449</v>
      </c>
      <c r="C81" s="1599" t="s">
        <v>450</v>
      </c>
      <c r="D81" s="454"/>
      <c r="E81" s="56"/>
      <c r="F81" s="446">
        <v>264.33999999999997</v>
      </c>
      <c r="G81" s="1601">
        <v>45124</v>
      </c>
      <c r="H81" s="1603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605" t="s">
        <v>21</v>
      </c>
      <c r="P81" s="1595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598"/>
      <c r="B82" s="386" t="s">
        <v>451</v>
      </c>
      <c r="C82" s="1600"/>
      <c r="D82" s="454"/>
      <c r="E82" s="56"/>
      <c r="F82" s="446">
        <v>3600</v>
      </c>
      <c r="G82" s="1602"/>
      <c r="H82" s="1604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606"/>
      <c r="P82" s="1596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553" t="s">
        <v>355</v>
      </c>
      <c r="B88" s="719" t="s">
        <v>594</v>
      </c>
      <c r="C88" s="1612" t="s">
        <v>595</v>
      </c>
      <c r="D88" s="517"/>
      <c r="E88" s="56"/>
      <c r="F88" s="698">
        <v>74</v>
      </c>
      <c r="G88" s="1615">
        <v>45138</v>
      </c>
      <c r="H88" s="1603" t="s">
        <v>596</v>
      </c>
      <c r="I88" s="640">
        <v>74</v>
      </c>
      <c r="J88" s="39">
        <f t="shared" si="4"/>
        <v>0</v>
      </c>
      <c r="K88" s="628">
        <v>70</v>
      </c>
      <c r="L88" s="1619" t="s">
        <v>597</v>
      </c>
      <c r="M88" s="630"/>
      <c r="N88" s="42">
        <f t="shared" si="7"/>
        <v>5180</v>
      </c>
      <c r="O88" s="1569" t="s">
        <v>21</v>
      </c>
      <c r="P88" s="1608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611"/>
      <c r="B89" s="519" t="s">
        <v>583</v>
      </c>
      <c r="C89" s="1613"/>
      <c r="D89" s="697"/>
      <c r="E89" s="56"/>
      <c r="F89" s="698">
        <v>92.3</v>
      </c>
      <c r="G89" s="1616"/>
      <c r="H89" s="1618"/>
      <c r="I89" s="640">
        <v>92.3</v>
      </c>
      <c r="J89" s="39">
        <f t="shared" si="4"/>
        <v>0</v>
      </c>
      <c r="K89" s="628">
        <v>60</v>
      </c>
      <c r="L89" s="1620"/>
      <c r="M89" s="630"/>
      <c r="N89" s="42">
        <f t="shared" si="7"/>
        <v>5538</v>
      </c>
      <c r="O89" s="1607"/>
      <c r="P89" s="1609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554"/>
      <c r="B90" s="519" t="s">
        <v>126</v>
      </c>
      <c r="C90" s="1614"/>
      <c r="D90" s="697"/>
      <c r="E90" s="56"/>
      <c r="F90" s="698">
        <v>95.7</v>
      </c>
      <c r="G90" s="1617"/>
      <c r="H90" s="1604"/>
      <c r="I90" s="640">
        <v>95.7</v>
      </c>
      <c r="J90" s="39">
        <f t="shared" si="4"/>
        <v>0</v>
      </c>
      <c r="K90" s="628">
        <v>38</v>
      </c>
      <c r="L90" s="1621"/>
      <c r="M90" s="630"/>
      <c r="N90" s="42">
        <f t="shared" si="7"/>
        <v>3636.6</v>
      </c>
      <c r="O90" s="1570"/>
      <c r="P90" s="1610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492"/>
      <c r="P95" s="1550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493"/>
      <c r="P96" s="1551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490"/>
      <c r="M110" s="1491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490"/>
      <c r="M111" s="1491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492"/>
      <c r="P117" s="1494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493"/>
      <c r="P118" s="1495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481" t="s">
        <v>27</v>
      </c>
      <c r="G282" s="1481"/>
      <c r="H282" s="1482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4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83" t="s">
        <v>480</v>
      </c>
      <c r="B1" s="1483"/>
      <c r="C1" s="1483"/>
      <c r="D1" s="1483"/>
      <c r="E1" s="1483"/>
      <c r="F1" s="1483"/>
      <c r="G1" s="1483"/>
      <c r="H1" s="1483"/>
      <c r="I1" s="1483"/>
      <c r="J1" s="1483"/>
      <c r="K1" s="363"/>
      <c r="L1" s="562"/>
      <c r="M1" s="363"/>
      <c r="N1" s="363"/>
      <c r="O1" s="364"/>
      <c r="S1" s="1484" t="s">
        <v>0</v>
      </c>
      <c r="T1" s="1484"/>
      <c r="U1" s="4" t="s">
        <v>1</v>
      </c>
      <c r="V1" s="5" t="s">
        <v>2</v>
      </c>
      <c r="W1" s="1486" t="s">
        <v>3</v>
      </c>
      <c r="X1" s="1487"/>
    </row>
    <row r="2" spans="1:24" ht="24" thickBot="1" x14ac:dyDescent="0.4">
      <c r="A2" s="1483"/>
      <c r="B2" s="1483"/>
      <c r="C2" s="1483"/>
      <c r="D2" s="1483"/>
      <c r="E2" s="1483"/>
      <c r="F2" s="1483"/>
      <c r="G2" s="1483"/>
      <c r="H2" s="1483"/>
      <c r="I2" s="1483"/>
      <c r="J2" s="1483"/>
      <c r="K2" s="365"/>
      <c r="L2" s="563"/>
      <c r="M2" s="365"/>
      <c r="N2" s="366"/>
      <c r="O2" s="367"/>
      <c r="Q2" s="6"/>
      <c r="R2" s="7"/>
      <c r="S2" s="1485"/>
      <c r="T2" s="148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88" t="s">
        <v>16</v>
      </c>
      <c r="P3" s="1489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4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6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6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6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626"/>
      <c r="M11" s="1627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6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6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5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0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1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1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1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1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1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1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1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1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1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1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1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1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2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1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1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1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1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3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3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3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3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3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3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4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5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496" t="s">
        <v>43</v>
      </c>
      <c r="B62" s="153" t="s">
        <v>23</v>
      </c>
      <c r="C62" s="280"/>
      <c r="D62" s="160"/>
      <c r="E62" s="56"/>
      <c r="F62" s="155"/>
      <c r="G62" s="1575"/>
      <c r="H62" s="1573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497"/>
      <c r="B63" s="153" t="s">
        <v>126</v>
      </c>
      <c r="C63" s="866"/>
      <c r="D63" s="160"/>
      <c r="E63" s="56"/>
      <c r="F63" s="155"/>
      <c r="G63" s="1576"/>
      <c r="H63" s="1574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6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7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7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7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7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7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7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7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7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7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7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538" t="s">
        <v>355</v>
      </c>
      <c r="B75" s="682" t="s">
        <v>528</v>
      </c>
      <c r="C75" s="1649" t="s">
        <v>529</v>
      </c>
      <c r="D75" s="445"/>
      <c r="E75" s="56"/>
      <c r="F75" s="626">
        <v>90.3</v>
      </c>
      <c r="G75" s="1652">
        <v>45126</v>
      </c>
      <c r="H75" s="1655" t="s">
        <v>530</v>
      </c>
      <c r="I75" s="515">
        <v>90.3</v>
      </c>
      <c r="J75" s="39">
        <f t="shared" si="3"/>
        <v>0</v>
      </c>
      <c r="K75" s="687">
        <v>60</v>
      </c>
      <c r="L75" s="1583" t="s">
        <v>531</v>
      </c>
      <c r="M75" s="630"/>
      <c r="N75" s="42">
        <f t="shared" si="4"/>
        <v>5418</v>
      </c>
      <c r="O75" s="1632" t="s">
        <v>21</v>
      </c>
      <c r="P75" s="1635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648"/>
      <c r="B76" s="682" t="s">
        <v>122</v>
      </c>
      <c r="C76" s="1650"/>
      <c r="D76" s="445"/>
      <c r="E76" s="56"/>
      <c r="F76" s="685">
        <v>94.86</v>
      </c>
      <c r="G76" s="1653"/>
      <c r="H76" s="1656"/>
      <c r="I76" s="686">
        <v>94.86</v>
      </c>
      <c r="J76" s="39">
        <f t="shared" si="3"/>
        <v>0</v>
      </c>
      <c r="K76" s="688">
        <v>70</v>
      </c>
      <c r="L76" s="1631"/>
      <c r="M76" s="630"/>
      <c r="N76" s="42">
        <f t="shared" si="4"/>
        <v>6640.2</v>
      </c>
      <c r="O76" s="1633"/>
      <c r="P76" s="1636"/>
      <c r="Q76" s="166"/>
      <c r="R76" s="125"/>
      <c r="S76" s="48"/>
      <c r="T76" s="48"/>
      <c r="U76" s="49"/>
      <c r="V76" s="50"/>
    </row>
    <row r="77" spans="1:22" ht="19.5" thickBot="1" x14ac:dyDescent="0.35">
      <c r="A77" s="1539"/>
      <c r="B77" s="682" t="s">
        <v>128</v>
      </c>
      <c r="C77" s="1651"/>
      <c r="D77" s="445"/>
      <c r="E77" s="56"/>
      <c r="F77" s="685">
        <f>55.8+36.1</f>
        <v>91.9</v>
      </c>
      <c r="G77" s="1654"/>
      <c r="H77" s="1657"/>
      <c r="I77" s="686">
        <f>55.8+36.1</f>
        <v>91.9</v>
      </c>
      <c r="J77" s="39">
        <f t="shared" si="3"/>
        <v>0</v>
      </c>
      <c r="K77" s="688">
        <v>110</v>
      </c>
      <c r="L77" s="1584"/>
      <c r="M77" s="646"/>
      <c r="N77" s="42">
        <f t="shared" si="4"/>
        <v>10109</v>
      </c>
      <c r="O77" s="1634"/>
      <c r="P77" s="1637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8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69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597" t="s">
        <v>355</v>
      </c>
      <c r="B80" s="696" t="s">
        <v>119</v>
      </c>
      <c r="C80" s="1659" t="s">
        <v>540</v>
      </c>
      <c r="D80" s="517"/>
      <c r="E80" s="56"/>
      <c r="F80" s="698">
        <v>71.099999999999994</v>
      </c>
      <c r="G80" s="1615">
        <v>45142</v>
      </c>
      <c r="H80" s="1662" t="s">
        <v>541</v>
      </c>
      <c r="I80" s="446">
        <v>71.099999999999994</v>
      </c>
      <c r="J80" s="39">
        <f t="shared" si="3"/>
        <v>0</v>
      </c>
      <c r="K80" s="688">
        <v>70</v>
      </c>
      <c r="L80" s="1619" t="s">
        <v>542</v>
      </c>
      <c r="M80" s="630"/>
      <c r="N80" s="42">
        <f t="shared" si="4"/>
        <v>4977</v>
      </c>
      <c r="O80" s="1632" t="s">
        <v>21</v>
      </c>
      <c r="P80" s="1635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658"/>
      <c r="B81" s="696" t="s">
        <v>528</v>
      </c>
      <c r="C81" s="1660"/>
      <c r="D81" s="697"/>
      <c r="E81" s="56"/>
      <c r="F81" s="698">
        <v>90.42</v>
      </c>
      <c r="G81" s="1616"/>
      <c r="H81" s="1663"/>
      <c r="I81" s="446">
        <v>90.42</v>
      </c>
      <c r="J81" s="39">
        <f t="shared" si="3"/>
        <v>0</v>
      </c>
      <c r="K81" s="688">
        <v>60</v>
      </c>
      <c r="L81" s="1620"/>
      <c r="M81" s="647"/>
      <c r="N81" s="42">
        <f>K81*I81</f>
        <v>5425.2</v>
      </c>
      <c r="O81" s="1633"/>
      <c r="P81" s="1636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598"/>
      <c r="B82" s="696" t="s">
        <v>122</v>
      </c>
      <c r="C82" s="1661"/>
      <c r="D82" s="697"/>
      <c r="E82" s="56"/>
      <c r="F82" s="698">
        <v>133.56</v>
      </c>
      <c r="G82" s="1617"/>
      <c r="H82" s="1664"/>
      <c r="I82" s="446">
        <v>133.56</v>
      </c>
      <c r="J82" s="39">
        <f t="shared" si="3"/>
        <v>0</v>
      </c>
      <c r="K82" s="688">
        <v>70</v>
      </c>
      <c r="L82" s="1621"/>
      <c r="M82" s="648"/>
      <c r="N82" s="42">
        <f>K82*I82</f>
        <v>9349.2000000000007</v>
      </c>
      <c r="O82" s="1634"/>
      <c r="P82" s="1637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0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8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8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8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69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69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553" t="s">
        <v>355</v>
      </c>
      <c r="B89" s="701" t="s">
        <v>560</v>
      </c>
      <c r="C89" s="1622" t="s">
        <v>558</v>
      </c>
      <c r="D89" s="445"/>
      <c r="E89" s="56"/>
      <c r="F89" s="446">
        <v>74.8</v>
      </c>
      <c r="G89" s="1624">
        <v>45135</v>
      </c>
      <c r="H89" s="1603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569" t="s">
        <v>21</v>
      </c>
      <c r="P89" s="1638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554"/>
      <c r="B90" s="701" t="s">
        <v>126</v>
      </c>
      <c r="C90" s="1623"/>
      <c r="D90" s="445"/>
      <c r="E90" s="56"/>
      <c r="F90" s="446">
        <v>79.400000000000006</v>
      </c>
      <c r="G90" s="1625"/>
      <c r="H90" s="1604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570"/>
      <c r="P90" s="1639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8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665" t="s">
        <v>355</v>
      </c>
      <c r="B92" s="682" t="s">
        <v>307</v>
      </c>
      <c r="C92" s="1622" t="s">
        <v>582</v>
      </c>
      <c r="D92" s="454"/>
      <c r="E92" s="56"/>
      <c r="F92" s="698">
        <v>112.5</v>
      </c>
      <c r="G92" s="1615">
        <v>45159</v>
      </c>
      <c r="H92" s="1668" t="s">
        <v>584</v>
      </c>
      <c r="I92" s="640">
        <v>112.5</v>
      </c>
      <c r="J92" s="39">
        <f t="shared" si="3"/>
        <v>0</v>
      </c>
      <c r="K92" s="462">
        <v>110</v>
      </c>
      <c r="L92" s="1670" t="s">
        <v>585</v>
      </c>
      <c r="M92" s="585"/>
      <c r="N92" s="42">
        <f t="shared" si="5"/>
        <v>12375</v>
      </c>
      <c r="O92" s="1640" t="s">
        <v>21</v>
      </c>
      <c r="P92" s="1635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666"/>
      <c r="B93" s="714" t="s">
        <v>583</v>
      </c>
      <c r="C93" s="1667"/>
      <c r="D93" s="454"/>
      <c r="E93" s="56"/>
      <c r="F93" s="698">
        <v>44.8</v>
      </c>
      <c r="G93" s="1617"/>
      <c r="H93" s="1669"/>
      <c r="I93" s="640">
        <v>44.8</v>
      </c>
      <c r="J93" s="39">
        <f t="shared" si="3"/>
        <v>0</v>
      </c>
      <c r="K93" s="462">
        <v>60</v>
      </c>
      <c r="L93" s="1671"/>
      <c r="M93" s="585"/>
      <c r="N93" s="42">
        <f t="shared" si="5"/>
        <v>2688</v>
      </c>
      <c r="O93" s="1641"/>
      <c r="P93" s="1637"/>
      <c r="Q93" s="166"/>
      <c r="R93" s="125"/>
      <c r="S93" s="176"/>
      <c r="T93" s="177"/>
      <c r="U93" s="49"/>
      <c r="V93" s="50"/>
    </row>
    <row r="94" spans="1:22" ht="32.25" customHeight="1" x14ac:dyDescent="0.3">
      <c r="A94" s="1673" t="s">
        <v>355</v>
      </c>
      <c r="B94" s="519" t="s">
        <v>586</v>
      </c>
      <c r="C94" s="1676" t="s">
        <v>588</v>
      </c>
      <c r="D94" s="697"/>
      <c r="E94" s="56"/>
      <c r="F94" s="698">
        <v>69.62</v>
      </c>
      <c r="G94" s="1679">
        <v>45162</v>
      </c>
      <c r="H94" s="1682" t="s">
        <v>589</v>
      </c>
      <c r="I94" s="640">
        <v>69.62</v>
      </c>
      <c r="J94" s="39">
        <f t="shared" si="3"/>
        <v>0</v>
      </c>
      <c r="K94" s="628">
        <v>70</v>
      </c>
      <c r="L94" s="1645" t="s">
        <v>593</v>
      </c>
      <c r="M94" s="630"/>
      <c r="N94" s="42">
        <f t="shared" si="4"/>
        <v>4873.4000000000005</v>
      </c>
      <c r="O94" s="1685" t="s">
        <v>21</v>
      </c>
      <c r="P94" s="1642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674"/>
      <c r="B95" s="719" t="s">
        <v>587</v>
      </c>
      <c r="C95" s="1677"/>
      <c r="D95" s="721"/>
      <c r="E95" s="56"/>
      <c r="F95" s="698">
        <v>100.58</v>
      </c>
      <c r="G95" s="1680"/>
      <c r="H95" s="1683"/>
      <c r="I95" s="640">
        <v>100.58</v>
      </c>
      <c r="J95" s="39">
        <f t="shared" si="3"/>
        <v>0</v>
      </c>
      <c r="K95" s="628">
        <v>70</v>
      </c>
      <c r="L95" s="1646"/>
      <c r="M95" s="630"/>
      <c r="N95" s="42">
        <f t="shared" si="4"/>
        <v>7040.5999999999995</v>
      </c>
      <c r="O95" s="1686"/>
      <c r="P95" s="1643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675"/>
      <c r="B96" s="720" t="s">
        <v>126</v>
      </c>
      <c r="C96" s="1678"/>
      <c r="D96" s="697"/>
      <c r="E96" s="56"/>
      <c r="F96" s="698">
        <v>119</v>
      </c>
      <c r="G96" s="1681"/>
      <c r="H96" s="1684"/>
      <c r="I96" s="640">
        <v>119</v>
      </c>
      <c r="J96" s="39">
        <f t="shared" si="3"/>
        <v>0</v>
      </c>
      <c r="K96" s="628">
        <v>38</v>
      </c>
      <c r="L96" s="1647"/>
      <c r="M96" s="630"/>
      <c r="N96" s="42">
        <f t="shared" si="4"/>
        <v>4522</v>
      </c>
      <c r="O96" s="1687"/>
      <c r="P96" s="1644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0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688" t="s">
        <v>355</v>
      </c>
      <c r="B98" s="701" t="s">
        <v>307</v>
      </c>
      <c r="C98" s="1622" t="s">
        <v>598</v>
      </c>
      <c r="D98" s="452"/>
      <c r="E98" s="56"/>
      <c r="F98" s="698">
        <v>137</v>
      </c>
      <c r="G98" s="1615">
        <v>45166</v>
      </c>
      <c r="H98" s="1668" t="s">
        <v>599</v>
      </c>
      <c r="I98" s="640">
        <v>137.1</v>
      </c>
      <c r="J98" s="39">
        <f t="shared" si="3"/>
        <v>9.9999999999994316E-2</v>
      </c>
      <c r="K98" s="462">
        <v>110</v>
      </c>
      <c r="L98" s="1692" t="s">
        <v>600</v>
      </c>
      <c r="M98" s="585"/>
      <c r="N98" s="42">
        <f t="shared" si="4"/>
        <v>15081</v>
      </c>
      <c r="O98" s="1640" t="s">
        <v>21</v>
      </c>
      <c r="P98" s="1635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689"/>
      <c r="B99" s="701" t="s">
        <v>583</v>
      </c>
      <c r="C99" s="1667"/>
      <c r="D99" s="452"/>
      <c r="E99" s="56"/>
      <c r="F99" s="698">
        <v>68.28</v>
      </c>
      <c r="G99" s="1616"/>
      <c r="H99" s="1691"/>
      <c r="I99" s="640">
        <v>68.28</v>
      </c>
      <c r="J99" s="39">
        <f t="shared" si="3"/>
        <v>0</v>
      </c>
      <c r="K99" s="462">
        <v>60</v>
      </c>
      <c r="L99" s="1693"/>
      <c r="M99" s="585"/>
      <c r="N99" s="42">
        <f t="shared" si="4"/>
        <v>4096.8</v>
      </c>
      <c r="O99" s="1672"/>
      <c r="P99" s="1636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690"/>
      <c r="B100" s="701" t="s">
        <v>126</v>
      </c>
      <c r="C100" s="1623"/>
      <c r="D100" s="452"/>
      <c r="E100" s="56"/>
      <c r="F100" s="698">
        <v>106.94</v>
      </c>
      <c r="G100" s="1617"/>
      <c r="H100" s="1669"/>
      <c r="I100" s="640">
        <v>106.94</v>
      </c>
      <c r="J100" s="39">
        <f t="shared" si="3"/>
        <v>0</v>
      </c>
      <c r="K100" s="462">
        <v>38</v>
      </c>
      <c r="L100" s="1694"/>
      <c r="M100" s="585"/>
      <c r="N100" s="42">
        <f t="shared" si="4"/>
        <v>4063.72</v>
      </c>
      <c r="O100" s="1641"/>
      <c r="P100" s="1637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0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3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628"/>
      <c r="M112" s="1628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628"/>
      <c r="M113" s="1628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492"/>
      <c r="P119" s="1629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493"/>
      <c r="P120" s="1630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1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2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2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2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3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3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3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3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3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481" t="s">
        <v>27</v>
      </c>
      <c r="G284" s="1481"/>
      <c r="H284" s="1482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5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5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5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5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5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5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5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5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5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5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5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5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5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67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483" t="s">
        <v>616</v>
      </c>
      <c r="B1" s="1483"/>
      <c r="C1" s="1483"/>
      <c r="D1" s="1483"/>
      <c r="E1" s="1483"/>
      <c r="F1" s="1483"/>
      <c r="G1" s="1483"/>
      <c r="H1" s="1483"/>
      <c r="I1" s="1483"/>
      <c r="J1" s="1483"/>
      <c r="K1" s="363"/>
      <c r="L1" s="562"/>
      <c r="M1" s="363"/>
      <c r="N1" s="363"/>
      <c r="O1" s="364"/>
      <c r="S1" s="1484" t="s">
        <v>0</v>
      </c>
      <c r="T1" s="1484"/>
      <c r="U1" s="4" t="s">
        <v>1</v>
      </c>
      <c r="V1" s="5" t="s">
        <v>2</v>
      </c>
      <c r="W1" s="1486" t="s">
        <v>3</v>
      </c>
      <c r="X1" s="1487"/>
    </row>
    <row r="2" spans="1:24" ht="24" thickBot="1" x14ac:dyDescent="0.4">
      <c r="A2" s="1483"/>
      <c r="B2" s="1483"/>
      <c r="C2" s="1483"/>
      <c r="D2" s="1483"/>
      <c r="E2" s="1483"/>
      <c r="F2" s="1483"/>
      <c r="G2" s="1483"/>
      <c r="H2" s="1483"/>
      <c r="I2" s="1483"/>
      <c r="J2" s="1483"/>
      <c r="K2" s="365"/>
      <c r="L2" s="563"/>
      <c r="M2" s="365"/>
      <c r="N2" s="366"/>
      <c r="O2" s="367"/>
      <c r="Q2" s="6"/>
      <c r="R2" s="7"/>
      <c r="S2" s="1485"/>
      <c r="T2" s="1485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488" t="s">
        <v>16</v>
      </c>
      <c r="P3" s="1489"/>
      <c r="Q3" s="24" t="s">
        <v>17</v>
      </c>
      <c r="R3" s="25" t="s">
        <v>18</v>
      </c>
      <c r="S3" s="26" t="s">
        <v>15</v>
      </c>
      <c r="T3" s="27" t="s">
        <v>19</v>
      </c>
      <c r="U3" s="965"/>
      <c r="V3" s="966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3" t="s">
        <v>762</v>
      </c>
      <c r="V4" s="964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626"/>
      <c r="M12" s="1627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7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1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695" t="s">
        <v>634</v>
      </c>
      <c r="B72" s="777" t="s">
        <v>630</v>
      </c>
      <c r="C72" s="1696" t="s">
        <v>632</v>
      </c>
      <c r="D72" s="776"/>
      <c r="E72" s="737"/>
      <c r="F72" s="775">
        <v>221.06</v>
      </c>
      <c r="G72" s="1698">
        <v>45183</v>
      </c>
      <c r="H72" s="1700" t="s">
        <v>633</v>
      </c>
      <c r="I72" s="772">
        <v>221</v>
      </c>
      <c r="J72" s="39">
        <f t="shared" si="5"/>
        <v>-6.0000000000002274E-2</v>
      </c>
      <c r="K72" s="688">
        <v>95</v>
      </c>
      <c r="L72" s="1706" t="s">
        <v>143</v>
      </c>
      <c r="M72" s="468"/>
      <c r="N72" s="42">
        <f t="shared" ref="N72:N138" si="6">K72*I72</f>
        <v>20995</v>
      </c>
      <c r="O72" s="1702" t="s">
        <v>21</v>
      </c>
      <c r="P72" s="1704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515"/>
      <c r="B73" s="777" t="s">
        <v>631</v>
      </c>
      <c r="C73" s="1697"/>
      <c r="D73" s="776"/>
      <c r="E73" s="737"/>
      <c r="F73" s="779">
        <v>4800</v>
      </c>
      <c r="G73" s="1699"/>
      <c r="H73" s="1701"/>
      <c r="I73" s="772">
        <v>4800</v>
      </c>
      <c r="J73" s="39">
        <v>0</v>
      </c>
      <c r="K73" s="688">
        <v>35</v>
      </c>
      <c r="L73" s="1707"/>
      <c r="M73" s="468"/>
      <c r="N73" s="42">
        <f t="shared" si="6"/>
        <v>168000</v>
      </c>
      <c r="O73" s="1703"/>
      <c r="P73" s="1705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2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49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3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3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3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3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3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0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0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0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0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0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0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0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0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0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8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481" t="s">
        <v>27</v>
      </c>
      <c r="G287" s="1481"/>
      <c r="H287" s="1482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P R A S   D E L    M E S </vt:lpstr>
      <vt:lpstr>C O M B O S   NOVIEMBRE 2023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2023-12-01T14:57:01Z</dcterms:modified>
</cp:coreProperties>
</file>