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3" i="38" l="1"/>
  <c r="T113" i="38"/>
  <c r="S114" i="38"/>
  <c r="T114" i="38"/>
  <c r="V10" i="65" l="1"/>
  <c r="U10" i="65"/>
  <c r="B10" i="197" l="1"/>
  <c r="I10" i="197"/>
  <c r="Q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P11" i="194"/>
  <c r="P10" i="194"/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O30" i="220"/>
  <c r="Q30" i="220" s="1"/>
  <c r="N30" i="220"/>
  <c r="P31" i="220" s="1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S10" i="194"/>
  <c r="S11" i="194" s="1"/>
  <c r="S12" i="194" s="1"/>
  <c r="S13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4" i="194" l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31" i="219" l="1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2" i="220"/>
  <c r="F13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G5" i="189"/>
  <c r="H5" i="189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<sst xmlns="http://schemas.openxmlformats.org/spreadsheetml/2006/main" count="4313" uniqueCount="750">
  <si>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</si>
  <si>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</si>
  <si>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</si>
  <si>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</si>
  <si>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</si>
  <si>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</si>
  <si>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</si>
  <si>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</si>
  <si>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</si>
  <si>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</si>
  <si>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</si>
  <si>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</si>
  <si>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</si>
  <si>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</si>
  <si>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</si>
  <si>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</si>
  <si>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</si>
  <si>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</si>
  <si>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</si>
  <si>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</si>
  <si>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</si>
  <si>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</si>
  <si>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</si>
  <si>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</si>
  <si>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</si>
  <si>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</si>
  <si>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</si>
  <si>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</si>
  <si>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</si>
  <si>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</si>
  <si>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</si>
  <si>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</si>
  <si>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</si>
  <si>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</si>
  <si>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</si>
  <si>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</si>
  <si>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</si>
  <si>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</si>
  <si>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</si>
  <si>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</si>
  <si>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</si>
  <si>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</si>
  <si>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</si>
  <si>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</si>
  <si>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</si>
  <si>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</si>
  <si>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</si>
  <si>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</si>
  <si>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</si>
  <si>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</si>
  <si>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</si>
  <si>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</si>
  <si>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</si>
  <si>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</si>
  <si>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</si>
  <si>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</si>
  <si>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</si>
  <si>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</si>
  <si>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</si>
  <si>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</si>
  <si>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</si>
  <si>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</si>
  <si>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</si>
  <si>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</si>
  <si>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</si>
  <si>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</si>
  <si>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</si>
  <si>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</si>
  <si>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</si>
  <si>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</si>
  <si>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</si>
  <si>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</si>
  <si>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</si>
  <si>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</si>
  <si>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</si>
  <si>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</si>
  <si>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</si>
  <si>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</si>
  <si>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</si>
  <si>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</si>
  <si>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</si>
  <si>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</si>
  <si>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</si>
  <si>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</si>
  <si>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</si>
  <si>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</si>
  <si>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</si>
  <si>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</si>
  <si>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</si>
  <si>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</si>
  <si>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</si>
  <si>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</si>
  <si>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</si>
  <si>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</si>
  <si>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</si>
  <si>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</si>
  <si>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</si>
  <si>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</si>
  <si>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</si>
  <si>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</si>
  <si>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</si>
  <si>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</si>
  <si>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</si>
  <si>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</si>
  <si>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</si>
  <si>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</si>
  <si>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</si>
  <si>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</si>
  <si>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</si>
  <si>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</si>
  <si>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</si>
  <si>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</si>
  <si>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</si>
  <si>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</si>
  <si>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</si>
  <si>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</si>
  <si>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</si>
  <si>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</si>
  <si>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</si>
  <si>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</si>
  <si>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</si>
  <si>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</si>
  <si>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</si>
  <si>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</si>
  <si>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</si>
  <si>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</si>
  <si>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</si>
  <si>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</si>
  <si>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</si>
  <si>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</si>
  <si>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</si>
  <si>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</si>
  <si>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</si>
  <si>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</si>
  <si>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</si>
  <si>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</si>
  <si>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</si>
  <si>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</si>
  <si>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</si>
  <si>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</si>
  <si>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</si>
  <si>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</si>
  <si>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</si>
  <si>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</si>
  <si>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</si>
  <si>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</si>
  <si>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</si>
  <si>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</si>
  <si>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</si>
  <si>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</si>
  <si>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</si>
  <si>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</si>
  <si>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</si>
  <si>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</si>
  <si>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</si>
  <si>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</si>
  <si>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</si>
  <si>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</si>
  <si>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</si>
  <si>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</si>
  <si>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</si>
  <si>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</si>
  <si>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</si>
  <si>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</si>
  <si>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</si>
  <si>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</si>
  <si>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</si>
  <si>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</si>
  <si>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</si>
  <si>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</si>
  <si>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</si>
  <si>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</si>
  <si>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</si>
  <si>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</si>
  <si>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</si>
  <si>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</si>
  <si>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</si>
  <si>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</si>
  <si>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</si>
  <si>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</si>
  <si>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</si>
  <si>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</si>
  <si>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</si>
  <si>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</si>
  <si>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</si>
  <si>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</si>
  <si>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</si>
  <si>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</si>
  <si>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</si>
  <si>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</si>
  <si>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</si>
  <si>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</si>
  <si>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</si>
  <si>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</si>
  <si>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</si>
  <si>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</si>
  <si>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</si>
  <si>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</si>
  <si>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</si>
  <si>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</si>
  <si>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</si>
  <si>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</si>
  <si>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</si>
  <si>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</si>
  <si>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</si>
  <si>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</si>
  <si>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</si>
  <si>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</si>
  <si>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</si>
  <si>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</si>
  <si>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</si>
  <si>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</si>
  <si>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</si>
  <si>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</si>
  <si>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</si>
  <si>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</si>
  <si>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</si>
  <si>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</si>
  <si>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</si>
  <si>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</si>
  <si>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</si>
  <si>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</si>
  <si>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</si>
  <si>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</si>
  <si>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</si>
  <si>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</si>
  <si>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</si>
  <si>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</si>
  <si>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</si>
  <si>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</si>
  <si>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</si>
  <si>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</si>
  <si>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</si>
  <si>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</si>
  <si>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</si>
  <si>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</si>
  <si>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</si>
  <si>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</si>
  <si>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</si>
  <si>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</si>
  <si>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</si>
  <si>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</si>
  <si>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</si>
  <si>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</si>
  <si>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</si>
  <si>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</si>
  <si>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</si>
  <si>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</si>
  <si>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</si>
  <si>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</si>
  <si>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</si>
  <si>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</si>
  <si>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</si>
  <si>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</si>
  <si>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</si>
  <si>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</si>
  <si>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</si>
  <si>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</si>
  <si>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</si>
  <si>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</si>
  <si>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</si>
  <si>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</si>
  <si>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</si>
  <si>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</si>
  <si>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</si>
  <si>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</si>
  <si>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</si>
  <si>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</si>
  <si>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</si>
  <si>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</si>
  <si>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</si>
  <si>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</si>
  <si>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</si>
  <si>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</si>
  <si>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</si>
  <si>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</si>
  <si>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</si>
  <si>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</si>
  <si>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</si>
  <si>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</si>
  <si>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</si>
  <si>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</si>
  <si>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</si>
  <si>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</si>
  <si>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</si>
  <si>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</si>
  <si>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</si>
  <si>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</si>
  <si>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</si>
  <si>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</si>
  <si>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</si>
  <si>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</si>
  <si>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</si>
  <si>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</si>
  <si>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</si>
  <si>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</si>
  <si>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</si>
  <si>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</si>
  <si>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</si>
  <si>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</si>
  <si>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</si>
  <si>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</si>
  <si>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</si>
  <si>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</si>
  <si>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</si>
  <si>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</si>
  <si>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</si>
  <si>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</si>
  <si>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</si>
  <si>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</si>
  <si>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</si>
  <si>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</si>
  <si>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</si>
  <si>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</si>
  <si>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</si>
  <si>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</si>
  <si>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</si>
  <si>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</si>
  <si>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</si>
  <si>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</si>
  <si>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</si>
  <si>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</si>
  <si>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</si>
  <si>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</si>
  <si>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</si>
  <si>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</si>
  <si>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</si>
  <si>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</si>
  <si>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</si>
  <si>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</si>
  <si>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</si>
  <si>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</si>
  <si>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</si>
  <si>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</si>
  <si>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</si>
  <si>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</si>
  <si>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</si>
  <si>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</si>
  <si>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</si>
  <si>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</si>
  <si>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</si>
  <si>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</si>
  <si>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</si>
  <si>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</si>
  <si>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</si>
  <si>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</si>
  <si>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</si>
  <si>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</si>
  <si>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</si>
  <si>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</si>
  <si>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</si>
  <si>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</si>
  <si>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</si>
  <si>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</si>
  <si>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</si>
  <si>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</si>
  <si>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</si>
  <si>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</si>
  <si>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</si>
  <si>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</si>
  <si>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</si>
  <si>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</si>
  <si>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</si>
  <si>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</si>
  <si>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</si>
  <si>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</si>
  <si>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</si>
  <si>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</si>
  <si>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</si>
  <si>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</si>
  <si>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</si>
  <si>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</si>
  <si>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</si>
  <si>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</si>
  <si>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</si>
  <si>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</si>
  <si>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</si>
  <si>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</si>
  <si>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</si>
  <si>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</si>
  <si>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</si>
  <si>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</si>
  <si>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</si>
  <si>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</si>
  <si>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</si>
  <si>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</si>
  <si>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</si>
  <si>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</si>
  <si>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</si>
  <si>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</si>
  <si>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</si>
  <si>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</si>
  <si>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</si>
  <si>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</si>
  <si>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</si>
  <si>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</si>
  <si>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</si>
  <si>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</si>
  <si>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</si>
  <si>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</si>
  <si>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</si>
  <si>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</si>
  <si>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</si>
  <si>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</si>
  <si>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</si>
  <si>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</si>
  <si>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</si>
  <si>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</si>
  <si>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</si>
  <si>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</si>
  <si>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</si>
  <si>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</si>
  <si>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</si>
  <si>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</si>
  <si>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</si>
  <si>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</si>
  <si>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</si>
  <si>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</si>
  <si>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</si>
  <si>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</si>
  <si>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</si>
  <si>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</si>
  <si>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</si>
  <si>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</si>
  <si>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</si>
  <si>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</si>
  <si>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</si>
  <si>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</si>
  <si>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</si>
  <si>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</si>
  <si>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</si>
  <si>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</si>
  <si>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</si>
  <si>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</si>
  <si>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</si>
  <si>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</si>
  <si>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</si>
  <si>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</si>
  <si>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</si>
  <si>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</si>
  <si>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</si>
  <si>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</si>
  <si>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</si>
  <si>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</si>
  <si>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</si>
  <si>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</si>
  <si>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</si>
  <si>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</si>
  <si>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</si>
  <si>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</si>
  <si>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</si>
  <si>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</si>
  <si>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</si>
  <si>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</si>
  <si>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</si>
  <si>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</si>
  <si>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</si>
  <si>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</si>
  <si>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</si>
  <si>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</si>
  <si>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</si>
  <si>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</si>
  <si>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</si>
  <si>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</si>
  <si>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</si>
  <si>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</si>
  <si>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</si>
  <si>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</si>
  <si>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</si>
  <si>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</si>
  <si>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</si>
  <si>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</si>
  <si>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</si>
  <si>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</si>
  <si>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</si>
  <si>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</si>
  <si>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</si>
  <si>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</si>
  <si>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</si>
  <si>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</si>
  <si>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</si>
  <si>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</si>
  <si>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</si>
  <si>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</si>
  <si>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</si>
  <si>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</si>
  <si>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</si>
  <si>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</si>
  <si>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</si>
  <si>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</si>
  <si>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</si>
  <si>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</si>
  <si>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</si>
  <si>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</si>
  <si>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</si>
  <si>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</si>
  <si>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</si>
  <si>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</si>
  <si>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</si>
  <si>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</si>
  <si>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</si>
  <si>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</si>
  <si>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</si>
  <si>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</si>
  <si>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</si>
  <si>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</si>
  <si>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</si>
  <si>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</si>
  <si>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</si>
  <si>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</si>
  <si>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</si>
  <si>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</si>
  <si>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</si>
  <si>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</si>
  <si>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</si>
  <si>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</si>
  <si>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</si>
  <si>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</si>
  <si>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</si>
  <si>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</si>
  <si>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</si>
  <si>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</si>
  <si>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</si>
  <si>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</si>
  <si>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</si>
  <si>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</si>
  <si>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</si>
  <si>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</si>
  <si>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</si>
  <si>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</si>
  <si>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</si>
  <si>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</si>
  <si>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</si>
  <si>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</si>
  <si>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</si>
  <si>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</si>
  <si>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</si>
  <si>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</si>
  <si>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</si>
  <si>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</si>
  <si>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</si>
  <si>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</si>
  <si>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</si>
  <si>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</si>
  <si>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</si>
  <si>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</si>
  <si>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</si>
  <si>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</si>
  <si>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</si>
  <si>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</si>
  <si>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</si>
  <si>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</si>
  <si>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</si>
  <si>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</si>
  <si>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</si>
  <si>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</si>
  <si>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</si>
  <si>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</si>
  <si>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</si>
  <si>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</si>
  <si>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</si>
  <si>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</si>
  <si>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</si>
  <si>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</si>
  <si>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</si>
  <si>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</si>
  <si>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</si>
  <si>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</si>
  <si>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</si>
  <si>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</si>
  <si>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</si>
  <si>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</si>
  <si>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</si>
  <si>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</si>
  <si>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</si>
  <si>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</si>
  <si>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</si>
  <si>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</si>
  <si>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</si>
  <si>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</si>
  <si>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</si>
  <si>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</si>
  <si>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</si>
  <si>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</si>
  <si>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</si>
  <si>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</si>
  <si>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</si>
  <si>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</si>
  <si>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</si>
  <si>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</si>
  <si>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</si>
  <si>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</si>
  <si>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</si>
  <si>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</si>
  <si>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</si>
  <si>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</si>
  <si>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</si>
  <si>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</si>
  <si>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</si>
  <si>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</si>
  <si>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</si>
  <si>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</si>
  <si>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</si>
  <si>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</si>
  <si>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</si>
  <si>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</si>
  <si>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</si>
  <si>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</si>
  <si>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</si>
  <si>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</si>
  <si>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</si>
  <si>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</si>
  <si>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</si>
  <si>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</si>
  <si>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</si>
  <si>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</si>
  <si>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</si>
  <si>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</si>
  <si>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</si>
  <si>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</si>
  <si>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</si>
  <si>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</si>
  <si>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</si>
  <si>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</si>
  <si>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</si>
  <si>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</si>
  <si>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</si>
  <si>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</si>
  <si>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</si>
  <si>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</si>
  <si>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</si>
  <si>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</si>
  <si>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</si>
  <si>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</si>
  <si>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</si>
  <si>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</si>
  <si>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</si>
  <si>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</si>
  <si>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</si>
  <si>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</si>
  <si>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</si>
  <si>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</si>
  <si>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</si>
  <si>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</si>
  <si>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</si>
  <si>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</si>
  <si>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</si>
  <si>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</si>
  <si>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</si>
  <si>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</si>
  <si>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</si>
  <si>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</si>
  <si>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</si>
  <si>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</si>
  <si>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</si>
  <si>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</si>
  <si>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</si>
  <si>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</si>
  <si>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</si>
  <si>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</si>
  <si>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</si>
  <si>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</si>
  <si>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</si>
  <si>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</si>
  <si>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</si>
  <si>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</si>
  <si>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</si>
  <si>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</si>
  <si>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</si>
  <si>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</si>
  <si>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</si>
  <si>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</si>
  <si>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</si>
  <si>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</si>
  <si>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</si>
  <si>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</si>
  <si>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</si>
  <si>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</si>
  <si>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</si>
  <si>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</si>
  <si>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</si>
  <si>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</si>
  <si>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</si>
  <si>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</si>
  <si>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</si>
  <si>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</si>
  <si>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</si>
  <si>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</si>
  <si>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</si>
  <si>
    <t>0317 E1</t>
  </si>
  <si>
    <t>0318 E1</t>
  </si>
  <si>
    <t>0319 E1</t>
  </si>
  <si>
    <t>0320 E1</t>
  </si>
  <si>
    <t>0321 E1</t>
  </si>
  <si>
    <t>0323 E1</t>
  </si>
  <si>
    <t>0333 E1</t>
  </si>
  <si>
    <t>0343 E1</t>
  </si>
  <si>
    <t>0353 E1</t>
  </si>
  <si>
    <t>0363 E1</t>
  </si>
  <si>
    <t>0324 E1</t>
  </si>
  <si>
    <t>0325 E1</t>
  </si>
  <si>
    <t>0326 E1</t>
  </si>
  <si>
    <t>0327 E1</t>
  </si>
  <si>
    <t>0328 E1</t>
  </si>
  <si>
    <t>0329 E1</t>
  </si>
  <si>
    <t>0330 E1</t>
  </si>
  <si>
    <t>0331 E1</t>
  </si>
  <si>
    <t>0332 E1</t>
  </si>
  <si>
    <t>HERRADURA</t>
  </si>
  <si>
    <t>0335 E1</t>
  </si>
  <si>
    <t>0336 E1</t>
  </si>
  <si>
    <t>0337 E1</t>
  </si>
  <si>
    <t>0338 E1</t>
  </si>
  <si>
    <t>0339 E1</t>
  </si>
  <si>
    <t>0340 E1</t>
  </si>
  <si>
    <t>0341 E1</t>
  </si>
  <si>
    <t>0342 E1</t>
  </si>
  <si>
    <t>0344 E1</t>
  </si>
  <si>
    <t>0345 E1</t>
  </si>
  <si>
    <t>0346 E1</t>
  </si>
  <si>
    <t>0347 E1</t>
  </si>
  <si>
    <t>0348 E1</t>
  </si>
  <si>
    <t>0349 E1</t>
  </si>
  <si>
    <t>0350 E1</t>
  </si>
  <si>
    <t>0351 E1</t>
  </si>
  <si>
    <t>0352 E1</t>
  </si>
  <si>
    <t>0354 E1</t>
  </si>
  <si>
    <t>0355 E1</t>
  </si>
  <si>
    <t>0356 E1</t>
  </si>
  <si>
    <t>0357 E1</t>
  </si>
  <si>
    <t>0358 E1</t>
  </si>
  <si>
    <t>0359 E1</t>
  </si>
  <si>
    <t>0360 E1</t>
  </si>
  <si>
    <t>0361 E1</t>
  </si>
  <si>
    <t>0362 E1</t>
  </si>
  <si>
    <t>0364 e1</t>
  </si>
  <si>
    <t>0365 E1</t>
  </si>
  <si>
    <t>0366 E1</t>
  </si>
  <si>
    <t>0367 E1</t>
  </si>
  <si>
    <t>0368 E1</t>
  </si>
  <si>
    <t>0369 E1</t>
  </si>
  <si>
    <t>0370 E1</t>
  </si>
  <si>
    <t>0371 E1</t>
  </si>
  <si>
    <t>0372 E1</t>
  </si>
  <si>
    <t>0299 E1</t>
  </si>
  <si>
    <t>Transfer S 3-Nov-23</t>
  </si>
  <si>
    <t>HC-14951</t>
  </si>
  <si>
    <t>Transfer B 1-Nov-23</t>
  </si>
  <si>
    <t>Transfer B 3-Nov-23</t>
  </si>
  <si>
    <t>HC-14968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</si>
</sst>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5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6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7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44" fillId="7" borderId="0" xfId="0" applyNumberFormat="1" applyFont="1" applyFill="1"/>
    <xf numFmtId="2" fontId="81" fillId="7" borderId="0" xfId="0" applyNumberFormat="1" applyFont="1" applyFill="1"/>
    <xf numFmtId="0" fontId="81" fillId="7" borderId="10" xfId="0" applyFont="1" applyFill="1" applyBorder="1" applyAlignment="1">
      <alignment horizontal="right"/>
    </xf>
    <xf numFmtId="2" fontId="7" fillId="0" borderId="50" xfId="0" applyNumberFormat="1" applyFont="1" applyFill="1" applyBorder="1" applyAlignment="1">
      <alignment horizontal="right" vertical="center"/>
    </xf>
    <xf numFmtId="0" fontId="78" fillId="28" borderId="0" xfId="0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" fillId="7" borderId="33" xfId="0" applyNumberFormat="1" applyFont="1" applyFill="1" applyBorder="1"/>
    <xf numFmtId="15" fontId="34" fillId="7" borderId="10" xfId="0" applyNumberFormat="1" applyFont="1" applyFill="1" applyBorder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44" fontId="78" fillId="2" borderId="89" xfId="1" applyFont="1" applyFill="1" applyBorder="1" applyAlignment="1"/>
    <xf numFmtId="44" fontId="7" fillId="13" borderId="33" xfId="1" applyFont="1" applyFill="1" applyBorder="1" applyAlignment="1">
      <alignment horizontal="right"/>
    </xf>
    <xf numFmtId="44" fontId="7" fillId="13" borderId="33" xfId="1" applyFont="1" applyFill="1" applyBorder="1" applyAlignment="1">
      <alignment horizontal="center" vertical="center"/>
    </xf>
    <xf numFmtId="44" fontId="7" fillId="13" borderId="33" xfId="1" applyFont="1" applyFill="1" applyBorder="1" applyAlignment="1">
      <alignment horizontal="center"/>
    </xf>
    <xf numFmtId="44" fontId="7" fillId="13" borderId="33" xfId="1" applyFont="1" applyFill="1" applyBorder="1" applyAlignment="1">
      <alignment horizontal="right" vertical="center"/>
    </xf>
    <xf numFmtId="44" fontId="28" fillId="13" borderId="33" xfId="1" applyFont="1" applyFill="1" applyBorder="1" applyAlignment="1">
      <alignment horizontal="center" vertical="center"/>
    </xf>
    <xf numFmtId="44" fontId="80" fillId="2" borderId="89" xfId="1" applyFont="1" applyFill="1" applyBorder="1" applyAlignment="1"/>
    <xf numFmtId="1" fontId="77" fillId="0" borderId="67" xfId="0" applyNumberFormat="1" applyFont="1" applyFill="1" applyBorder="1" applyAlignment="1">
      <alignment horizontal="center" vertical="center" wrapText="1"/>
    </xf>
    <xf numFmtId="44" fontId="78" fillId="2" borderId="33" xfId="1" applyFont="1" applyFill="1" applyBorder="1" applyAlignment="1"/>
    <xf numFmtId="167" fontId="81" fillId="2" borderId="33" xfId="0" applyNumberFormat="1" applyFont="1" applyFill="1" applyBorder="1" applyAlignment="1">
      <alignment vertical="center" wrapText="1"/>
    </xf>
    <xf numFmtId="167" fontId="81" fillId="2" borderId="69" xfId="0" applyNumberFormat="1" applyFont="1" applyFill="1" applyBorder="1" applyAlignment="1">
      <alignment horizontal="center" vertical="center" wrapText="1"/>
    </xf>
    <xf numFmtId="167" fontId="81" fillId="2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81" fillId="2" borderId="48" xfId="0" applyNumberFormat="1" applyFont="1" applyFill="1" applyBorder="1" applyAlignment="1">
      <alignment horizontal="center" vertical="center" wrapText="1"/>
    </xf>
    <xf numFmtId="167" fontId="81" fillId="2" borderId="51" xfId="0" applyNumberFormat="1" applyFont="1" applyFill="1" applyBorder="1" applyAlignment="1">
      <alignment horizontal="center" vertical="center" wrapText="1"/>
    </xf>
    <xf numFmtId="167" fontId="81" fillId="2" borderId="49" xfId="0" applyNumberFormat="1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15" borderId="33" xfId="1" applyFont="1" applyFill="1" applyBorder="1" applyAlignment="1">
      <alignment horizontal="right"/>
    </xf>
    <xf numFmtId="44" fontId="7" fillId="15" borderId="33" xfId="1" applyFont="1" applyFill="1" applyBorder="1" applyAlignment="1">
      <alignment horizontal="center" wrapText="1"/>
    </xf>
    <xf numFmtId="44" fontId="7" fillId="15" borderId="33" xfId="1" applyFont="1" applyFill="1" applyBorder="1" applyAlignment="1">
      <alignment horizontal="right" vertical="center"/>
    </xf>
    <xf numFmtId="44" fontId="7" fillId="15" borderId="33" xfId="1" applyFont="1" applyFill="1" applyBorder="1" applyAlignment="1">
      <alignment horizontal="center" vertical="center"/>
    </xf>
    <xf numFmtId="44" fontId="7" fillId="15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CCFF"/>
      <color rgb="FF66FFFF"/>
      <color rgb="FF3333FF"/>
      <color rgb="FFFFCCFF"/>
      <color rgb="FF00FF00"/>
      <color rgb="FFCC9900"/>
      <color rgb="FF99FFCC"/>
      <color rgb="FF3399FF"/>
      <color rgb="FFFF33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">
                  <c:v>4524</c:v>
                </c:pt>
                <c:pt idx="4">
                  <c:v>4669</c:v>
                </c:pt>
                <c:pt idx="5">
                  <c:v>4553</c:v>
                </c:pt>
                <c:pt idx="6">
                  <c:v>4176</c:v>
                </c:pt>
                <c:pt idx="7">
                  <c:v>4176</c:v>
                </c:pt>
                <c:pt idx="8">
                  <c:v>0</c:v>
                </c:pt>
                <c:pt idx="9">
                  <c:v>4872</c:v>
                </c:pt>
                <c:pt idx="10">
                  <c:v>0</c:v>
                </c:pt>
                <c:pt idx="11">
                  <c:v>0</c:v>
                </c:pt>
                <c:pt idx="12">
                  <c:v>4292</c:v>
                </c:pt>
                <c:pt idx="13">
                  <c:v>4843</c:v>
                </c:pt>
                <c:pt idx="14">
                  <c:v>4582</c:v>
                </c:pt>
                <c:pt idx="15">
                  <c:v>4872</c:v>
                </c:pt>
                <c:pt idx="18">
                  <c:v>4698</c:v>
                </c:pt>
                <c:pt idx="19">
                  <c:v>4698</c:v>
                </c:pt>
                <c:pt idx="20">
                  <c:v>4524</c:v>
                </c:pt>
                <c:pt idx="21">
                  <c:v>4553</c:v>
                </c:pt>
                <c:pt idx="22">
                  <c:v>4466</c:v>
                </c:pt>
                <c:pt idx="23">
                  <c:v>4524</c:v>
                </c:pt>
                <c:pt idx="24">
                  <c:v>0</c:v>
                </c:pt>
                <c:pt idx="25">
                  <c:v>0</c:v>
                </c:pt>
                <c:pt idx="26">
                  <c:v>4379</c:v>
                </c:pt>
                <c:pt idx="27">
                  <c:v>4582</c:v>
                </c:pt>
                <c:pt idx="28">
                  <c:v>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724134.11639999994</c:v>
                </c:pt>
                <c:pt idx="4">
                  <c:v>802307.11074999988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714479.54469999997</c:v>
                </c:pt>
                <c:pt idx="8">
                  <c:v>812898.06447999994</c:v>
                </c:pt>
                <c:pt idx="9">
                  <c:v>828236.56924999994</c:v>
                </c:pt>
                <c:pt idx="10">
                  <c:v>0</c:v>
                </c:pt>
                <c:pt idx="11">
                  <c:v>0</c:v>
                </c:pt>
                <c:pt idx="12">
                  <c:v>733084.62579999992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778503.64299999992</c:v>
                </c:pt>
                <c:pt idx="22">
                  <c:v>761218.39045000006</c:v>
                </c:pt>
                <c:pt idx="23">
                  <c:v>772148.00033999991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781848.62177999993</c:v>
                </c:pt>
                <c:pt idx="28">
                  <c:v>784651.57680000004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42.316425001020228</c:v>
                </c:pt>
                <c:pt idx="4">
                  <c:v>42.182502098074494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42.910122813745168</c:v>
                </c:pt>
                <c:pt idx="8">
                  <c:v>43.933647674557172</c:v>
                </c:pt>
                <c:pt idx="9">
                  <c:v>43.169576460463226</c:v>
                </c:pt>
                <c:pt idx="10">
                  <c:v>0.1</c:v>
                </c:pt>
                <c:pt idx="11">
                  <c:v>0</c:v>
                </c:pt>
                <c:pt idx="12">
                  <c:v>42.964931166750475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40.559192431022204</c:v>
                </c:pt>
                <c:pt idx="22">
                  <c:v>40.961616386941245</c:v>
                </c:pt>
                <c:pt idx="23">
                  <c:v>40.766979177441527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41.759488788124216</c:v>
                </c:pt>
                <c:pt idx="28">
                  <c:v>41.651572077653867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28" activePane="bottomRight" state="frozen"/>
      <selection pane="topRight" activeCell="B1" sqref="B1"/>
      <selection pane="bottomLeft" activeCell="A3" sqref="A3"/>
      <selection pane="bottomRight" activeCell="L31" sqref="L3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2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1" t="s">
        <v>493</v>
      </c>
      <c r="C1" s="449"/>
      <c r="D1" s="450"/>
      <c r="E1" s="451"/>
      <c r="F1" s="645"/>
      <c r="G1" s="452"/>
      <c r="H1" s="645"/>
      <c r="I1" s="453"/>
      <c r="J1" s="454"/>
      <c r="K1" s="1458" t="s">
        <v>26</v>
      </c>
      <c r="L1" s="512"/>
      <c r="M1" s="1460" t="s">
        <v>27</v>
      </c>
      <c r="N1" s="586"/>
      <c r="P1" s="621" t="s">
        <v>38</v>
      </c>
      <c r="Q1" s="1456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59"/>
      <c r="L2" s="513" t="s">
        <v>29</v>
      </c>
      <c r="M2" s="1461"/>
      <c r="N2" s="587" t="s">
        <v>29</v>
      </c>
      <c r="O2" s="713" t="s">
        <v>30</v>
      </c>
      <c r="P2" s="622" t="s">
        <v>39</v>
      </c>
      <c r="Q2" s="1457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4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2" t="str">
        <f>PIERNA!B4</f>
        <v>SEABOARD FOODS</v>
      </c>
      <c r="C4" s="256" t="str">
        <f>PIERNA!C4</f>
        <v>Seaboard</v>
      </c>
      <c r="D4" s="766" t="str">
        <f>PIERNA!D4</f>
        <v>PED. 103985202</v>
      </c>
      <c r="E4" s="767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73"/>
      <c r="K4" s="352"/>
      <c r="L4" s="553"/>
      <c r="M4" s="352"/>
      <c r="N4" s="550"/>
      <c r="O4" s="747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18" t="str">
        <f>PIERNA!C5</f>
        <v>Seaboard</v>
      </c>
      <c r="D5" s="1111" t="str">
        <f>PIERNA!D5</f>
        <v>PED. 104125468</v>
      </c>
      <c r="E5" s="1112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1" t="str">
        <f>PIERNA!U6</f>
        <v>ACCSE23-12</v>
      </c>
      <c r="K5" s="353"/>
      <c r="L5" s="553"/>
      <c r="M5" s="352"/>
      <c r="N5" s="550"/>
      <c r="O5" s="747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18" t="str">
        <f>PIERNA!C6</f>
        <v>Seaboard</v>
      </c>
      <c r="D6" s="1111" t="str">
        <f>PIERNA!D6</f>
        <v>PED. 104125776</v>
      </c>
      <c r="E6" s="1112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02" t="str">
        <f>PIERNA!AE6</f>
        <v>ACC 11367    11 SUR</v>
      </c>
      <c r="K6" s="890"/>
      <c r="L6" s="553"/>
      <c r="M6" s="352"/>
      <c r="N6" s="550"/>
      <c r="O6" s="747"/>
      <c r="P6" s="460"/>
      <c r="Q6" s="461"/>
      <c r="R6" s="1216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18" t="str">
        <f>PIERNA!C7</f>
        <v>Seaboard</v>
      </c>
      <c r="D7" s="1111" t="str">
        <f>PIERNA!D7</f>
        <v>PED. 3001982</v>
      </c>
      <c r="E7" s="1112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03" t="str">
        <f>PIERNA!AO6</f>
        <v>NLSE23-177</v>
      </c>
      <c r="K7" s="352">
        <v>10124</v>
      </c>
      <c r="L7" s="553" t="s">
        <v>441</v>
      </c>
      <c r="M7" s="352">
        <v>37120</v>
      </c>
      <c r="N7" s="550" t="s">
        <v>433</v>
      </c>
      <c r="O7" s="747">
        <v>2224774</v>
      </c>
      <c r="P7" s="1396">
        <v>4524</v>
      </c>
      <c r="Q7" s="1226">
        <f>37997.52*17.695</f>
        <v>672366.11639999994</v>
      </c>
      <c r="R7" s="1227" t="s">
        <v>454</v>
      </c>
      <c r="S7" s="675">
        <f t="shared" si="0"/>
        <v>724134.11639999994</v>
      </c>
      <c r="T7" s="675">
        <f t="shared" si="1"/>
        <v>42.316425001020228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799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05" t="str">
        <f>PIERNA!AY6</f>
        <v>NLSE23-178</v>
      </c>
      <c r="K8" s="1038">
        <v>12424</v>
      </c>
      <c r="L8" s="1098" t="s">
        <v>434</v>
      </c>
      <c r="M8" s="1038">
        <v>37120</v>
      </c>
      <c r="N8" s="1092" t="s">
        <v>444</v>
      </c>
      <c r="O8" s="1093">
        <v>2225786</v>
      </c>
      <c r="P8" s="1396">
        <v>4669</v>
      </c>
      <c r="Q8" s="1226">
        <f>42565.81*17.575</f>
        <v>748094.11074999988</v>
      </c>
      <c r="R8" s="1228" t="s">
        <v>455</v>
      </c>
      <c r="S8" s="675">
        <f t="shared" si="0"/>
        <v>802307.11074999988</v>
      </c>
      <c r="T8" s="675">
        <f t="shared" si="1"/>
        <v>42.182502098074494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23" t="str">
        <f>PIERNA!BI6</f>
        <v>NLSE23-176</v>
      </c>
      <c r="K9" s="1222">
        <f>12274+10440</f>
        <v>22714</v>
      </c>
      <c r="L9" s="1043" t="s">
        <v>445</v>
      </c>
      <c r="M9" s="1038">
        <v>40948</v>
      </c>
      <c r="N9" s="1094" t="s">
        <v>438</v>
      </c>
      <c r="O9" s="1095">
        <v>2224773</v>
      </c>
      <c r="P9" s="1396">
        <v>4553</v>
      </c>
      <c r="Q9" s="1224">
        <f>41253.07*17.51</f>
        <v>722341.2557000001</v>
      </c>
      <c r="R9" s="1225" t="s">
        <v>453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05" t="str">
        <f>PIERNA!BS6</f>
        <v>NLSE23-179</v>
      </c>
      <c r="K10" s="1038">
        <v>11424</v>
      </c>
      <c r="L10" s="1043" t="s">
        <v>444</v>
      </c>
      <c r="M10" s="1038">
        <v>37120</v>
      </c>
      <c r="N10" s="1094" t="s">
        <v>436</v>
      </c>
      <c r="O10" s="1097">
        <v>2226640</v>
      </c>
      <c r="P10" s="1396">
        <v>4176</v>
      </c>
      <c r="Q10" s="1229">
        <f>37703.83*17.43</f>
        <v>657177.75690000004</v>
      </c>
      <c r="R10" s="1230" t="s">
        <v>456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1" t="str">
        <f>PIERNA!CC6</f>
        <v>NLSE23-180</v>
      </c>
      <c r="K11" s="1038">
        <v>12274</v>
      </c>
      <c r="L11" s="1043" t="s">
        <v>444</v>
      </c>
      <c r="M11" s="1038">
        <v>37120</v>
      </c>
      <c r="N11" s="1094" t="s">
        <v>436</v>
      </c>
      <c r="O11" s="1093">
        <v>2226641</v>
      </c>
      <c r="P11" s="1396">
        <v>4176</v>
      </c>
      <c r="Q11" s="460">
        <f>37360.63*17.69</f>
        <v>660909.54469999997</v>
      </c>
      <c r="R11" s="1096" t="s">
        <v>432</v>
      </c>
      <c r="S11" s="675">
        <f t="shared" si="0"/>
        <v>714479.54469999997</v>
      </c>
      <c r="T11" s="675">
        <f t="shared" si="1"/>
        <v>42.910122813745168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06">
        <f>PIERNA!CM6</f>
        <v>11777</v>
      </c>
      <c r="K12" s="1038">
        <v>12434</v>
      </c>
      <c r="L12" s="1057" t="s">
        <v>447</v>
      </c>
      <c r="M12" s="1038">
        <v>37120</v>
      </c>
      <c r="N12" s="1094" t="s">
        <v>436</v>
      </c>
      <c r="O12" s="1093">
        <v>12087</v>
      </c>
      <c r="P12" s="1396">
        <v>0</v>
      </c>
      <c r="Q12" s="460">
        <f>41517.68*18.386</f>
        <v>763344.06447999994</v>
      </c>
      <c r="R12" s="1096" t="s">
        <v>435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17" t="str">
        <f>PIERNA!CW6</f>
        <v>NLSE23-182</v>
      </c>
      <c r="K13" s="1038">
        <v>11424</v>
      </c>
      <c r="L13" s="1057" t="s">
        <v>448</v>
      </c>
      <c r="M13" s="1038">
        <v>37120</v>
      </c>
      <c r="N13" s="1094" t="s">
        <v>449</v>
      </c>
      <c r="O13" s="1093">
        <v>2227853</v>
      </c>
      <c r="P13" s="1397">
        <v>4872</v>
      </c>
      <c r="Q13" s="353">
        <f>43129.45*17.965</f>
        <v>774820.56924999994</v>
      </c>
      <c r="R13" s="1096" t="s">
        <v>434</v>
      </c>
      <c r="S13" s="675">
        <f t="shared" si="0"/>
        <v>828236.56924999994</v>
      </c>
      <c r="T13" s="675">
        <f t="shared" si="1"/>
        <v>43.169576460463226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1" t="str">
        <f>PIERNA!DG6</f>
        <v>11368     11 SUR</v>
      </c>
      <c r="K14" s="1038"/>
      <c r="L14" s="1098"/>
      <c r="M14" s="1038"/>
      <c r="N14" s="1094"/>
      <c r="O14" s="1097"/>
      <c r="P14" s="1398">
        <v>0</v>
      </c>
      <c r="Q14" s="353"/>
      <c r="R14" s="1099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8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12" t="str">
        <f>PIERNA!DQ6</f>
        <v>ACCSE23-13</v>
      </c>
      <c r="K15" s="1038"/>
      <c r="L15" s="1098"/>
      <c r="M15" s="1038"/>
      <c r="N15" s="1065"/>
      <c r="O15" s="1093"/>
      <c r="P15" s="1397">
        <v>0</v>
      </c>
      <c r="Q15" s="353"/>
      <c r="R15" s="1100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4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13" t="str">
        <f>PIERNA!EA6</f>
        <v>NLSE23-181</v>
      </c>
      <c r="K16" s="1038">
        <v>11424</v>
      </c>
      <c r="L16" s="1057" t="s">
        <v>448</v>
      </c>
      <c r="M16" s="1038">
        <v>37120</v>
      </c>
      <c r="N16" s="1065" t="s">
        <v>449</v>
      </c>
      <c r="O16" s="1093">
        <v>2227852</v>
      </c>
      <c r="P16" s="1396">
        <v>4292</v>
      </c>
      <c r="Q16" s="460">
        <f>38356.28*17.735</f>
        <v>680248.62579999992</v>
      </c>
      <c r="R16" s="1096" t="s">
        <v>433</v>
      </c>
      <c r="S16" s="675">
        <f t="shared" si="0"/>
        <v>733084.62579999992</v>
      </c>
      <c r="T16" s="675">
        <f t="shared" si="1"/>
        <v>42.964931166750475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5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14" t="str">
        <f>PIERNA!EK6</f>
        <v>NLSE23-183</v>
      </c>
      <c r="K17" s="1038">
        <v>11424</v>
      </c>
      <c r="L17" s="1098" t="s">
        <v>450</v>
      </c>
      <c r="M17" s="1038">
        <v>37120</v>
      </c>
      <c r="N17" s="1094" t="s">
        <v>438</v>
      </c>
      <c r="O17" s="1093">
        <v>2227854</v>
      </c>
      <c r="P17" s="1399">
        <v>4843</v>
      </c>
      <c r="Q17" s="460">
        <f>42151.57*18.386</f>
        <v>774998.76601999998</v>
      </c>
      <c r="R17" s="1096" t="s">
        <v>435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8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15">
        <f>PIERNA!EU6</f>
        <v>11780</v>
      </c>
      <c r="K18" s="1038">
        <v>10124</v>
      </c>
      <c r="L18" s="1098" t="s">
        <v>451</v>
      </c>
      <c r="M18" s="1038">
        <v>37120</v>
      </c>
      <c r="N18" s="1065" t="s">
        <v>452</v>
      </c>
      <c r="O18" s="1097">
        <v>12100</v>
      </c>
      <c r="P18" s="1400">
        <v>4582</v>
      </c>
      <c r="Q18" s="460">
        <f>41071.23*17.847</f>
        <v>732998.24181000015</v>
      </c>
      <c r="R18" s="1099" t="s">
        <v>439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47" t="str">
        <f>PIERNA!FE6</f>
        <v>NLSE23-160</v>
      </c>
      <c r="K19" s="1038">
        <v>12434</v>
      </c>
      <c r="L19" s="1098" t="s">
        <v>451</v>
      </c>
      <c r="M19" s="1038">
        <v>37120</v>
      </c>
      <c r="N19" s="1065" t="s">
        <v>452</v>
      </c>
      <c r="O19" s="1097">
        <v>2228858</v>
      </c>
      <c r="P19" s="1398">
        <v>4872</v>
      </c>
      <c r="Q19" s="460">
        <f>42290.2*18.386</f>
        <v>777547.61719999986</v>
      </c>
      <c r="R19" s="1092" t="s">
        <v>447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49" t="str">
        <f>PIERNA!FO6</f>
        <v>11369--11 SUR</v>
      </c>
      <c r="K20" s="1038"/>
      <c r="L20" s="1098"/>
      <c r="M20" s="1038"/>
      <c r="N20" s="1065"/>
      <c r="O20" s="1097"/>
      <c r="P20" s="624"/>
      <c r="Q20" s="460"/>
      <c r="R20" s="1092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57" t="str">
        <f>PIERNA!FY6</f>
        <v>ACCSE23-14</v>
      </c>
      <c r="K21" s="1038"/>
      <c r="L21" s="1098"/>
      <c r="M21" s="1038"/>
      <c r="N21" s="1065"/>
      <c r="O21" s="1097"/>
      <c r="P21" s="460"/>
      <c r="Q21" s="460"/>
      <c r="R21" s="1092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0" t="str">
        <f>PIERNA!GI6</f>
        <v>NLSE23-184</v>
      </c>
      <c r="K22" s="1038">
        <v>11424</v>
      </c>
      <c r="L22" s="1098" t="s">
        <v>504</v>
      </c>
      <c r="M22" s="1038">
        <v>37120</v>
      </c>
      <c r="N22" s="1065" t="s">
        <v>603</v>
      </c>
      <c r="O22" s="1093">
        <v>2230242</v>
      </c>
      <c r="P22" s="1610">
        <v>4698</v>
      </c>
      <c r="Q22" s="460">
        <f>41487.22*18.15</f>
        <v>752993.04299999995</v>
      </c>
      <c r="R22" s="1092" t="s">
        <v>437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0" t="str">
        <f>PIERNA!GS6</f>
        <v>NLSE23-185</v>
      </c>
      <c r="K23" s="1038">
        <v>12424</v>
      </c>
      <c r="L23" s="1098" t="s">
        <v>603</v>
      </c>
      <c r="M23" s="1038">
        <v>37120</v>
      </c>
      <c r="N23" s="1101" t="s">
        <v>501</v>
      </c>
      <c r="O23" s="1093">
        <v>2230243</v>
      </c>
      <c r="P23" s="1611">
        <v>4698</v>
      </c>
      <c r="Q23" s="460">
        <f>41530.83*18.095</f>
        <v>751500.36884999997</v>
      </c>
      <c r="R23" s="1092" t="s">
        <v>438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58" t="str">
        <f>PIERNA!HC6</f>
        <v>NLSE23-*186</v>
      </c>
      <c r="K24" s="1038">
        <v>12274</v>
      </c>
      <c r="L24" s="1098" t="s">
        <v>501</v>
      </c>
      <c r="M24" s="1038">
        <v>37120</v>
      </c>
      <c r="N24" s="1094" t="s">
        <v>502</v>
      </c>
      <c r="O24" s="1097">
        <v>2230244</v>
      </c>
      <c r="P24" s="1612">
        <v>4524</v>
      </c>
      <c r="Q24" s="460">
        <f>40449*17.85</f>
        <v>722014.65</v>
      </c>
      <c r="R24" s="1092" t="s">
        <v>439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52" t="str">
        <f>PIERNA!HM6</f>
        <v>NLSE23-161</v>
      </c>
      <c r="K25" s="1038">
        <v>10374</v>
      </c>
      <c r="L25" s="1098" t="s">
        <v>502</v>
      </c>
      <c r="M25" s="1038">
        <v>37120</v>
      </c>
      <c r="N25" s="1102" t="s">
        <v>503</v>
      </c>
      <c r="O25" s="1097">
        <v>2231330</v>
      </c>
      <c r="P25" s="1610">
        <v>4553</v>
      </c>
      <c r="Q25" s="460">
        <f>40584.17*17.9</f>
        <v>726456.64299999992</v>
      </c>
      <c r="R25" s="1092" t="s">
        <v>440</v>
      </c>
      <c r="S25" s="675">
        <f t="shared" si="0"/>
        <v>778503.64299999992</v>
      </c>
      <c r="T25" s="675">
        <f t="shared" si="1"/>
        <v>40.559192431022204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0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09" t="str">
        <f>PIERNA!HW6</f>
        <v>NLSE23-187</v>
      </c>
      <c r="K26" s="1310">
        <f>11424+7308</f>
        <v>18732</v>
      </c>
      <c r="L26" s="1311" t="s">
        <v>542</v>
      </c>
      <c r="M26" s="1038">
        <v>37120</v>
      </c>
      <c r="N26" s="1092" t="s">
        <v>503</v>
      </c>
      <c r="O26" s="1097">
        <v>2231826</v>
      </c>
      <c r="P26" s="1613">
        <v>4466</v>
      </c>
      <c r="Q26" s="460">
        <f>39197.91*17.995</f>
        <v>705366.39045000006</v>
      </c>
      <c r="R26" s="1103" t="s">
        <v>494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77" t="str">
        <f>PIERNA!IG6</f>
        <v>NLSE23-189</v>
      </c>
      <c r="K27" s="353">
        <v>10124</v>
      </c>
      <c r="L27" s="1098" t="s">
        <v>530</v>
      </c>
      <c r="M27" s="1038">
        <v>37120</v>
      </c>
      <c r="N27" s="1094" t="s">
        <v>532</v>
      </c>
      <c r="O27" s="1097">
        <v>2233010</v>
      </c>
      <c r="P27" s="1614">
        <v>4524</v>
      </c>
      <c r="Q27" s="737">
        <f>39369.33*18.298</f>
        <v>720380.00033999991</v>
      </c>
      <c r="R27" s="1104" t="s">
        <v>500</v>
      </c>
      <c r="S27" s="675">
        <f>Q27+M27+K27+P27</f>
        <v>772148.00033999991</v>
      </c>
      <c r="T27" s="675">
        <f t="shared" si="1"/>
        <v>40.766979177441527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78" t="str">
        <f>PIERNA!IQ6</f>
        <v>ACCE23-15</v>
      </c>
      <c r="K28" s="877"/>
      <c r="L28" s="1098"/>
      <c r="M28" s="644"/>
      <c r="N28" s="1094"/>
      <c r="O28" s="1105"/>
      <c r="P28" s="1610">
        <v>0</v>
      </c>
      <c r="Q28" s="460"/>
      <c r="R28" s="1103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79">
        <f>PIERNA!JA6</f>
        <v>11370</v>
      </c>
      <c r="K29" s="805"/>
      <c r="L29" s="1098"/>
      <c r="M29" s="1038"/>
      <c r="N29" s="1094"/>
      <c r="O29" s="989"/>
      <c r="P29" s="1610">
        <v>0</v>
      </c>
      <c r="Q29" s="737"/>
      <c r="R29" s="1104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84" t="str">
        <f>PIERNA!JK6</f>
        <v>NLSE23-188</v>
      </c>
      <c r="K30" s="353">
        <v>11424</v>
      </c>
      <c r="L30" s="1098" t="s">
        <v>532</v>
      </c>
      <c r="M30" s="1038">
        <v>37120</v>
      </c>
      <c r="N30" s="1103" t="s">
        <v>535</v>
      </c>
      <c r="O30" s="989">
        <v>2232226</v>
      </c>
      <c r="P30" s="1610">
        <v>4379</v>
      </c>
      <c r="Q30" s="460">
        <f>38838.89*17.93</f>
        <v>696381.2977</v>
      </c>
      <c r="R30" s="1103" t="s">
        <v>492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88" t="str">
        <f>PIERNA!JU6</f>
        <v>NLSE23-190</v>
      </c>
      <c r="K31" s="353">
        <v>12424</v>
      </c>
      <c r="L31" s="1065" t="s">
        <v>535</v>
      </c>
      <c r="M31" s="1038">
        <v>37120</v>
      </c>
      <c r="N31" s="1092" t="s">
        <v>536</v>
      </c>
      <c r="O31" s="989">
        <v>2233011</v>
      </c>
      <c r="P31" s="1610">
        <v>4582</v>
      </c>
      <c r="Q31" s="737">
        <f>39770.61*18.298</f>
        <v>727722.62177999993</v>
      </c>
      <c r="R31" s="1103" t="s">
        <v>500</v>
      </c>
      <c r="S31" s="675">
        <f t="shared" si="0"/>
        <v>781848.62177999993</v>
      </c>
      <c r="T31" s="675">
        <f t="shared" si="1"/>
        <v>41.759488788124216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295" t="str">
        <f>PIERNA!KE6</f>
        <v>NLSE23-191</v>
      </c>
      <c r="K32" s="1110">
        <v>12274</v>
      </c>
      <c r="L32" s="1106" t="s">
        <v>537</v>
      </c>
      <c r="M32" s="1038">
        <v>37120</v>
      </c>
      <c r="N32" s="1092" t="s">
        <v>528</v>
      </c>
      <c r="O32" s="989">
        <v>2234072</v>
      </c>
      <c r="P32" s="1610">
        <v>4553</v>
      </c>
      <c r="Q32" s="460">
        <f>40016.68*18.26</f>
        <v>730704.57680000004</v>
      </c>
      <c r="R32" s="1103" t="s">
        <v>503</v>
      </c>
      <c r="S32" s="675">
        <f>Q32+M32+K32+P32</f>
        <v>784651.57680000004</v>
      </c>
      <c r="T32" s="675">
        <f t="shared" ref="T32:T41" si="8">S32/H32+0.1</f>
        <v>41.651572077653867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88">
        <f>PIERNA!KO6</f>
        <v>0</v>
      </c>
      <c r="K33" s="877"/>
      <c r="L33" s="1098"/>
      <c r="M33" s="644"/>
      <c r="N33" s="1098"/>
      <c r="O33" s="1105"/>
      <c r="P33" s="1610"/>
      <c r="Q33" s="737"/>
      <c r="R33" s="1103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09">
        <f>PIERNA!KY6</f>
        <v>0</v>
      </c>
      <c r="K34" s="805"/>
      <c r="L34" s="1098"/>
      <c r="M34" s="1054"/>
      <c r="N34" s="1103"/>
      <c r="O34" s="1107"/>
      <c r="P34" s="460"/>
      <c r="Q34" s="461"/>
      <c r="R34" s="1108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89">
        <f>PIERNA!LI6</f>
        <v>0</v>
      </c>
      <c r="K35" s="461"/>
      <c r="L35" s="1098"/>
      <c r="M35" s="1054"/>
      <c r="N35" s="1103"/>
      <c r="O35" s="1107"/>
      <c r="P35" s="460"/>
      <c r="Q35" s="353"/>
      <c r="R35" s="1103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02" t="s">
        <v>478</v>
      </c>
      <c r="K36" s="1303" t="s">
        <v>543</v>
      </c>
      <c r="L36" s="1304"/>
      <c r="M36" s="1305"/>
      <c r="N36" s="1306"/>
      <c r="O36" s="1307"/>
      <c r="P36" s="1308"/>
      <c r="Q36" s="1312"/>
      <c r="R36" s="1092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78" t="s">
        <v>237</v>
      </c>
      <c r="K37" s="776"/>
      <c r="L37" s="1098"/>
      <c r="M37" s="1038"/>
      <c r="N37" s="1092"/>
      <c r="O37" s="1107"/>
      <c r="P37" s="460"/>
      <c r="Q37" s="460"/>
      <c r="R37" s="1092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79" t="s">
        <v>238</v>
      </c>
      <c r="K38" s="353"/>
      <c r="L38" s="553"/>
      <c r="M38" s="352"/>
      <c r="N38" s="550"/>
      <c r="O38" s="715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88">
        <f>PIERNA!MW6</f>
        <v>0</v>
      </c>
      <c r="K39" s="777"/>
      <c r="L39" s="553"/>
      <c r="M39" s="352"/>
      <c r="N39" s="550"/>
      <c r="O39" s="715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0"/>
      <c r="K40" s="778"/>
      <c r="L40" s="549"/>
      <c r="M40" s="352"/>
      <c r="N40" s="550"/>
      <c r="O40" s="715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6" t="s">
        <v>175</v>
      </c>
      <c r="K41" s="353"/>
      <c r="L41" s="549"/>
      <c r="M41" s="352"/>
      <c r="N41" s="550"/>
      <c r="O41" s="715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1" t="s">
        <v>176</v>
      </c>
      <c r="K42" s="808"/>
      <c r="L42" s="809"/>
      <c r="M42" s="808"/>
      <c r="N42" s="810"/>
      <c r="O42" s="811"/>
      <c r="P42" s="812"/>
      <c r="Q42" s="807"/>
      <c r="R42" s="813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36"/>
      <c r="K43" s="352"/>
      <c r="L43" s="549"/>
      <c r="M43" s="352"/>
      <c r="N43" s="550"/>
      <c r="O43" s="715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23" t="s">
        <v>396</v>
      </c>
      <c r="K44" s="1236">
        <v>10440</v>
      </c>
      <c r="L44" s="1313" t="s">
        <v>446</v>
      </c>
      <c r="M44" s="352"/>
      <c r="N44" s="552"/>
      <c r="O44" s="715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36"/>
      <c r="K45" s="352"/>
      <c r="L45" s="549"/>
      <c r="M45" s="352"/>
      <c r="N45" s="552"/>
      <c r="O45" s="715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36"/>
      <c r="K46" s="352"/>
      <c r="L46" s="549"/>
      <c r="M46" s="352"/>
      <c r="N46" s="552"/>
      <c r="O46" s="715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36"/>
      <c r="K47" s="352"/>
      <c r="L47" s="549"/>
      <c r="M47" s="606"/>
      <c r="N47" s="552"/>
      <c r="O47" s="716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5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5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5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5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5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5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5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5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5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5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5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5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5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5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5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5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5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5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5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5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5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5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5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5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5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5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5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5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5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5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5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5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5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5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5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5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5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5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5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5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5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5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5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5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5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5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5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5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5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35" t="s">
        <v>465</v>
      </c>
      <c r="K97" s="1222"/>
      <c r="L97" s="1231"/>
      <c r="M97" s="890"/>
      <c r="N97" s="1232"/>
      <c r="O97" s="1233"/>
      <c r="P97" s="1234"/>
      <c r="Q97" s="1234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423</v>
      </c>
      <c r="C98" s="144" t="s">
        <v>523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296" t="s">
        <v>423</v>
      </c>
      <c r="K98" s="1297"/>
      <c r="L98" s="1467" t="s">
        <v>533</v>
      </c>
      <c r="M98" s="1468"/>
      <c r="N98" s="1468"/>
      <c r="O98" s="1468"/>
      <c r="P98" s="1468"/>
      <c r="Q98" s="1469"/>
      <c r="R98" s="1314" t="s">
        <v>544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2">
        <v>61</v>
      </c>
      <c r="B99" s="984" t="s">
        <v>97</v>
      </c>
      <c r="C99" s="985" t="s">
        <v>71</v>
      </c>
      <c r="D99" s="986"/>
      <c r="E99" s="987">
        <v>45203</v>
      </c>
      <c r="F99" s="988">
        <v>317.8</v>
      </c>
      <c r="G99" s="989">
        <v>18</v>
      </c>
      <c r="H99" s="990">
        <v>317.8</v>
      </c>
      <c r="I99" s="615">
        <f t="shared" ref="I99:I115" si="18">H99-F99</f>
        <v>0</v>
      </c>
      <c r="J99" s="1037"/>
      <c r="K99" s="1038"/>
      <c r="L99" s="1039"/>
      <c r="M99" s="1038"/>
      <c r="N99" s="1040"/>
      <c r="O99" s="1041" t="s">
        <v>418</v>
      </c>
      <c r="P99" s="1042"/>
      <c r="Q99" s="730">
        <v>23835</v>
      </c>
      <c r="R99" s="1043" t="s">
        <v>437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2">
        <v>62</v>
      </c>
      <c r="B100" s="1204" t="s">
        <v>419</v>
      </c>
      <c r="C100" s="991" t="s">
        <v>420</v>
      </c>
      <c r="D100" s="992"/>
      <c r="E100" s="993">
        <v>45203</v>
      </c>
      <c r="F100" s="994">
        <v>2002.14</v>
      </c>
      <c r="G100" s="973">
        <v>441</v>
      </c>
      <c r="H100" s="994">
        <v>2002.14</v>
      </c>
      <c r="I100" s="585">
        <f t="shared" si="18"/>
        <v>0</v>
      </c>
      <c r="J100" s="991"/>
      <c r="K100" s="1038"/>
      <c r="L100" s="1044"/>
      <c r="M100" s="1038"/>
      <c r="N100" s="1005"/>
      <c r="O100" s="1045" t="s">
        <v>442</v>
      </c>
      <c r="P100" s="623"/>
      <c r="Q100" s="730">
        <v>80085.600000000006</v>
      </c>
      <c r="R100" s="1098" t="s">
        <v>443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2">
        <v>63</v>
      </c>
      <c r="B101" s="1021" t="s">
        <v>226</v>
      </c>
      <c r="C101" s="985" t="s">
        <v>80</v>
      </c>
      <c r="D101" s="986"/>
      <c r="E101" s="987">
        <v>45204</v>
      </c>
      <c r="F101" s="988">
        <v>3703.9</v>
      </c>
      <c r="G101" s="989">
        <v>4</v>
      </c>
      <c r="H101" s="990">
        <v>3703.9</v>
      </c>
      <c r="I101" s="615">
        <f t="shared" si="18"/>
        <v>0</v>
      </c>
      <c r="J101" s="1037"/>
      <c r="K101" s="1038"/>
      <c r="L101" s="1039"/>
      <c r="M101" s="1038"/>
      <c r="N101" s="1040"/>
      <c r="O101" s="1068" t="s">
        <v>421</v>
      </c>
      <c r="P101" s="1042"/>
      <c r="Q101" s="730">
        <v>92597.5</v>
      </c>
      <c r="R101" s="1043" t="s">
        <v>451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2">
        <v>64</v>
      </c>
      <c r="B102" s="995" t="s">
        <v>423</v>
      </c>
      <c r="C102" s="985" t="s">
        <v>424</v>
      </c>
      <c r="D102" s="986"/>
      <c r="E102" s="996">
        <v>45206</v>
      </c>
      <c r="F102" s="988">
        <v>2777.55</v>
      </c>
      <c r="G102" s="989">
        <v>105</v>
      </c>
      <c r="H102" s="990">
        <v>2777.55</v>
      </c>
      <c r="I102" s="615">
        <f t="shared" si="18"/>
        <v>0</v>
      </c>
      <c r="J102" s="1037"/>
      <c r="K102" s="1038"/>
      <c r="L102" s="1039"/>
      <c r="M102" s="1038"/>
      <c r="N102" s="1040"/>
      <c r="O102" s="1050" t="s">
        <v>425</v>
      </c>
      <c r="P102" s="1040"/>
      <c r="Q102" s="730">
        <v>323584.58</v>
      </c>
      <c r="R102" s="1219" t="s">
        <v>447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2">
        <v>65</v>
      </c>
      <c r="B103" s="1462" t="s">
        <v>426</v>
      </c>
      <c r="C103" s="997" t="s">
        <v>221</v>
      </c>
      <c r="D103" s="998"/>
      <c r="E103" s="1454">
        <v>45206</v>
      </c>
      <c r="F103" s="999">
        <v>327.84</v>
      </c>
      <c r="G103" s="989">
        <v>14</v>
      </c>
      <c r="H103" s="990">
        <v>327.84</v>
      </c>
      <c r="I103" s="615">
        <f t="shared" si="18"/>
        <v>0</v>
      </c>
      <c r="J103" s="1037"/>
      <c r="K103" s="1038"/>
      <c r="L103" s="1039"/>
      <c r="M103" s="1038"/>
      <c r="N103" s="1046"/>
      <c r="O103" s="1412">
        <v>20902</v>
      </c>
      <c r="P103" s="1047"/>
      <c r="Q103" s="1218">
        <v>20653.919999999998</v>
      </c>
      <c r="R103" s="1409" t="s">
        <v>531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2">
        <v>66</v>
      </c>
      <c r="B104" s="1463"/>
      <c r="C104" s="997" t="s">
        <v>222</v>
      </c>
      <c r="D104" s="998"/>
      <c r="E104" s="1465"/>
      <c r="F104" s="999">
        <v>1065.77</v>
      </c>
      <c r="G104" s="989">
        <v>40</v>
      </c>
      <c r="H104" s="990">
        <v>1065.77</v>
      </c>
      <c r="I104" s="615">
        <f t="shared" si="18"/>
        <v>0</v>
      </c>
      <c r="J104" s="1037"/>
      <c r="K104" s="1038"/>
      <c r="L104" s="1039"/>
      <c r="M104" s="1038"/>
      <c r="N104" s="1046"/>
      <c r="O104" s="1466"/>
      <c r="P104" s="1047"/>
      <c r="Q104" s="1218">
        <v>59683.12</v>
      </c>
      <c r="R104" s="1410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2">
        <v>67</v>
      </c>
      <c r="B105" s="1463"/>
      <c r="C105" s="1000" t="s">
        <v>85</v>
      </c>
      <c r="D105" s="1001"/>
      <c r="E105" s="1465"/>
      <c r="F105" s="999">
        <v>886.77</v>
      </c>
      <c r="G105" s="989">
        <v>34</v>
      </c>
      <c r="H105" s="990">
        <v>886.77</v>
      </c>
      <c r="I105" s="615">
        <f t="shared" si="18"/>
        <v>0</v>
      </c>
      <c r="J105" s="1048"/>
      <c r="K105" s="1038"/>
      <c r="L105" s="1039"/>
      <c r="M105" s="1038"/>
      <c r="N105" s="1046"/>
      <c r="O105" s="1466"/>
      <c r="P105" s="876"/>
      <c r="Q105" s="1218">
        <v>64734.21</v>
      </c>
      <c r="R105" s="1410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2">
        <v>68</v>
      </c>
      <c r="B106" s="1464"/>
      <c r="C106" s="1000" t="s">
        <v>427</v>
      </c>
      <c r="D106" s="1001"/>
      <c r="E106" s="1455"/>
      <c r="F106" s="999">
        <v>25.45</v>
      </c>
      <c r="G106" s="989">
        <v>1</v>
      </c>
      <c r="H106" s="990">
        <v>25.45</v>
      </c>
      <c r="I106" s="615">
        <f t="shared" si="18"/>
        <v>0</v>
      </c>
      <c r="J106" s="1048"/>
      <c r="K106" s="1038"/>
      <c r="L106" s="1039"/>
      <c r="M106" s="1038"/>
      <c r="N106" s="1046"/>
      <c r="O106" s="1413"/>
      <c r="P106" s="876"/>
      <c r="Q106" s="1218">
        <v>0</v>
      </c>
      <c r="R106" s="1411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2">
        <v>69</v>
      </c>
      <c r="B107" s="1478" t="s">
        <v>97</v>
      </c>
      <c r="C107" s="1000" t="s">
        <v>227</v>
      </c>
      <c r="D107" s="1001"/>
      <c r="E107" s="1480">
        <v>45206</v>
      </c>
      <c r="F107" s="999">
        <v>493.12</v>
      </c>
      <c r="G107" s="989">
        <v>41</v>
      </c>
      <c r="H107" s="990">
        <v>493.12</v>
      </c>
      <c r="I107" s="615">
        <f t="shared" si="18"/>
        <v>0</v>
      </c>
      <c r="J107" s="1048"/>
      <c r="K107" s="1038"/>
      <c r="L107" s="1039"/>
      <c r="M107" s="1038"/>
      <c r="N107" s="1046"/>
      <c r="O107" s="1438" t="s">
        <v>429</v>
      </c>
      <c r="P107" s="876"/>
      <c r="Q107" s="1218">
        <v>41915.199999999997</v>
      </c>
      <c r="R107" s="1409" t="s">
        <v>440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2">
        <v>70</v>
      </c>
      <c r="B108" s="1479"/>
      <c r="C108" s="1003" t="s">
        <v>428</v>
      </c>
      <c r="D108" s="1002"/>
      <c r="E108" s="1481"/>
      <c r="F108" s="999">
        <v>516.4</v>
      </c>
      <c r="G108" s="989">
        <v>42</v>
      </c>
      <c r="H108" s="990">
        <v>516.4</v>
      </c>
      <c r="I108" s="615">
        <f t="shared" si="18"/>
        <v>0</v>
      </c>
      <c r="J108" s="1048"/>
      <c r="K108" s="1038"/>
      <c r="L108" s="1039"/>
      <c r="M108" s="1038"/>
      <c r="N108" s="1046"/>
      <c r="O108" s="1439"/>
      <c r="P108" s="1049"/>
      <c r="Q108" s="1218">
        <v>43894</v>
      </c>
      <c r="R108" s="1411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2">
        <v>71</v>
      </c>
      <c r="B109" s="1474" t="s">
        <v>430</v>
      </c>
      <c r="C109" s="1476" t="s">
        <v>431</v>
      </c>
      <c r="D109" s="1208"/>
      <c r="E109" s="1482">
        <v>45208</v>
      </c>
      <c r="F109" s="988">
        <v>15787.6</v>
      </c>
      <c r="G109" s="989">
        <v>580</v>
      </c>
      <c r="H109" s="990">
        <v>15784.88</v>
      </c>
      <c r="I109" s="102">
        <f t="shared" si="18"/>
        <v>-2.7200000000011642</v>
      </c>
      <c r="J109" s="1210" t="s">
        <v>406</v>
      </c>
      <c r="K109" s="1038"/>
      <c r="L109" s="1039"/>
      <c r="M109" s="1038"/>
      <c r="N109" s="1040"/>
      <c r="O109" s="1207" t="s">
        <v>539</v>
      </c>
      <c r="P109" s="1069"/>
      <c r="Q109" s="1218">
        <v>1318037.48</v>
      </c>
      <c r="R109" s="1220" t="s">
        <v>537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2">
        <v>72</v>
      </c>
      <c r="B110" s="1475"/>
      <c r="C110" s="1477"/>
      <c r="D110" s="1209"/>
      <c r="E110" s="1483"/>
      <c r="F110" s="988">
        <v>2722</v>
      </c>
      <c r="G110" s="989">
        <v>100</v>
      </c>
      <c r="H110" s="990">
        <v>2722</v>
      </c>
      <c r="I110" s="1067">
        <f t="shared" si="18"/>
        <v>0</v>
      </c>
      <c r="J110" s="1256" t="s">
        <v>223</v>
      </c>
      <c r="K110" s="1038"/>
      <c r="L110" s="1039"/>
      <c r="M110" s="1038"/>
      <c r="N110" s="1040"/>
      <c r="O110" s="1255" t="s">
        <v>491</v>
      </c>
      <c r="P110" s="1042"/>
      <c r="Q110" s="730">
        <v>227287</v>
      </c>
      <c r="R110" s="1219" t="s">
        <v>492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2">
        <v>73</v>
      </c>
      <c r="B111" s="1484" t="s">
        <v>426</v>
      </c>
      <c r="C111" s="1242" t="s">
        <v>222</v>
      </c>
      <c r="D111" s="1244"/>
      <c r="E111" s="1486">
        <v>45209</v>
      </c>
      <c r="F111" s="999">
        <v>1021.77</v>
      </c>
      <c r="G111" s="989">
        <v>40</v>
      </c>
      <c r="H111" s="990">
        <v>1021.77</v>
      </c>
      <c r="I111" s="615">
        <f t="shared" si="18"/>
        <v>0</v>
      </c>
      <c r="J111" s="1048"/>
      <c r="K111" s="1038"/>
      <c r="L111" s="1039"/>
      <c r="M111" s="1038"/>
      <c r="N111" s="1046"/>
      <c r="O111" s="1412">
        <v>20908</v>
      </c>
      <c r="P111" s="1246"/>
      <c r="Q111" s="1218">
        <v>57219.12</v>
      </c>
      <c r="R111" s="1409" t="s">
        <v>530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2">
        <v>74</v>
      </c>
      <c r="B112" s="1485"/>
      <c r="C112" s="1243" t="s">
        <v>479</v>
      </c>
      <c r="D112" s="1244"/>
      <c r="E112" s="1487"/>
      <c r="F112" s="999">
        <v>413.95</v>
      </c>
      <c r="G112" s="989">
        <v>16</v>
      </c>
      <c r="H112" s="990">
        <v>413.95</v>
      </c>
      <c r="I112" s="615">
        <f t="shared" si="18"/>
        <v>0</v>
      </c>
      <c r="J112" s="1048"/>
      <c r="K112" s="1038"/>
      <c r="L112" s="1039"/>
      <c r="M112" s="1038"/>
      <c r="N112" s="1046"/>
      <c r="O112" s="1413"/>
      <c r="P112" s="1246"/>
      <c r="Q112" s="1218">
        <v>26492.799999999999</v>
      </c>
      <c r="R112" s="1411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2">
        <v>75</v>
      </c>
      <c r="B113" s="1485"/>
      <c r="C113" s="1243" t="s">
        <v>427</v>
      </c>
      <c r="D113" s="1244"/>
      <c r="E113" s="1488"/>
      <c r="F113" s="999">
        <v>2053.87</v>
      </c>
      <c r="G113" s="989">
        <v>71</v>
      </c>
      <c r="H113" s="990">
        <v>2053.87</v>
      </c>
      <c r="I113" s="615">
        <f t="shared" si="18"/>
        <v>0</v>
      </c>
      <c r="J113" s="1048"/>
      <c r="K113" s="1038"/>
      <c r="L113" s="1039"/>
      <c r="M113" s="1038"/>
      <c r="N113" s="1046"/>
      <c r="O113" s="1300"/>
      <c r="P113" s="1246"/>
      <c r="Q113" s="1218"/>
      <c r="R113" s="1301"/>
      <c r="S113" s="675">
        <f t="shared" ref="S113:S114" si="33">Q113+M113+K113</f>
        <v>0</v>
      </c>
      <c r="T113" s="676">
        <f t="shared" ref="T113:T114" si="34">S113/H113</f>
        <v>0</v>
      </c>
    </row>
    <row r="114" spans="1:20" s="148" customFormat="1" ht="44.25" customHeight="1" thickTop="1" x14ac:dyDescent="0.3">
      <c r="A114" s="702">
        <v>76</v>
      </c>
      <c r="B114" s="1489" t="s">
        <v>97</v>
      </c>
      <c r="C114" s="1260" t="s">
        <v>61</v>
      </c>
      <c r="D114" s="1244"/>
      <c r="E114" s="1491">
        <v>45210</v>
      </c>
      <c r="F114" s="999">
        <v>504.4</v>
      </c>
      <c r="G114" s="989">
        <v>43</v>
      </c>
      <c r="H114" s="990">
        <v>504.4</v>
      </c>
      <c r="I114" s="615">
        <f t="shared" si="18"/>
        <v>0</v>
      </c>
      <c r="J114" s="1048"/>
      <c r="K114" s="1070"/>
      <c r="L114" s="1071"/>
      <c r="M114" s="1038"/>
      <c r="N114" s="1046"/>
      <c r="O114" s="1492" t="s">
        <v>481</v>
      </c>
      <c r="P114" s="1246"/>
      <c r="Q114" s="1218">
        <v>42874</v>
      </c>
      <c r="R114" s="1409" t="s">
        <v>499</v>
      </c>
      <c r="S114" s="675">
        <f t="shared" si="33"/>
        <v>42874</v>
      </c>
      <c r="T114" s="676">
        <f t="shared" si="34"/>
        <v>85</v>
      </c>
    </row>
    <row r="115" spans="1:20" s="148" customFormat="1" ht="44.25" customHeight="1" thickBot="1" x14ac:dyDescent="0.35">
      <c r="A115" s="702">
        <v>77</v>
      </c>
      <c r="B115" s="1490"/>
      <c r="C115" s="1260" t="s">
        <v>480</v>
      </c>
      <c r="D115" s="1244"/>
      <c r="E115" s="1445"/>
      <c r="F115" s="999">
        <v>503.96</v>
      </c>
      <c r="G115" s="989">
        <v>42</v>
      </c>
      <c r="H115" s="990">
        <v>503.96</v>
      </c>
      <c r="I115" s="615">
        <f t="shared" si="18"/>
        <v>0</v>
      </c>
      <c r="J115" s="1048"/>
      <c r="K115" s="1070"/>
      <c r="L115" s="1071"/>
      <c r="M115" s="1038"/>
      <c r="N115" s="1046"/>
      <c r="O115" s="1493"/>
      <c r="P115" s="1246"/>
      <c r="Q115" s="1218">
        <v>42836.6</v>
      </c>
      <c r="R115" s="1411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2">
        <v>78</v>
      </c>
      <c r="B116" s="1015" t="s">
        <v>459</v>
      </c>
      <c r="C116" s="1006" t="s">
        <v>482</v>
      </c>
      <c r="D116" s="992"/>
      <c r="E116" s="1245">
        <v>45211</v>
      </c>
      <c r="F116" s="1022">
        <v>480</v>
      </c>
      <c r="G116" s="1006">
        <v>4</v>
      </c>
      <c r="H116" s="1007">
        <v>480</v>
      </c>
      <c r="I116" s="615">
        <f t="shared" ref="I116:I125" si="35">H116-F116</f>
        <v>0</v>
      </c>
      <c r="J116" s="1048"/>
      <c r="K116" s="1070"/>
      <c r="L116" s="1071"/>
      <c r="M116" s="1038"/>
      <c r="N116" s="1040"/>
      <c r="O116" s="1207" t="s">
        <v>483</v>
      </c>
      <c r="P116" s="1072"/>
      <c r="Q116" s="730">
        <v>129600</v>
      </c>
      <c r="R116" s="1220" t="s">
        <v>502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2">
        <v>79</v>
      </c>
      <c r="B117" s="1259" t="s">
        <v>484</v>
      </c>
      <c r="C117" s="1259" t="s">
        <v>85</v>
      </c>
      <c r="D117" s="1008"/>
      <c r="E117" s="987">
        <v>45212</v>
      </c>
      <c r="F117" s="988">
        <v>1288.99</v>
      </c>
      <c r="G117" s="989">
        <v>54</v>
      </c>
      <c r="H117" s="990">
        <v>1288.99</v>
      </c>
      <c r="I117" s="687">
        <f t="shared" si="35"/>
        <v>0</v>
      </c>
      <c r="J117" s="1048"/>
      <c r="K117" s="1070"/>
      <c r="L117" s="1071"/>
      <c r="M117" s="1038"/>
      <c r="N117" s="1040"/>
      <c r="O117" s="1045">
        <v>20919</v>
      </c>
      <c r="P117" s="730"/>
      <c r="Q117" s="730">
        <v>94096.27</v>
      </c>
      <c r="R117" s="1043" t="s">
        <v>536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2"/>
      <c r="B118" s="1259" t="s">
        <v>495</v>
      </c>
      <c r="C118" s="1259" t="s">
        <v>496</v>
      </c>
      <c r="D118" s="1298" t="s">
        <v>497</v>
      </c>
      <c r="E118" s="987">
        <v>45212</v>
      </c>
      <c r="F118" s="988">
        <v>4800</v>
      </c>
      <c r="G118" s="989">
        <v>4</v>
      </c>
      <c r="H118" s="990">
        <v>4800</v>
      </c>
      <c r="I118" s="687">
        <f t="shared" si="35"/>
        <v>0</v>
      </c>
      <c r="J118" s="1048"/>
      <c r="K118" s="1070"/>
      <c r="L118" s="1071"/>
      <c r="M118" s="1038"/>
      <c r="N118" s="1040"/>
      <c r="O118" s="1059" t="s">
        <v>498</v>
      </c>
      <c r="P118" s="730"/>
      <c r="Q118" s="730">
        <v>172800</v>
      </c>
      <c r="R118" s="1043" t="s">
        <v>499</v>
      </c>
      <c r="S118" s="675">
        <f t="shared" ref="S118:S120" si="36">Q118+M118+K118</f>
        <v>172800</v>
      </c>
      <c r="T118" s="676">
        <f t="shared" ref="T118:T120" si="37">S118/H118</f>
        <v>36</v>
      </c>
    </row>
    <row r="119" spans="1:20" s="148" customFormat="1" ht="33" customHeight="1" x14ac:dyDescent="0.3">
      <c r="A119" s="702">
        <v>80</v>
      </c>
      <c r="B119" s="1004" t="s">
        <v>423</v>
      </c>
      <c r="C119" s="1248" t="s">
        <v>485</v>
      </c>
      <c r="D119" s="1008"/>
      <c r="E119" s="1023">
        <v>45212</v>
      </c>
      <c r="F119" s="988">
        <v>3324.13</v>
      </c>
      <c r="G119" s="989">
        <v>120</v>
      </c>
      <c r="H119" s="990">
        <v>3324.13</v>
      </c>
      <c r="I119" s="687">
        <f t="shared" si="35"/>
        <v>0</v>
      </c>
      <c r="J119" s="1051"/>
      <c r="K119" s="1038"/>
      <c r="L119" s="1039"/>
      <c r="M119" s="1038"/>
      <c r="N119" s="1040"/>
      <c r="O119" s="1041" t="s">
        <v>486</v>
      </c>
      <c r="P119" s="1052"/>
      <c r="Q119" s="730">
        <v>382274.95</v>
      </c>
      <c r="R119" s="1073" t="s">
        <v>451</v>
      </c>
      <c r="S119" s="675">
        <f t="shared" si="36"/>
        <v>382274.95</v>
      </c>
      <c r="T119" s="676">
        <f t="shared" si="37"/>
        <v>115</v>
      </c>
    </row>
    <row r="120" spans="1:20" s="148" customFormat="1" ht="45.75" customHeight="1" x14ac:dyDescent="0.3">
      <c r="A120" s="702">
        <v>81</v>
      </c>
      <c r="B120" s="1251" t="s">
        <v>430</v>
      </c>
      <c r="C120" s="1024" t="s">
        <v>487</v>
      </c>
      <c r="D120" s="992"/>
      <c r="E120" s="1025">
        <v>45216</v>
      </c>
      <c r="F120" s="1019">
        <v>1000.76</v>
      </c>
      <c r="G120" s="1020">
        <v>56</v>
      </c>
      <c r="H120" s="1019">
        <v>1000.76</v>
      </c>
      <c r="I120" s="803">
        <f t="shared" si="35"/>
        <v>0</v>
      </c>
      <c r="J120" s="1051"/>
      <c r="K120" s="1038"/>
      <c r="L120" s="1039"/>
      <c r="M120" s="1038"/>
      <c r="N120" s="1040"/>
      <c r="O120" s="1074" t="s">
        <v>538</v>
      </c>
      <c r="P120" s="1042"/>
      <c r="Q120" s="730">
        <v>86065.36</v>
      </c>
      <c r="R120" s="1057" t="s">
        <v>537</v>
      </c>
      <c r="S120" s="675">
        <f t="shared" si="36"/>
        <v>86065.36</v>
      </c>
      <c r="T120" s="676">
        <f t="shared" si="37"/>
        <v>86</v>
      </c>
    </row>
    <row r="121" spans="1:20" s="148" customFormat="1" ht="41.25" customHeight="1" x14ac:dyDescent="0.3">
      <c r="A121" s="702">
        <v>82</v>
      </c>
      <c r="B121" s="1004" t="s">
        <v>419</v>
      </c>
      <c r="C121" s="1009" t="s">
        <v>420</v>
      </c>
      <c r="D121" s="1005"/>
      <c r="E121" s="1023">
        <v>45218</v>
      </c>
      <c r="F121" s="988">
        <v>2002.14</v>
      </c>
      <c r="G121" s="989">
        <v>441</v>
      </c>
      <c r="H121" s="990">
        <v>2002.14</v>
      </c>
      <c r="I121" s="687">
        <f t="shared" si="35"/>
        <v>0</v>
      </c>
      <c r="J121" s="1051"/>
      <c r="K121" s="1038"/>
      <c r="L121" s="1039"/>
      <c r="M121" s="1038"/>
      <c r="N121" s="1040"/>
      <c r="O121" s="1075" t="s">
        <v>488</v>
      </c>
      <c r="P121" s="1052"/>
      <c r="Q121" s="730">
        <v>80085.600000000006</v>
      </c>
      <c r="R121" s="1073" t="s">
        <v>500</v>
      </c>
      <c r="S121" s="675">
        <f t="shared" ref="S121:S159" si="38">Q121+M121+K121</f>
        <v>80085.600000000006</v>
      </c>
      <c r="T121" s="676">
        <f t="shared" ref="T121:T159" si="39">S121/H121</f>
        <v>40</v>
      </c>
    </row>
    <row r="122" spans="1:20" s="148" customFormat="1" ht="41.25" customHeight="1" x14ac:dyDescent="0.3">
      <c r="A122" s="702">
        <v>83</v>
      </c>
      <c r="B122" s="1004" t="s">
        <v>226</v>
      </c>
      <c r="C122" s="1253" t="s">
        <v>80</v>
      </c>
      <c r="D122" s="1005"/>
      <c r="E122" s="1023">
        <v>45219</v>
      </c>
      <c r="F122" s="988">
        <v>3771.6</v>
      </c>
      <c r="G122" s="989">
        <v>25</v>
      </c>
      <c r="H122" s="990">
        <v>3771.6</v>
      </c>
      <c r="I122" s="687">
        <f t="shared" si="35"/>
        <v>0</v>
      </c>
      <c r="J122" s="1053"/>
      <c r="K122" s="1054"/>
      <c r="L122" s="1055"/>
      <c r="M122" s="1038"/>
      <c r="N122" s="1040"/>
      <c r="O122" s="1075" t="s">
        <v>489</v>
      </c>
      <c r="P122" s="1072"/>
      <c r="Q122" s="730">
        <v>94290</v>
      </c>
      <c r="R122" s="1073" t="s">
        <v>528</v>
      </c>
      <c r="S122" s="675">
        <f>Q122+M122+K122</f>
        <v>94290</v>
      </c>
      <c r="T122" s="676">
        <f t="shared" ref="T122" si="40">S122/H122</f>
        <v>25</v>
      </c>
    </row>
    <row r="123" spans="1:20" s="148" customFormat="1" ht="41.25" customHeight="1" thickBot="1" x14ac:dyDescent="0.35">
      <c r="A123" s="702">
        <v>84</v>
      </c>
      <c r="B123" s="1271" t="s">
        <v>430</v>
      </c>
      <c r="C123" s="1254" t="s">
        <v>490</v>
      </c>
      <c r="D123" s="1005"/>
      <c r="E123" s="1272">
        <v>45220</v>
      </c>
      <c r="F123" s="988">
        <v>1005</v>
      </c>
      <c r="G123" s="989">
        <v>67</v>
      </c>
      <c r="H123" s="990">
        <v>1005</v>
      </c>
      <c r="I123" s="687">
        <f t="shared" si="35"/>
        <v>0</v>
      </c>
      <c r="J123" s="1053"/>
      <c r="K123" s="1038"/>
      <c r="L123" s="1055"/>
      <c r="M123" s="1038"/>
      <c r="N123" s="1040"/>
      <c r="O123" s="1276" t="s">
        <v>541</v>
      </c>
      <c r="P123" s="1077"/>
      <c r="Q123" s="730">
        <v>56782.5</v>
      </c>
      <c r="R123" s="1219" t="s">
        <v>540</v>
      </c>
      <c r="S123" s="1237">
        <f t="shared" ref="S123:S124" si="41">Q123+M123+K123</f>
        <v>56782.5</v>
      </c>
      <c r="T123" s="438">
        <f t="shared" ref="T123:T124" si="42">S123/H123</f>
        <v>56.5</v>
      </c>
    </row>
    <row r="124" spans="1:20" s="148" customFormat="1" ht="41.25" customHeight="1" thickTop="1" x14ac:dyDescent="0.3">
      <c r="A124" s="702">
        <v>85</v>
      </c>
      <c r="B124" s="1494" t="s">
        <v>426</v>
      </c>
      <c r="C124" s="1270" t="s">
        <v>221</v>
      </c>
      <c r="D124" s="1244"/>
      <c r="E124" s="1454">
        <v>45222</v>
      </c>
      <c r="F124" s="999">
        <v>3012.85</v>
      </c>
      <c r="G124" s="989">
        <v>130</v>
      </c>
      <c r="H124" s="990">
        <v>3012.85</v>
      </c>
      <c r="I124" s="687">
        <f t="shared" si="35"/>
        <v>0</v>
      </c>
      <c r="J124" s="1056"/>
      <c r="K124" s="1038"/>
      <c r="L124" s="1055"/>
      <c r="M124" s="1038"/>
      <c r="N124" s="1273"/>
      <c r="O124" s="1419">
        <v>20952</v>
      </c>
      <c r="P124" s="1274"/>
      <c r="Q124" s="1218">
        <v>189809.55</v>
      </c>
      <c r="R124" s="1417" t="s">
        <v>540</v>
      </c>
      <c r="S124" s="675">
        <f t="shared" si="41"/>
        <v>189809.55</v>
      </c>
      <c r="T124" s="676">
        <f t="shared" si="42"/>
        <v>63</v>
      </c>
    </row>
    <row r="125" spans="1:20" s="148" customFormat="1" ht="41.25" customHeight="1" thickBot="1" x14ac:dyDescent="0.35">
      <c r="A125" s="702">
        <v>86</v>
      </c>
      <c r="B125" s="1495"/>
      <c r="C125" s="1270" t="s">
        <v>85</v>
      </c>
      <c r="D125" s="1244"/>
      <c r="E125" s="1455"/>
      <c r="F125" s="999">
        <v>1382.73</v>
      </c>
      <c r="G125" s="989">
        <v>54</v>
      </c>
      <c r="H125" s="990">
        <v>1382.73</v>
      </c>
      <c r="I125" s="687">
        <f t="shared" si="35"/>
        <v>0</v>
      </c>
      <c r="J125" s="1051"/>
      <c r="K125" s="1038"/>
      <c r="L125" s="1039"/>
      <c r="M125" s="1038"/>
      <c r="N125" s="1046"/>
      <c r="O125" s="1420"/>
      <c r="P125" s="1275"/>
      <c r="Q125" s="1218">
        <v>100939.29</v>
      </c>
      <c r="R125" s="1418"/>
      <c r="S125" s="675">
        <f t="shared" si="38"/>
        <v>100939.29</v>
      </c>
      <c r="T125" s="676">
        <f t="shared" si="39"/>
        <v>73</v>
      </c>
    </row>
    <row r="126" spans="1:20" s="148" customFormat="1" ht="42" customHeight="1" thickTop="1" x14ac:dyDescent="0.3">
      <c r="A126" s="702">
        <v>87</v>
      </c>
      <c r="B126" s="1440" t="s">
        <v>423</v>
      </c>
      <c r="C126" s="1280" t="s">
        <v>485</v>
      </c>
      <c r="D126" s="1281"/>
      <c r="E126" s="1443">
        <v>45223</v>
      </c>
      <c r="F126" s="999">
        <v>2953.68</v>
      </c>
      <c r="G126" s="989">
        <v>105</v>
      </c>
      <c r="H126" s="990">
        <v>2953.68</v>
      </c>
      <c r="I126" s="687">
        <f t="shared" ref="I126:I132" si="43">H126-F126</f>
        <v>0</v>
      </c>
      <c r="J126" s="1051"/>
      <c r="K126" s="1038"/>
      <c r="L126" s="1039"/>
      <c r="M126" s="1038"/>
      <c r="N126" s="1046"/>
      <c r="O126" s="1446" t="s">
        <v>521</v>
      </c>
      <c r="P126" s="1275"/>
      <c r="Q126" s="1218">
        <v>339673.2</v>
      </c>
      <c r="R126" s="1414" t="s">
        <v>534</v>
      </c>
      <c r="S126" s="675">
        <f t="shared" si="38"/>
        <v>339673.2</v>
      </c>
      <c r="T126" s="676">
        <f t="shared" si="39"/>
        <v>115.00000000000001</v>
      </c>
    </row>
    <row r="127" spans="1:20" s="148" customFormat="1" ht="39.75" customHeight="1" x14ac:dyDescent="0.3">
      <c r="A127" s="702">
        <v>88</v>
      </c>
      <c r="B127" s="1441"/>
      <c r="C127" s="1270" t="s">
        <v>519</v>
      </c>
      <c r="D127" s="1281"/>
      <c r="E127" s="1444"/>
      <c r="F127" s="999">
        <v>1135.1600000000001</v>
      </c>
      <c r="G127" s="989">
        <v>37</v>
      </c>
      <c r="H127" s="990">
        <v>1135.1600000000001</v>
      </c>
      <c r="I127" s="687">
        <f t="shared" si="43"/>
        <v>0</v>
      </c>
      <c r="J127" s="1051"/>
      <c r="K127" s="1038"/>
      <c r="L127" s="1039"/>
      <c r="M127" s="1038"/>
      <c r="N127" s="1046"/>
      <c r="O127" s="1447"/>
      <c r="P127" s="1282"/>
      <c r="Q127" s="1218">
        <v>249735.2</v>
      </c>
      <c r="R127" s="1415"/>
      <c r="S127" s="675">
        <f t="shared" ref="S127:S133" si="44">Q127+M127+K127</f>
        <v>249735.2</v>
      </c>
      <c r="T127" s="676">
        <f t="shared" ref="T127:T133" si="45">S127/H127</f>
        <v>220</v>
      </c>
    </row>
    <row r="128" spans="1:20" s="148" customFormat="1" ht="39" customHeight="1" thickBot="1" x14ac:dyDescent="0.35">
      <c r="A128" s="702">
        <v>89</v>
      </c>
      <c r="B128" s="1442"/>
      <c r="C128" s="1260" t="s">
        <v>520</v>
      </c>
      <c r="D128" s="1244"/>
      <c r="E128" s="1445"/>
      <c r="F128" s="999">
        <v>625.01</v>
      </c>
      <c r="G128" s="989">
        <v>21</v>
      </c>
      <c r="H128" s="990">
        <v>625.01</v>
      </c>
      <c r="I128" s="687">
        <f t="shared" si="43"/>
        <v>0</v>
      </c>
      <c r="J128" s="947"/>
      <c r="K128" s="1038"/>
      <c r="L128" s="1039"/>
      <c r="M128" s="1038"/>
      <c r="N128" s="1046"/>
      <c r="O128" s="1448"/>
      <c r="P128" s="1047"/>
      <c r="Q128" s="1218">
        <v>77501.240000000005</v>
      </c>
      <c r="R128" s="1416"/>
      <c r="S128" s="675">
        <f t="shared" si="44"/>
        <v>77501.240000000005</v>
      </c>
      <c r="T128" s="676">
        <f t="shared" si="45"/>
        <v>124.00000000000001</v>
      </c>
    </row>
    <row r="129" spans="1:20" s="148" customFormat="1" ht="31.5" customHeight="1" thickTop="1" x14ac:dyDescent="0.3">
      <c r="A129" s="702">
        <v>90</v>
      </c>
      <c r="B129" s="1449" t="s">
        <v>97</v>
      </c>
      <c r="C129" s="1283" t="s">
        <v>227</v>
      </c>
      <c r="D129" s="1244"/>
      <c r="E129" s="1451">
        <v>45223</v>
      </c>
      <c r="F129" s="999">
        <v>494.48</v>
      </c>
      <c r="G129" s="989">
        <v>40</v>
      </c>
      <c r="H129" s="990">
        <v>494.48</v>
      </c>
      <c r="I129" s="687">
        <f t="shared" si="43"/>
        <v>0</v>
      </c>
      <c r="J129" s="947"/>
      <c r="K129" s="1038"/>
      <c r="L129" s="1039"/>
      <c r="M129" s="1038"/>
      <c r="N129" s="1046"/>
      <c r="O129" s="1453" t="s">
        <v>522</v>
      </c>
      <c r="P129" s="1047"/>
      <c r="Q129" s="1218">
        <v>42030.8</v>
      </c>
      <c r="R129" s="1407" t="s">
        <v>529</v>
      </c>
      <c r="S129" s="675">
        <f t="shared" si="44"/>
        <v>42030.8</v>
      </c>
      <c r="T129" s="676">
        <f t="shared" si="45"/>
        <v>85</v>
      </c>
    </row>
    <row r="130" spans="1:20" s="148" customFormat="1" ht="31.5" customHeight="1" thickBot="1" x14ac:dyDescent="0.35">
      <c r="A130" s="702">
        <v>91</v>
      </c>
      <c r="B130" s="1450"/>
      <c r="C130" s="1283" t="s">
        <v>428</v>
      </c>
      <c r="D130" s="1244"/>
      <c r="E130" s="1452"/>
      <c r="F130" s="999">
        <v>501.73</v>
      </c>
      <c r="G130" s="989">
        <v>41</v>
      </c>
      <c r="H130" s="990">
        <v>501.73</v>
      </c>
      <c r="I130" s="687">
        <f t="shared" si="43"/>
        <v>0</v>
      </c>
      <c r="J130" s="947"/>
      <c r="K130" s="1038"/>
      <c r="L130" s="1039"/>
      <c r="M130" s="1038"/>
      <c r="N130" s="1046"/>
      <c r="O130" s="1439"/>
      <c r="P130" s="1047"/>
      <c r="Q130" s="1218">
        <v>42647.05</v>
      </c>
      <c r="R130" s="1408"/>
      <c r="S130" s="675">
        <f t="shared" si="44"/>
        <v>42647.05</v>
      </c>
      <c r="T130" s="676">
        <f t="shared" si="45"/>
        <v>85</v>
      </c>
    </row>
    <row r="131" spans="1:20" s="148" customFormat="1" ht="43.5" customHeight="1" x14ac:dyDescent="0.3">
      <c r="A131" s="702">
        <v>92</v>
      </c>
      <c r="B131" s="1430" t="s">
        <v>430</v>
      </c>
      <c r="C131" s="1283" t="s">
        <v>512</v>
      </c>
      <c r="D131" s="1244"/>
      <c r="E131" s="1432">
        <v>45224</v>
      </c>
      <c r="F131" s="999">
        <v>1012.79</v>
      </c>
      <c r="G131" s="989">
        <v>43</v>
      </c>
      <c r="H131" s="990">
        <v>1012.79</v>
      </c>
      <c r="I131" s="687">
        <f t="shared" si="43"/>
        <v>0</v>
      </c>
      <c r="J131" s="984"/>
      <c r="K131" s="1078"/>
      <c r="L131" s="1079"/>
      <c r="M131" s="1080"/>
      <c r="N131" s="1286"/>
      <c r="O131" s="1427" t="s">
        <v>746</v>
      </c>
      <c r="P131" s="1047"/>
      <c r="Q131" s="1401">
        <v>83048.78</v>
      </c>
      <c r="R131" s="1405" t="s">
        <v>747</v>
      </c>
      <c r="S131" s="675">
        <f>Q131</f>
        <v>83048.78</v>
      </c>
      <c r="T131" s="676">
        <f t="shared" si="45"/>
        <v>82</v>
      </c>
    </row>
    <row r="132" spans="1:20" s="148" customFormat="1" ht="39" customHeight="1" thickBot="1" x14ac:dyDescent="0.35">
      <c r="A132" s="702">
        <v>93</v>
      </c>
      <c r="B132" s="1431"/>
      <c r="C132" s="1285" t="s">
        <v>523</v>
      </c>
      <c r="D132" s="1244"/>
      <c r="E132" s="1433"/>
      <c r="F132" s="999">
        <v>1011.1</v>
      </c>
      <c r="G132" s="989">
        <v>33</v>
      </c>
      <c r="H132" s="990">
        <v>1011.1</v>
      </c>
      <c r="I132" s="687">
        <f t="shared" si="43"/>
        <v>0</v>
      </c>
      <c r="J132" s="984"/>
      <c r="K132" s="1078"/>
      <c r="L132" s="1079"/>
      <c r="M132" s="1080"/>
      <c r="N132" s="1286"/>
      <c r="O132" s="1429"/>
      <c r="P132" s="1287"/>
      <c r="Q132" s="1401">
        <v>82910.2</v>
      </c>
      <c r="R132" s="1406"/>
      <c r="S132" s="675">
        <f t="shared" si="44"/>
        <v>82910.2</v>
      </c>
      <c r="T132" s="676">
        <f t="shared" si="45"/>
        <v>82</v>
      </c>
    </row>
    <row r="133" spans="1:20" s="148" customFormat="1" ht="45.75" customHeight="1" x14ac:dyDescent="0.25">
      <c r="A133" s="702">
        <v>94</v>
      </c>
      <c r="B133" s="1434" t="s">
        <v>419</v>
      </c>
      <c r="C133" s="1285" t="s">
        <v>43</v>
      </c>
      <c r="D133" s="1244"/>
      <c r="E133" s="1436">
        <v>45225</v>
      </c>
      <c r="F133" s="999">
        <v>181.6</v>
      </c>
      <c r="G133" s="989">
        <v>40</v>
      </c>
      <c r="H133" s="990">
        <v>181.6</v>
      </c>
      <c r="I133" s="417">
        <f t="shared" ref="I133:I145" si="46">H133-F133</f>
        <v>0</v>
      </c>
      <c r="J133" s="984"/>
      <c r="K133" s="1078"/>
      <c r="L133" s="1079"/>
      <c r="M133" s="1080"/>
      <c r="N133" s="1286"/>
      <c r="O133" s="1438" t="s">
        <v>525</v>
      </c>
      <c r="P133" s="1287"/>
      <c r="Q133" s="805">
        <v>7264</v>
      </c>
      <c r="R133" s="1473" t="s">
        <v>528</v>
      </c>
      <c r="S133" s="675">
        <f t="shared" si="44"/>
        <v>7264</v>
      </c>
      <c r="T133" s="676">
        <f t="shared" si="45"/>
        <v>40</v>
      </c>
    </row>
    <row r="134" spans="1:20" s="148" customFormat="1" ht="33.75" customHeight="1" thickBot="1" x14ac:dyDescent="0.3">
      <c r="A134" s="702">
        <v>95</v>
      </c>
      <c r="B134" s="1435"/>
      <c r="C134" s="1289" t="s">
        <v>524</v>
      </c>
      <c r="D134" s="1244"/>
      <c r="E134" s="1437"/>
      <c r="F134" s="999">
        <v>150</v>
      </c>
      <c r="G134" s="989">
        <v>15</v>
      </c>
      <c r="H134" s="990">
        <v>150</v>
      </c>
      <c r="I134" s="417">
        <f t="shared" si="46"/>
        <v>0</v>
      </c>
      <c r="J134" s="1051"/>
      <c r="K134" s="1038"/>
      <c r="L134" s="1039"/>
      <c r="M134" s="1082"/>
      <c r="N134" s="1290"/>
      <c r="O134" s="1439"/>
      <c r="P134" s="1287"/>
      <c r="Q134" s="805">
        <v>12750</v>
      </c>
      <c r="R134" s="1473"/>
      <c r="S134" s="675">
        <f t="shared" ref="S134:S141" si="47">Q134+M134+K134</f>
        <v>12750</v>
      </c>
      <c r="T134" s="676">
        <f t="shared" ref="T134:T141" si="48">S134/H134</f>
        <v>85</v>
      </c>
    </row>
    <row r="135" spans="1:20" s="148" customFormat="1" ht="33.75" customHeight="1" x14ac:dyDescent="0.25">
      <c r="A135" s="702">
        <v>96</v>
      </c>
      <c r="B135" s="1421" t="s">
        <v>97</v>
      </c>
      <c r="C135" s="1289" t="s">
        <v>227</v>
      </c>
      <c r="D135" s="1244"/>
      <c r="E135" s="1424">
        <v>45225</v>
      </c>
      <c r="F135" s="999">
        <v>497.66</v>
      </c>
      <c r="G135" s="989">
        <v>42</v>
      </c>
      <c r="H135" s="990">
        <v>497.66</v>
      </c>
      <c r="I135" s="417">
        <f t="shared" si="46"/>
        <v>0</v>
      </c>
      <c r="J135" s="1051"/>
      <c r="K135" s="1038"/>
      <c r="L135" s="1039"/>
      <c r="M135" s="1082"/>
      <c r="N135" s="1290"/>
      <c r="O135" s="1427" t="s">
        <v>526</v>
      </c>
      <c r="P135" s="1287"/>
      <c r="Q135" s="1395">
        <v>41305.78</v>
      </c>
      <c r="R135" s="1470" t="s">
        <v>745</v>
      </c>
      <c r="S135" s="675">
        <f t="shared" si="47"/>
        <v>41305.78</v>
      </c>
      <c r="T135" s="676">
        <f t="shared" si="48"/>
        <v>83</v>
      </c>
    </row>
    <row r="136" spans="1:20" s="148" customFormat="1" ht="33.75" customHeight="1" x14ac:dyDescent="0.25">
      <c r="A136" s="702">
        <v>97</v>
      </c>
      <c r="B136" s="1422"/>
      <c r="C136" s="1289" t="s">
        <v>428</v>
      </c>
      <c r="D136" s="1244"/>
      <c r="E136" s="1425"/>
      <c r="F136" s="999">
        <v>501.21</v>
      </c>
      <c r="G136" s="989">
        <v>42</v>
      </c>
      <c r="H136" s="990">
        <v>501.21</v>
      </c>
      <c r="I136" s="417">
        <f t="shared" si="46"/>
        <v>0</v>
      </c>
      <c r="J136" s="1051"/>
      <c r="K136" s="1038"/>
      <c r="L136" s="1039"/>
      <c r="M136" s="1082"/>
      <c r="N136" s="1290"/>
      <c r="O136" s="1428"/>
      <c r="P136" s="1287"/>
      <c r="Q136" s="1395">
        <v>42602.85</v>
      </c>
      <c r="R136" s="1471"/>
      <c r="S136" s="675">
        <f t="shared" si="47"/>
        <v>42602.85</v>
      </c>
      <c r="T136" s="676">
        <f t="shared" si="48"/>
        <v>85</v>
      </c>
    </row>
    <row r="137" spans="1:20" s="148" customFormat="1" ht="33.75" customHeight="1" thickBot="1" x14ac:dyDescent="0.3">
      <c r="A137" s="702">
        <v>98</v>
      </c>
      <c r="B137" s="1423"/>
      <c r="C137" s="1289" t="s">
        <v>71</v>
      </c>
      <c r="D137" s="1244"/>
      <c r="E137" s="1426"/>
      <c r="F137" s="999">
        <v>997.36</v>
      </c>
      <c r="G137" s="989">
        <v>53</v>
      </c>
      <c r="H137" s="990">
        <v>997.36</v>
      </c>
      <c r="I137" s="417">
        <f t="shared" si="46"/>
        <v>0</v>
      </c>
      <c r="J137" s="1051"/>
      <c r="K137" s="1038"/>
      <c r="L137" s="1039"/>
      <c r="M137" s="1082"/>
      <c r="N137" s="1290"/>
      <c r="O137" s="1429"/>
      <c r="P137" s="1287"/>
      <c r="Q137" s="1395">
        <v>74802</v>
      </c>
      <c r="R137" s="1472"/>
      <c r="S137" s="675">
        <f t="shared" si="47"/>
        <v>74802</v>
      </c>
      <c r="T137" s="676">
        <f t="shared" si="48"/>
        <v>75</v>
      </c>
    </row>
    <row r="138" spans="1:20" s="148" customFormat="1" ht="51.75" customHeight="1" thickTop="1" x14ac:dyDescent="0.25">
      <c r="A138" s="702">
        <v>99</v>
      </c>
      <c r="B138" s="1294" t="s">
        <v>484</v>
      </c>
      <c r="C138" s="1293" t="s">
        <v>222</v>
      </c>
      <c r="D138" s="1005"/>
      <c r="E138" s="1291">
        <v>45226</v>
      </c>
      <c r="F138" s="988">
        <v>1010.2</v>
      </c>
      <c r="G138" s="989">
        <v>37</v>
      </c>
      <c r="H138" s="990">
        <v>1010.2</v>
      </c>
      <c r="I138" s="417">
        <f t="shared" si="46"/>
        <v>0</v>
      </c>
      <c r="J138" s="1051"/>
      <c r="K138" s="1038"/>
      <c r="L138" s="1039"/>
      <c r="M138" s="1082"/>
      <c r="N138" s="1083"/>
      <c r="O138" s="1402">
        <v>20966</v>
      </c>
      <c r="P138" s="1081"/>
      <c r="Q138" s="805">
        <v>58591.6</v>
      </c>
      <c r="R138" s="1299" t="s">
        <v>748</v>
      </c>
      <c r="S138" s="675">
        <f t="shared" si="47"/>
        <v>58591.6</v>
      </c>
      <c r="T138" s="676">
        <f t="shared" si="48"/>
        <v>57.999999999999993</v>
      </c>
    </row>
    <row r="139" spans="1:20" s="148" customFormat="1" ht="46.5" customHeight="1" x14ac:dyDescent="0.25">
      <c r="A139" s="702">
        <v>100</v>
      </c>
      <c r="B139" s="1004" t="s">
        <v>430</v>
      </c>
      <c r="C139" s="1293" t="s">
        <v>527</v>
      </c>
      <c r="D139" s="1005"/>
      <c r="E139" s="1292">
        <v>45227</v>
      </c>
      <c r="F139" s="988">
        <v>108</v>
      </c>
      <c r="G139" s="989">
        <v>6</v>
      </c>
      <c r="H139" s="990">
        <v>108</v>
      </c>
      <c r="I139" s="417">
        <f t="shared" si="46"/>
        <v>0</v>
      </c>
      <c r="J139" s="1051"/>
      <c r="K139" s="1038"/>
      <c r="L139" s="1039"/>
      <c r="M139" s="1082"/>
      <c r="N139" s="1083"/>
      <c r="O139" s="1045" t="s">
        <v>749</v>
      </c>
      <c r="P139" s="1081"/>
      <c r="Q139" s="1403">
        <v>6588</v>
      </c>
      <c r="R139" s="1404" t="s">
        <v>748</v>
      </c>
      <c r="S139" s="675">
        <f t="shared" si="47"/>
        <v>6588</v>
      </c>
      <c r="T139" s="676">
        <f t="shared" si="48"/>
        <v>61</v>
      </c>
    </row>
    <row r="140" spans="1:20" s="148" customFormat="1" ht="33.75" customHeight="1" x14ac:dyDescent="0.25">
      <c r="A140" s="702">
        <v>101</v>
      </c>
      <c r="B140" s="1004"/>
      <c r="C140" s="1029"/>
      <c r="D140" s="1005"/>
      <c r="E140" s="1028"/>
      <c r="F140" s="988"/>
      <c r="G140" s="989"/>
      <c r="H140" s="990"/>
      <c r="I140" s="417">
        <f t="shared" si="46"/>
        <v>0</v>
      </c>
      <c r="J140" s="1051"/>
      <c r="K140" s="1038"/>
      <c r="L140" s="1039"/>
      <c r="M140" s="1082"/>
      <c r="N140" s="1083"/>
      <c r="O140" s="1059"/>
      <c r="P140" s="1081"/>
      <c r="Q140" s="805"/>
      <c r="R140" s="1064"/>
      <c r="S140" s="675">
        <f t="shared" si="47"/>
        <v>0</v>
      </c>
      <c r="T140" s="676" t="e">
        <f t="shared" si="48"/>
        <v>#DIV/0!</v>
      </c>
    </row>
    <row r="141" spans="1:20" s="148" customFormat="1" ht="43.5" customHeight="1" x14ac:dyDescent="0.25">
      <c r="A141" s="702">
        <v>102</v>
      </c>
      <c r="B141" s="1004"/>
      <c r="C141" s="1010"/>
      <c r="D141" s="1005"/>
      <c r="E141" s="1027"/>
      <c r="F141" s="994"/>
      <c r="G141" s="973"/>
      <c r="H141" s="994"/>
      <c r="I141" s="417">
        <f t="shared" si="46"/>
        <v>0</v>
      </c>
      <c r="J141" s="973"/>
      <c r="K141" s="1038"/>
      <c r="L141" s="1044"/>
      <c r="M141" s="1038"/>
      <c r="N141" s="1040"/>
      <c r="O141" s="1066"/>
      <c r="P141" s="1061"/>
      <c r="Q141" s="805"/>
      <c r="R141" s="1060"/>
      <c r="S141" s="675">
        <f t="shared" si="47"/>
        <v>0</v>
      </c>
      <c r="T141" s="676" t="e">
        <f t="shared" si="48"/>
        <v>#DIV/0!</v>
      </c>
    </row>
    <row r="142" spans="1:20" s="148" customFormat="1" ht="43.5" customHeight="1" x14ac:dyDescent="0.25">
      <c r="A142" s="702">
        <v>103</v>
      </c>
      <c r="B142" s="1004"/>
      <c r="C142" s="1010"/>
      <c r="D142" s="1005"/>
      <c r="E142" s="1027"/>
      <c r="F142" s="994"/>
      <c r="G142" s="973"/>
      <c r="H142" s="994"/>
      <c r="I142" s="417">
        <f t="shared" si="46"/>
        <v>0</v>
      </c>
      <c r="J142" s="973"/>
      <c r="K142" s="1038"/>
      <c r="L142" s="1044"/>
      <c r="M142" s="1038"/>
      <c r="N142" s="1040"/>
      <c r="O142" s="1066"/>
      <c r="P142" s="1061"/>
      <c r="Q142" s="805"/>
      <c r="R142" s="1060"/>
      <c r="S142" s="675">
        <f t="shared" ref="S142:S145" si="49">Q142+M142+K142</f>
        <v>0</v>
      </c>
      <c r="T142" s="676" t="e">
        <f t="shared" ref="T142:T145" si="50">S142/H142</f>
        <v>#DIV/0!</v>
      </c>
    </row>
    <row r="143" spans="1:20" s="148" customFormat="1" ht="43.5" customHeight="1" x14ac:dyDescent="0.25">
      <c r="A143" s="702">
        <v>104</v>
      </c>
      <c r="B143" s="1004"/>
      <c r="C143" s="1010"/>
      <c r="D143" s="1005"/>
      <c r="E143" s="1027"/>
      <c r="F143" s="994"/>
      <c r="G143" s="973"/>
      <c r="H143" s="994"/>
      <c r="I143" s="417">
        <f t="shared" si="46"/>
        <v>0</v>
      </c>
      <c r="J143" s="973"/>
      <c r="K143" s="1038"/>
      <c r="L143" s="1044"/>
      <c r="M143" s="1038"/>
      <c r="N143" s="1040"/>
      <c r="O143" s="1066"/>
      <c r="P143" s="1061"/>
      <c r="Q143" s="805"/>
      <c r="R143" s="1060"/>
      <c r="S143" s="675">
        <f t="shared" si="49"/>
        <v>0</v>
      </c>
      <c r="T143" s="676" t="e">
        <f t="shared" si="50"/>
        <v>#DIV/0!</v>
      </c>
    </row>
    <row r="144" spans="1:20" s="148" customFormat="1" ht="43.5" customHeight="1" x14ac:dyDescent="0.25">
      <c r="A144" s="702">
        <v>105</v>
      </c>
      <c r="B144" s="1004"/>
      <c r="C144" s="1010"/>
      <c r="D144" s="1005"/>
      <c r="E144" s="1027"/>
      <c r="F144" s="994"/>
      <c r="G144" s="973"/>
      <c r="H144" s="994"/>
      <c r="I144" s="417">
        <f t="shared" si="46"/>
        <v>0</v>
      </c>
      <c r="J144" s="973"/>
      <c r="K144" s="1038"/>
      <c r="L144" s="1044"/>
      <c r="M144" s="1038"/>
      <c r="N144" s="1040"/>
      <c r="O144" s="1066"/>
      <c r="P144" s="1061"/>
      <c r="Q144" s="805"/>
      <c r="R144" s="1060"/>
      <c r="S144" s="675">
        <f t="shared" si="49"/>
        <v>0</v>
      </c>
      <c r="T144" s="676" t="e">
        <f t="shared" si="50"/>
        <v>#DIV/0!</v>
      </c>
    </row>
    <row r="145" spans="1:24" s="148" customFormat="1" ht="43.5" customHeight="1" x14ac:dyDescent="0.25">
      <c r="A145" s="702">
        <v>106</v>
      </c>
      <c r="B145" s="1024"/>
      <c r="C145" s="1010"/>
      <c r="D145" s="1005"/>
      <c r="E145" s="1030"/>
      <c r="F145" s="994"/>
      <c r="G145" s="973"/>
      <c r="H145" s="994"/>
      <c r="I145" s="417">
        <f t="shared" si="46"/>
        <v>0</v>
      </c>
      <c r="J145" s="973"/>
      <c r="K145" s="1038"/>
      <c r="L145" s="1044"/>
      <c r="M145" s="1038"/>
      <c r="N145" s="1040"/>
      <c r="O145" s="1058"/>
      <c r="P145" s="1061"/>
      <c r="Q145" s="805"/>
      <c r="R145" s="1060"/>
      <c r="S145" s="675">
        <f t="shared" si="49"/>
        <v>0</v>
      </c>
      <c r="T145" s="676" t="e">
        <f t="shared" si="50"/>
        <v>#DIV/0!</v>
      </c>
    </row>
    <row r="146" spans="1:24" s="148" customFormat="1" ht="45" customHeight="1" x14ac:dyDescent="0.25">
      <c r="A146" s="702">
        <v>107</v>
      </c>
      <c r="B146" s="1016"/>
      <c r="C146" s="991"/>
      <c r="D146" s="1005"/>
      <c r="E146" s="1023"/>
      <c r="F146" s="1022"/>
      <c r="G146" s="1006"/>
      <c r="H146" s="1011"/>
      <c r="I146" s="417">
        <f t="shared" ref="I146:I159" si="51">H146-F146</f>
        <v>0</v>
      </c>
      <c r="J146" s="1084"/>
      <c r="K146" s="1085"/>
      <c r="L146" s="1086"/>
      <c r="M146" s="1038"/>
      <c r="N146" s="1040"/>
      <c r="O146" s="1059"/>
      <c r="P146" s="1052"/>
      <c r="Q146" s="805"/>
      <c r="R146" s="1060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2">
        <v>108</v>
      </c>
      <c r="B147" s="1016"/>
      <c r="C147" s="991"/>
      <c r="D147" s="984"/>
      <c r="E147" s="1023"/>
      <c r="F147" s="1017"/>
      <c r="G147" s="1012"/>
      <c r="H147" s="1013"/>
      <c r="I147" s="674">
        <f t="shared" si="51"/>
        <v>0</v>
      </c>
      <c r="J147" s="1084"/>
      <c r="K147" s="1085"/>
      <c r="L147" s="1086"/>
      <c r="M147" s="1038"/>
      <c r="N147" s="1040"/>
      <c r="O147" s="1059"/>
      <c r="P147" s="1040"/>
      <c r="Q147" s="730"/>
      <c r="R147" s="1060"/>
      <c r="S147" s="675">
        <f t="shared" si="38"/>
        <v>0</v>
      </c>
      <c r="T147" s="676" t="e">
        <f t="shared" si="39"/>
        <v>#DIV/0!</v>
      </c>
      <c r="X147" s="642"/>
    </row>
    <row r="148" spans="1:24" s="148" customFormat="1" ht="43.5" customHeight="1" x14ac:dyDescent="0.3">
      <c r="A148" s="702">
        <v>109</v>
      </c>
      <c r="B148" s="1016"/>
      <c r="C148" s="1031"/>
      <c r="D148" s="984"/>
      <c r="E148" s="1023"/>
      <c r="F148" s="1017"/>
      <c r="G148" s="1012"/>
      <c r="H148" s="1013"/>
      <c r="I148" s="674">
        <f t="shared" si="51"/>
        <v>0</v>
      </c>
      <c r="J148" s="1084"/>
      <c r="K148" s="1085"/>
      <c r="L148" s="1086"/>
      <c r="M148" s="1038"/>
      <c r="N148" s="1065"/>
      <c r="O148" s="1059"/>
      <c r="P148" s="1040"/>
      <c r="Q148" s="730"/>
      <c r="R148" s="1060"/>
      <c r="S148" s="675">
        <f t="shared" si="38"/>
        <v>0</v>
      </c>
      <c r="T148" s="676" t="e">
        <f t="shared" si="39"/>
        <v>#DIV/0!</v>
      </c>
      <c r="X148" s="642"/>
    </row>
    <row r="149" spans="1:24" s="148" customFormat="1" ht="38.25" customHeight="1" x14ac:dyDescent="0.3">
      <c r="A149" s="702">
        <v>110</v>
      </c>
      <c r="B149" s="1016"/>
      <c r="C149" s="1031"/>
      <c r="D149" s="984"/>
      <c r="E149" s="1023"/>
      <c r="F149" s="1017"/>
      <c r="G149" s="1012"/>
      <c r="H149" s="1014"/>
      <c r="I149" s="674">
        <f t="shared" si="51"/>
        <v>0</v>
      </c>
      <c r="J149" s="1084"/>
      <c r="K149" s="1085"/>
      <c r="L149" s="1086"/>
      <c r="M149" s="1038"/>
      <c r="N149" s="1040"/>
      <c r="O149" s="1059"/>
      <c r="P149" s="1040"/>
      <c r="Q149" s="730"/>
      <c r="R149" s="1060"/>
      <c r="S149" s="675">
        <f t="shared" si="38"/>
        <v>0</v>
      </c>
      <c r="T149" s="438" t="e">
        <f t="shared" si="39"/>
        <v>#DIV/0!</v>
      </c>
      <c r="U149" s="880"/>
      <c r="X149" s="642"/>
    </row>
    <row r="150" spans="1:24" s="148" customFormat="1" ht="38.25" customHeight="1" x14ac:dyDescent="0.3">
      <c r="A150" s="702">
        <v>111</v>
      </c>
      <c r="B150" s="1016"/>
      <c r="C150" s="1016"/>
      <c r="D150" s="984"/>
      <c r="E150" s="1026"/>
      <c r="F150" s="1017"/>
      <c r="G150" s="1012"/>
      <c r="H150" s="1014"/>
      <c r="I150" s="674">
        <f t="shared" si="51"/>
        <v>0</v>
      </c>
      <c r="J150" s="1087"/>
      <c r="K150" s="1062"/>
      <c r="L150" s="1063"/>
      <c r="M150" s="1038"/>
      <c r="N150" s="1040"/>
      <c r="O150" s="1059"/>
      <c r="P150" s="1040"/>
      <c r="Q150" s="730"/>
      <c r="R150" s="1043"/>
      <c r="S150" s="675">
        <f t="shared" ref="S150:S151" si="52">Q150+M150+K150</f>
        <v>0</v>
      </c>
      <c r="T150" s="438" t="e">
        <f t="shared" ref="T150:T151" si="53">S150/H150</f>
        <v>#DIV/0!</v>
      </c>
      <c r="U150" s="880"/>
      <c r="X150" s="642"/>
    </row>
    <row r="151" spans="1:24" s="148" customFormat="1" ht="31.5" customHeight="1" x14ac:dyDescent="0.3">
      <c r="A151" s="702">
        <v>112</v>
      </c>
      <c r="B151" s="1016"/>
      <c r="C151" s="1016"/>
      <c r="D151" s="1018"/>
      <c r="E151" s="1026"/>
      <c r="F151" s="1019"/>
      <c r="G151" s="1020"/>
      <c r="H151" s="1019"/>
      <c r="I151" s="674">
        <f t="shared" si="51"/>
        <v>0</v>
      </c>
      <c r="J151" s="973"/>
      <c r="K151" s="1062"/>
      <c r="L151" s="1063"/>
      <c r="M151" s="1038"/>
      <c r="N151" s="1040"/>
      <c r="O151" s="1074"/>
      <c r="P151" s="1040"/>
      <c r="Q151" s="730"/>
      <c r="R151" s="1043"/>
      <c r="S151" s="675">
        <f t="shared" si="52"/>
        <v>0</v>
      </c>
      <c r="T151" s="438" t="e">
        <f t="shared" si="53"/>
        <v>#DIV/0!</v>
      </c>
      <c r="U151" s="880"/>
      <c r="X151" s="642"/>
    </row>
    <row r="152" spans="1:24" s="148" customFormat="1" ht="37.5" customHeight="1" x14ac:dyDescent="0.3">
      <c r="A152" s="702">
        <v>113</v>
      </c>
      <c r="B152" s="1004"/>
      <c r="C152" s="1032"/>
      <c r="D152" s="1018"/>
      <c r="E152" s="987"/>
      <c r="F152" s="1019"/>
      <c r="G152" s="1020"/>
      <c r="H152" s="1019"/>
      <c r="I152" s="674">
        <f t="shared" si="51"/>
        <v>0</v>
      </c>
      <c r="J152" s="973"/>
      <c r="K152" s="1038"/>
      <c r="L152" s="1044"/>
      <c r="M152" s="1038"/>
      <c r="N152" s="1040"/>
      <c r="O152" s="1066"/>
      <c r="P152" s="1040"/>
      <c r="Q152" s="730"/>
      <c r="R152" s="1060"/>
      <c r="S152" s="675">
        <f t="shared" ref="S152:S158" si="54">Q152+M152+K152</f>
        <v>0</v>
      </c>
      <c r="T152" s="676" t="e">
        <f t="shared" ref="T152:T158" si="55">S152/H152</f>
        <v>#DIV/0!</v>
      </c>
      <c r="X152" s="642"/>
    </row>
    <row r="153" spans="1:24" s="148" customFormat="1" ht="31.5" customHeight="1" x14ac:dyDescent="0.3">
      <c r="A153" s="702">
        <v>114</v>
      </c>
      <c r="B153" s="1004"/>
      <c r="C153" s="1032"/>
      <c r="D153" s="1018"/>
      <c r="E153" s="987"/>
      <c r="F153" s="1019"/>
      <c r="G153" s="1020"/>
      <c r="H153" s="1019"/>
      <c r="I153" s="674">
        <f t="shared" si="51"/>
        <v>0</v>
      </c>
      <c r="J153" s="973"/>
      <c r="K153" s="1038"/>
      <c r="L153" s="1044"/>
      <c r="M153" s="1038"/>
      <c r="N153" s="1040"/>
      <c r="O153" s="1066"/>
      <c r="P153" s="1040"/>
      <c r="Q153" s="730"/>
      <c r="R153" s="1060"/>
      <c r="S153" s="675">
        <f t="shared" si="54"/>
        <v>0</v>
      </c>
      <c r="T153" s="676" t="e">
        <f t="shared" si="55"/>
        <v>#DIV/0!</v>
      </c>
      <c r="X153" s="642"/>
    </row>
    <row r="154" spans="1:24" s="148" customFormat="1" ht="44.25" customHeight="1" x14ac:dyDescent="0.3">
      <c r="A154" s="702">
        <v>115</v>
      </c>
      <c r="B154" s="1004"/>
      <c r="C154" s="1032"/>
      <c r="D154" s="1018"/>
      <c r="E154" s="987"/>
      <c r="F154" s="1019"/>
      <c r="G154" s="1020"/>
      <c r="H154" s="1019"/>
      <c r="I154" s="674">
        <f t="shared" si="51"/>
        <v>0</v>
      </c>
      <c r="J154" s="973"/>
      <c r="K154" s="1038"/>
      <c r="L154" s="1044"/>
      <c r="M154" s="1038"/>
      <c r="N154" s="1040"/>
      <c r="O154" s="1066"/>
      <c r="P154" s="1040"/>
      <c r="Q154" s="730"/>
      <c r="R154" s="1060"/>
      <c r="S154" s="675">
        <f t="shared" si="54"/>
        <v>0</v>
      </c>
      <c r="T154" s="676" t="e">
        <f t="shared" si="55"/>
        <v>#DIV/0!</v>
      </c>
      <c r="X154" s="642"/>
    </row>
    <row r="155" spans="1:24" s="148" customFormat="1" ht="42.75" customHeight="1" x14ac:dyDescent="0.3">
      <c r="A155" s="702">
        <v>116</v>
      </c>
      <c r="B155" s="1004"/>
      <c r="C155" s="1033"/>
      <c r="D155" s="1018"/>
      <c r="E155" s="987"/>
      <c r="F155" s="1019"/>
      <c r="G155" s="1020"/>
      <c r="H155" s="1019"/>
      <c r="I155" s="674">
        <f t="shared" si="51"/>
        <v>0</v>
      </c>
      <c r="J155" s="973"/>
      <c r="K155" s="1054"/>
      <c r="L155" s="1063"/>
      <c r="M155" s="1038"/>
      <c r="N155" s="1040"/>
      <c r="O155" s="1066"/>
      <c r="P155" s="1040"/>
      <c r="Q155" s="730"/>
      <c r="R155" s="1060"/>
      <c r="S155" s="675">
        <f t="shared" si="54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2">
        <v>117</v>
      </c>
      <c r="B156" s="1004"/>
      <c r="C156" s="1032"/>
      <c r="D156" s="1018"/>
      <c r="E156" s="987"/>
      <c r="F156" s="1019"/>
      <c r="G156" s="1020"/>
      <c r="H156" s="1019"/>
      <c r="I156" s="674">
        <f t="shared" si="51"/>
        <v>0</v>
      </c>
      <c r="J156" s="973"/>
      <c r="K156" s="1038"/>
      <c r="L156" s="1063"/>
      <c r="M156" s="1038"/>
      <c r="N156" s="1040"/>
      <c r="O156" s="1066"/>
      <c r="P156" s="1040"/>
      <c r="Q156" s="730"/>
      <c r="R156" s="1060"/>
      <c r="S156" s="675">
        <f t="shared" ref="S156:S157" si="56">Q156+M156+K156</f>
        <v>0</v>
      </c>
      <c r="T156" s="676" t="e">
        <f t="shared" ref="T156:T157" si="57">S156/H156</f>
        <v>#DIV/0!</v>
      </c>
      <c r="X156" s="642"/>
    </row>
    <row r="157" spans="1:24" s="148" customFormat="1" ht="42.75" customHeight="1" x14ac:dyDescent="0.3">
      <c r="A157" s="702">
        <v>118</v>
      </c>
      <c r="B157" s="1004"/>
      <c r="C157" s="1032"/>
      <c r="D157" s="1018"/>
      <c r="E157" s="987"/>
      <c r="F157" s="1019"/>
      <c r="G157" s="1020"/>
      <c r="H157" s="1019"/>
      <c r="I157" s="674">
        <f t="shared" si="51"/>
        <v>0</v>
      </c>
      <c r="J157" s="973"/>
      <c r="K157" s="1038"/>
      <c r="L157" s="1063"/>
      <c r="M157" s="1038"/>
      <c r="N157" s="1040"/>
      <c r="O157" s="1066"/>
      <c r="P157" s="1040"/>
      <c r="Q157" s="730"/>
      <c r="R157" s="1060"/>
      <c r="S157" s="675">
        <f t="shared" si="56"/>
        <v>0</v>
      </c>
      <c r="T157" s="676" t="e">
        <f t="shared" si="57"/>
        <v>#DIV/0!</v>
      </c>
      <c r="X157" s="642"/>
    </row>
    <row r="158" spans="1:24" s="148" customFormat="1" ht="41.25" customHeight="1" x14ac:dyDescent="0.3">
      <c r="A158" s="702">
        <v>119</v>
      </c>
      <c r="B158" s="1004"/>
      <c r="C158" s="1012"/>
      <c r="D158" s="1034"/>
      <c r="E158" s="987"/>
      <c r="F158" s="1019"/>
      <c r="G158" s="1020"/>
      <c r="H158" s="1019"/>
      <c r="I158" s="674">
        <f t="shared" si="51"/>
        <v>0</v>
      </c>
      <c r="J158" s="1006"/>
      <c r="K158" s="1038"/>
      <c r="L158" s="1044"/>
      <c r="M158" s="1038"/>
      <c r="N158" s="1040"/>
      <c r="O158" s="1076"/>
      <c r="P158" s="730"/>
      <c r="Q158" s="730"/>
      <c r="R158" s="1060"/>
      <c r="S158" s="675">
        <f t="shared" si="54"/>
        <v>0</v>
      </c>
      <c r="T158" s="676" t="e">
        <f t="shared" si="55"/>
        <v>#DIV/0!</v>
      </c>
      <c r="X158" s="642">
        <v>3611.88</v>
      </c>
    </row>
    <row r="159" spans="1:24" s="148" customFormat="1" ht="37.5" customHeight="1" x14ac:dyDescent="0.3">
      <c r="A159" s="702">
        <v>120</v>
      </c>
      <c r="B159" s="1004"/>
      <c r="C159" s="1035"/>
      <c r="D159" s="1034"/>
      <c r="E159" s="987"/>
      <c r="F159" s="1019"/>
      <c r="G159" s="1020"/>
      <c r="H159" s="1019"/>
      <c r="I159" s="674">
        <f t="shared" si="51"/>
        <v>0</v>
      </c>
      <c r="J159" s="973"/>
      <c r="K159" s="1038"/>
      <c r="L159" s="1044"/>
      <c r="M159" s="1038"/>
      <c r="N159" s="1005"/>
      <c r="O159" s="1076"/>
      <c r="P159" s="1072"/>
      <c r="Q159" s="730"/>
      <c r="R159" s="1060"/>
      <c r="S159" s="675">
        <f t="shared" si="38"/>
        <v>0</v>
      </c>
      <c r="T159" s="676" t="e">
        <f t="shared" si="39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8">H160-F160</f>
        <v>0</v>
      </c>
      <c r="J160" s="170"/>
      <c r="K160" s="211"/>
      <c r="L160" s="515"/>
      <c r="M160" s="210"/>
      <c r="N160" s="588"/>
      <c r="O160" s="714"/>
      <c r="P160" s="626"/>
      <c r="Q160" s="462"/>
      <c r="R160" s="521"/>
      <c r="S160" s="675">
        <f t="shared" ref="S160:S167" si="59">Q160+M160+K160</f>
        <v>0</v>
      </c>
      <c r="T160" s="676" t="e">
        <f t="shared" ref="T160:T167" si="60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8"/>
        <v>0</v>
      </c>
      <c r="J161" s="170"/>
      <c r="K161" s="211"/>
      <c r="L161" s="515"/>
      <c r="M161" s="210"/>
      <c r="N161" s="588"/>
      <c r="O161" s="714"/>
      <c r="P161" s="626"/>
      <c r="Q161" s="462"/>
      <c r="R161" s="521"/>
      <c r="S161" s="675">
        <f t="shared" si="59"/>
        <v>0</v>
      </c>
      <c r="T161" s="676" t="e">
        <f t="shared" si="60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8"/>
        <v>0</v>
      </c>
      <c r="J162" s="170"/>
      <c r="K162" s="211"/>
      <c r="L162" s="515"/>
      <c r="M162" s="210"/>
      <c r="N162" s="588"/>
      <c r="O162" s="714"/>
      <c r="P162" s="626"/>
      <c r="Q162" s="462"/>
      <c r="R162" s="521"/>
      <c r="S162" s="675">
        <f t="shared" si="59"/>
        <v>0</v>
      </c>
      <c r="T162" s="676" t="e">
        <f t="shared" si="60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8"/>
        <v>0</v>
      </c>
      <c r="J163" s="170"/>
      <c r="K163" s="211"/>
      <c r="L163" s="515"/>
      <c r="M163" s="210"/>
      <c r="N163" s="588"/>
      <c r="O163" s="714"/>
      <c r="P163" s="626"/>
      <c r="Q163" s="462"/>
      <c r="R163" s="521"/>
      <c r="S163" s="675">
        <f t="shared" si="59"/>
        <v>0</v>
      </c>
      <c r="T163" s="676" t="e">
        <f t="shared" si="60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8"/>
        <v>0</v>
      </c>
      <c r="J164" s="170"/>
      <c r="K164" s="211"/>
      <c r="L164" s="515"/>
      <c r="M164" s="210"/>
      <c r="N164" s="588"/>
      <c r="O164" s="714"/>
      <c r="P164" s="626"/>
      <c r="Q164" s="462"/>
      <c r="R164" s="521"/>
      <c r="S164" s="675">
        <f t="shared" si="59"/>
        <v>0</v>
      </c>
      <c r="T164" s="676" t="e">
        <f t="shared" si="60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8"/>
        <v>0</v>
      </c>
      <c r="J165" s="170"/>
      <c r="K165" s="211"/>
      <c r="L165" s="515"/>
      <c r="M165" s="210"/>
      <c r="N165" s="588"/>
      <c r="O165" s="714"/>
      <c r="P165" s="626"/>
      <c r="Q165" s="462"/>
      <c r="R165" s="521"/>
      <c r="S165" s="675">
        <f t="shared" si="59"/>
        <v>0</v>
      </c>
      <c r="T165" s="676" t="e">
        <f t="shared" si="60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8"/>
        <v>0</v>
      </c>
      <c r="J166" s="170"/>
      <c r="K166" s="211"/>
      <c r="L166" s="515"/>
      <c r="M166" s="210"/>
      <c r="N166" s="588"/>
      <c r="O166" s="714"/>
      <c r="P166" s="626"/>
      <c r="Q166" s="462"/>
      <c r="R166" s="521"/>
      <c r="S166" s="675">
        <f t="shared" si="59"/>
        <v>0</v>
      </c>
      <c r="T166" s="676" t="e">
        <f t="shared" si="60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8"/>
        <v>0</v>
      </c>
      <c r="J167" s="170"/>
      <c r="K167" s="211"/>
      <c r="L167" s="515"/>
      <c r="M167" s="210"/>
      <c r="N167" s="589"/>
      <c r="O167" s="714"/>
      <c r="P167" s="626"/>
      <c r="Q167" s="463"/>
      <c r="R167" s="522"/>
      <c r="S167" s="675">
        <f t="shared" si="59"/>
        <v>0</v>
      </c>
      <c r="T167" s="676" t="e">
        <f t="shared" si="60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8"/>
        <v>0</v>
      </c>
      <c r="J168" s="170"/>
      <c r="K168" s="211"/>
      <c r="L168" s="515"/>
      <c r="M168" s="210"/>
      <c r="N168" s="589"/>
      <c r="O168" s="714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8"/>
        <v>0</v>
      </c>
      <c r="J169" s="170"/>
      <c r="K169" s="211"/>
      <c r="L169" s="515"/>
      <c r="M169" s="210"/>
      <c r="N169" s="589"/>
      <c r="O169" s="714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8"/>
        <v>0</v>
      </c>
      <c r="J170" s="170"/>
      <c r="K170" s="105"/>
      <c r="L170" s="515"/>
      <c r="M170" s="70"/>
      <c r="N170" s="589"/>
      <c r="O170" s="714"/>
      <c r="P170" s="366"/>
      <c r="Q170" s="464"/>
      <c r="R170" s="523"/>
      <c r="S170" s="675">
        <f t="shared" ref="S170:S175" si="61">Q170+M170+K170</f>
        <v>0</v>
      </c>
      <c r="T170" s="675" t="e">
        <f t="shared" ref="T170:T178" si="62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8"/>
        <v>0</v>
      </c>
      <c r="J171" s="170"/>
      <c r="K171" s="105"/>
      <c r="L171" s="515"/>
      <c r="M171" s="70"/>
      <c r="N171" s="589"/>
      <c r="O171" s="714"/>
      <c r="P171" s="366"/>
      <c r="Q171" s="465"/>
      <c r="R171" s="524"/>
      <c r="S171" s="675">
        <f t="shared" si="61"/>
        <v>0</v>
      </c>
      <c r="T171" s="675" t="e">
        <f t="shared" si="62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8"/>
        <v>0</v>
      </c>
      <c r="J172" s="170"/>
      <c r="K172" s="105"/>
      <c r="L172" s="515"/>
      <c r="M172" s="70"/>
      <c r="N172" s="589"/>
      <c r="O172" s="714"/>
      <c r="P172" s="366"/>
      <c r="Q172" s="465"/>
      <c r="R172" s="524"/>
      <c r="S172" s="675">
        <f t="shared" si="61"/>
        <v>0</v>
      </c>
      <c r="T172" s="675" t="e">
        <f t="shared" si="62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8"/>
        <v>0</v>
      </c>
      <c r="J173" s="170"/>
      <c r="K173" s="105"/>
      <c r="L173" s="515"/>
      <c r="M173" s="70"/>
      <c r="N173" s="589"/>
      <c r="O173" s="714"/>
      <c r="P173" s="366"/>
      <c r="Q173" s="465"/>
      <c r="R173" s="525"/>
      <c r="S173" s="675">
        <f t="shared" si="61"/>
        <v>0</v>
      </c>
      <c r="T173" s="675" t="e">
        <f t="shared" si="62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8"/>
        <v>0</v>
      </c>
      <c r="J174" s="170"/>
      <c r="K174" s="105"/>
      <c r="L174" s="515"/>
      <c r="M174" s="70"/>
      <c r="N174" s="589"/>
      <c r="O174" s="714"/>
      <c r="P174" s="366"/>
      <c r="Q174" s="465"/>
      <c r="R174" s="525"/>
      <c r="S174" s="675">
        <f t="shared" si="61"/>
        <v>0</v>
      </c>
      <c r="T174" s="675" t="e">
        <f t="shared" si="62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8"/>
        <v>0</v>
      </c>
      <c r="J175" s="170"/>
      <c r="K175" s="105"/>
      <c r="L175" s="515"/>
      <c r="M175" s="70"/>
      <c r="N175" s="589"/>
      <c r="O175" s="714"/>
      <c r="P175" s="366"/>
      <c r="Q175" s="356"/>
      <c r="R175" s="526"/>
      <c r="S175" s="675">
        <f t="shared" si="61"/>
        <v>0</v>
      </c>
      <c r="T175" s="675" t="e">
        <f t="shared" si="62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8"/>
        <v>0</v>
      </c>
      <c r="J176" s="170"/>
      <c r="K176" s="105"/>
      <c r="L176" s="515"/>
      <c r="M176" s="70"/>
      <c r="N176" s="589"/>
      <c r="O176" s="714"/>
      <c r="P176" s="366"/>
      <c r="Q176" s="356"/>
      <c r="R176" s="526"/>
      <c r="S176" s="675">
        <f t="shared" ref="S176:S181" si="63">Q176+M176+K176</f>
        <v>0</v>
      </c>
      <c r="T176" s="675" t="e">
        <f t="shared" si="62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8"/>
        <v>0</v>
      </c>
      <c r="J177" s="170"/>
      <c r="K177" s="105"/>
      <c r="L177" s="515"/>
      <c r="M177" s="70"/>
      <c r="N177" s="589"/>
      <c r="O177" s="714"/>
      <c r="P177" s="366"/>
      <c r="Q177" s="356"/>
      <c r="R177" s="526"/>
      <c r="S177" s="675">
        <f t="shared" si="63"/>
        <v>0</v>
      </c>
      <c r="T177" s="675" t="e">
        <f t="shared" si="62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8"/>
        <v>0</v>
      </c>
      <c r="J178" s="170"/>
      <c r="K178" s="105"/>
      <c r="L178" s="515"/>
      <c r="M178" s="70"/>
      <c r="N178" s="589"/>
      <c r="O178" s="714"/>
      <c r="P178" s="366"/>
      <c r="Q178" s="356"/>
      <c r="R178" s="526"/>
      <c r="S178" s="675">
        <f t="shared" si="63"/>
        <v>0</v>
      </c>
      <c r="T178" s="675" t="e">
        <f t="shared" si="62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8"/>
        <v>0</v>
      </c>
      <c r="J179" s="170"/>
      <c r="K179" s="105"/>
      <c r="L179" s="515"/>
      <c r="M179" s="70"/>
      <c r="N179" s="589"/>
      <c r="O179" s="714"/>
      <c r="P179" s="366"/>
      <c r="Q179" s="356"/>
      <c r="R179" s="526"/>
      <c r="S179" s="675">
        <f t="shared" si="63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8"/>
        <v>0</v>
      </c>
      <c r="J180" s="170"/>
      <c r="K180" s="105"/>
      <c r="L180" s="515"/>
      <c r="M180" s="70"/>
      <c r="N180" s="589"/>
      <c r="O180" s="714"/>
      <c r="P180" s="366"/>
      <c r="Q180" s="466"/>
      <c r="R180" s="523"/>
      <c r="S180" s="675">
        <f t="shared" si="63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8"/>
        <v>0</v>
      </c>
      <c r="J181" s="170"/>
      <c r="K181" s="105"/>
      <c r="L181" s="515"/>
      <c r="M181" s="70"/>
      <c r="N181" s="589"/>
      <c r="O181" s="714"/>
      <c r="P181" s="366"/>
      <c r="Q181" s="466"/>
      <c r="R181" s="527"/>
      <c r="S181" s="675">
        <f t="shared" si="63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8"/>
        <v>0</v>
      </c>
      <c r="J182" s="125"/>
      <c r="K182" s="157"/>
      <c r="L182" s="516"/>
      <c r="M182" s="70"/>
      <c r="N182" s="590"/>
      <c r="O182" s="714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7"/>
      <c r="P183" s="627"/>
      <c r="Q183" s="467">
        <f>SUM(Q5:Q182)</f>
        <v>19512290.610930007</v>
      </c>
      <c r="R183" s="529"/>
      <c r="S183" s="677">
        <f>Q183+M183+K183</f>
        <v>20518656.610930007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2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7">
    <mergeCell ref="R135:R137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31:R132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514"/>
      <c r="C5" s="494"/>
      <c r="D5" s="218"/>
      <c r="E5" s="77"/>
      <c r="F5" s="61"/>
      <c r="G5" s="5"/>
    </row>
    <row r="6" spans="1:9" x14ac:dyDescent="0.25">
      <c r="A6" s="213"/>
      <c r="B6" s="1514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05" t="s">
        <v>11</v>
      </c>
      <c r="D47" s="1506"/>
      <c r="E47" s="56">
        <f>E5+E6-F42+E7</f>
        <v>0</v>
      </c>
      <c r="F47" s="72"/>
    </row>
    <row r="50" spans="1:7" x14ac:dyDescent="0.25">
      <c r="A50" s="213"/>
      <c r="B50" s="1508"/>
      <c r="C50" s="432"/>
      <c r="D50" s="218"/>
      <c r="E50" s="77"/>
      <c r="F50" s="61"/>
      <c r="G50" s="5"/>
    </row>
    <row r="51" spans="1:7" x14ac:dyDescent="0.25">
      <c r="A51" s="213"/>
      <c r="B51" s="1508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28" activePane="bottomLeft" state="frozen"/>
      <selection pane="bottomLeft" activeCell="C51" sqref="C5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 t="s">
        <v>404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</row>
    <row r="5" spans="1:9" ht="15.75" x14ac:dyDescent="0.25">
      <c r="A5" s="1515" t="s">
        <v>97</v>
      </c>
      <c r="B5" s="12"/>
      <c r="C5" s="494">
        <v>85</v>
      </c>
      <c r="D5" s="218">
        <v>45206</v>
      </c>
      <c r="E5" s="1384">
        <v>516.4</v>
      </c>
      <c r="F5" s="1385">
        <v>42</v>
      </c>
      <c r="G5" s="151"/>
      <c r="H5" s="151"/>
    </row>
    <row r="6" spans="1:9" ht="15" customHeight="1" x14ac:dyDescent="0.25">
      <c r="A6" s="1515"/>
      <c r="B6" s="1516" t="s">
        <v>76</v>
      </c>
      <c r="C6" s="438">
        <v>85</v>
      </c>
      <c r="D6" s="130">
        <v>45210</v>
      </c>
      <c r="E6" s="1384">
        <v>503.96</v>
      </c>
      <c r="F6" s="1385">
        <v>42</v>
      </c>
      <c r="G6" s="5"/>
    </row>
    <row r="7" spans="1:9" ht="15.75" x14ac:dyDescent="0.25">
      <c r="A7" s="1515"/>
      <c r="B7" s="1516"/>
      <c r="C7" s="494">
        <v>85</v>
      </c>
      <c r="D7" s="130">
        <v>45223</v>
      </c>
      <c r="E7" s="1386">
        <v>501.73</v>
      </c>
      <c r="F7" s="1385">
        <v>41</v>
      </c>
      <c r="G7" s="47">
        <f>F79</f>
        <v>1545.05</v>
      </c>
      <c r="H7" s="7">
        <f>E7-G7+E8+E6-G6+E5</f>
        <v>478.25000000000006</v>
      </c>
    </row>
    <row r="8" spans="1:9" ht="15.75" thickBot="1" x14ac:dyDescent="0.3">
      <c r="B8" s="19"/>
      <c r="C8" s="432">
        <v>85</v>
      </c>
      <c r="D8" s="130">
        <v>45225</v>
      </c>
      <c r="E8" s="1387">
        <v>501.21</v>
      </c>
      <c r="F8" s="310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</row>
    <row r="11" spans="1:9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</row>
    <row r="12" spans="1:9" x14ac:dyDescent="0.25">
      <c r="A12" s="174"/>
      <c r="B12" s="174">
        <f t="shared" ref="B12:B75" si="1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2034.39</v>
      </c>
    </row>
    <row r="13" spans="1:9" x14ac:dyDescent="0.25">
      <c r="A13" s="763"/>
      <c r="B13" s="174">
        <f t="shared" si="1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2034.39</v>
      </c>
    </row>
    <row r="14" spans="1:9" x14ac:dyDescent="0.25">
      <c r="A14" s="81" t="s">
        <v>33</v>
      </c>
      <c r="B14" s="174">
        <f t="shared" si="1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2034.39</v>
      </c>
    </row>
    <row r="15" spans="1:9" x14ac:dyDescent="0.25">
      <c r="A15" s="72"/>
      <c r="B15" s="174">
        <f t="shared" si="1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2034.39</v>
      </c>
    </row>
    <row r="16" spans="1:9" ht="15.75" customHeight="1" x14ac:dyDescent="0.25">
      <c r="A16" s="72"/>
      <c r="B16" s="174">
        <f t="shared" si="1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2034.39</v>
      </c>
    </row>
    <row r="17" spans="1:9" ht="15.75" customHeight="1" x14ac:dyDescent="0.25">
      <c r="B17" s="174">
        <f t="shared" si="1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2034.39</v>
      </c>
    </row>
    <row r="18" spans="1:9" x14ac:dyDescent="0.25">
      <c r="B18" s="174">
        <f t="shared" si="1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2034.39</v>
      </c>
    </row>
    <row r="19" spans="1:9" x14ac:dyDescent="0.25">
      <c r="A19" s="118"/>
      <c r="B19" s="174">
        <f t="shared" si="1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592</v>
      </c>
      <c r="H19" s="70">
        <v>90</v>
      </c>
      <c r="I19" s="102">
        <f t="shared" si="2"/>
        <v>2022.1000000000001</v>
      </c>
    </row>
    <row r="20" spans="1:9" x14ac:dyDescent="0.25">
      <c r="A20" s="118"/>
      <c r="B20" s="174">
        <f t="shared" si="1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598</v>
      </c>
      <c r="H20" s="70">
        <v>90</v>
      </c>
      <c r="I20" s="102">
        <f t="shared" si="2"/>
        <v>2009.97</v>
      </c>
    </row>
    <row r="21" spans="1:9" x14ac:dyDescent="0.25">
      <c r="A21" s="118"/>
      <c r="B21" s="174">
        <f t="shared" si="1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606</v>
      </c>
      <c r="H21" s="70">
        <v>0</v>
      </c>
      <c r="I21" s="102">
        <f t="shared" si="2"/>
        <v>1888.15</v>
      </c>
    </row>
    <row r="22" spans="1:9" x14ac:dyDescent="0.25">
      <c r="A22" s="118"/>
      <c r="B22" s="174">
        <f t="shared" si="1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607</v>
      </c>
      <c r="H22" s="70">
        <v>90</v>
      </c>
      <c r="I22" s="102">
        <f t="shared" si="2"/>
        <v>1826.8000000000002</v>
      </c>
    </row>
    <row r="23" spans="1:9" x14ac:dyDescent="0.25">
      <c r="A23" s="118"/>
      <c r="B23" s="174">
        <f t="shared" si="1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610</v>
      </c>
      <c r="H23" s="70">
        <v>0</v>
      </c>
      <c r="I23" s="102">
        <f t="shared" si="2"/>
        <v>1728.6000000000001</v>
      </c>
    </row>
    <row r="24" spans="1:9" x14ac:dyDescent="0.25">
      <c r="A24" s="119"/>
      <c r="B24" s="174">
        <f t="shared" si="1"/>
        <v>143</v>
      </c>
      <c r="C24" s="697"/>
      <c r="D24" s="509"/>
      <c r="E24" s="191"/>
      <c r="F24" s="68">
        <f t="shared" si="0"/>
        <v>0</v>
      </c>
      <c r="G24" s="69"/>
      <c r="H24" s="70">
        <v>0</v>
      </c>
      <c r="I24" s="102">
        <f t="shared" si="2"/>
        <v>1728.6000000000001</v>
      </c>
    </row>
    <row r="25" spans="1:9" x14ac:dyDescent="0.25">
      <c r="A25" s="118"/>
      <c r="B25" s="174">
        <f t="shared" si="1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614</v>
      </c>
      <c r="H25" s="70">
        <v>90</v>
      </c>
      <c r="I25" s="102">
        <f t="shared" si="2"/>
        <v>1542.66</v>
      </c>
    </row>
    <row r="26" spans="1:9" x14ac:dyDescent="0.25">
      <c r="A26" s="118"/>
      <c r="B26" s="174">
        <f t="shared" si="1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625</v>
      </c>
      <c r="H26" s="70">
        <v>0</v>
      </c>
      <c r="I26" s="102">
        <f t="shared" si="2"/>
        <v>1422.3100000000002</v>
      </c>
    </row>
    <row r="27" spans="1:9" x14ac:dyDescent="0.25">
      <c r="A27" s="118"/>
      <c r="B27" s="174">
        <f t="shared" si="1"/>
        <v>118</v>
      </c>
      <c r="C27" s="15"/>
      <c r="D27" s="68"/>
      <c r="E27" s="191"/>
      <c r="F27" s="68"/>
      <c r="G27" s="69"/>
      <c r="H27" s="70">
        <v>0</v>
      </c>
      <c r="I27" s="102">
        <f t="shared" si="2"/>
        <v>1422.3100000000002</v>
      </c>
    </row>
    <row r="28" spans="1:9" x14ac:dyDescent="0.25">
      <c r="A28" s="118"/>
      <c r="B28" s="174">
        <f t="shared" si="1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657</v>
      </c>
      <c r="H28" s="70">
        <v>89</v>
      </c>
      <c r="I28" s="102">
        <f t="shared" si="2"/>
        <v>1242.0900000000001</v>
      </c>
    </row>
    <row r="29" spans="1:9" x14ac:dyDescent="0.25">
      <c r="A29" s="118"/>
      <c r="B29" s="174">
        <f t="shared" si="1"/>
        <v>97</v>
      </c>
      <c r="C29" s="15">
        <v>6</v>
      </c>
      <c r="D29" s="68">
        <v>71.599999999999994</v>
      </c>
      <c r="E29" s="191">
        <v>45216</v>
      </c>
      <c r="F29" s="979">
        <f t="shared" si="0"/>
        <v>71.599999999999994</v>
      </c>
      <c r="G29" s="950" t="s">
        <v>658</v>
      </c>
      <c r="H29" s="968">
        <v>0</v>
      </c>
      <c r="I29" s="1115">
        <f t="shared" si="2"/>
        <v>1170.4900000000002</v>
      </c>
    </row>
    <row r="30" spans="1:9" x14ac:dyDescent="0.25">
      <c r="A30" s="118"/>
      <c r="B30" s="174">
        <f t="shared" si="1"/>
        <v>95</v>
      </c>
      <c r="C30" s="15">
        <v>2</v>
      </c>
      <c r="D30" s="68">
        <v>24.48</v>
      </c>
      <c r="E30" s="191">
        <v>45217</v>
      </c>
      <c r="F30" s="979">
        <f t="shared" si="0"/>
        <v>24.48</v>
      </c>
      <c r="G30" s="950" t="s">
        <v>661</v>
      </c>
      <c r="H30" s="968">
        <v>89</v>
      </c>
      <c r="I30" s="1115">
        <f t="shared" si="2"/>
        <v>1146.0100000000002</v>
      </c>
    </row>
    <row r="31" spans="1:9" x14ac:dyDescent="0.25">
      <c r="A31" s="118"/>
      <c r="B31" s="174">
        <f t="shared" si="1"/>
        <v>85</v>
      </c>
      <c r="C31" s="15">
        <v>10</v>
      </c>
      <c r="D31" s="68">
        <v>119.93</v>
      </c>
      <c r="E31" s="191">
        <v>45217</v>
      </c>
      <c r="F31" s="979">
        <f t="shared" si="0"/>
        <v>119.93</v>
      </c>
      <c r="G31" s="950" t="s">
        <v>662</v>
      </c>
      <c r="H31" s="968">
        <v>0</v>
      </c>
      <c r="I31" s="1115">
        <f t="shared" si="2"/>
        <v>1026.0800000000002</v>
      </c>
    </row>
    <row r="32" spans="1:9" x14ac:dyDescent="0.25">
      <c r="A32" s="118"/>
      <c r="B32" s="174">
        <f t="shared" si="1"/>
        <v>83</v>
      </c>
      <c r="C32" s="15">
        <v>2</v>
      </c>
      <c r="D32" s="68">
        <v>22.82</v>
      </c>
      <c r="E32" s="191">
        <v>45219</v>
      </c>
      <c r="F32" s="979">
        <f t="shared" si="0"/>
        <v>22.82</v>
      </c>
      <c r="G32" s="950" t="s">
        <v>684</v>
      </c>
      <c r="H32" s="968">
        <v>0</v>
      </c>
      <c r="I32" s="1115">
        <f t="shared" si="2"/>
        <v>1003.2600000000001</v>
      </c>
    </row>
    <row r="33" spans="1:9" x14ac:dyDescent="0.25">
      <c r="A33" s="118"/>
      <c r="B33" s="174">
        <f t="shared" si="1"/>
        <v>73</v>
      </c>
      <c r="C33" s="15">
        <v>10</v>
      </c>
      <c r="D33" s="68">
        <v>121.58</v>
      </c>
      <c r="E33" s="191">
        <v>45223</v>
      </c>
      <c r="F33" s="979">
        <f t="shared" si="0"/>
        <v>121.58</v>
      </c>
      <c r="G33" s="950" t="s">
        <v>709</v>
      </c>
      <c r="H33" s="968">
        <v>0</v>
      </c>
      <c r="I33" s="1115">
        <f t="shared" si="2"/>
        <v>881.68000000000006</v>
      </c>
    </row>
    <row r="34" spans="1:9" x14ac:dyDescent="0.25">
      <c r="A34" s="118"/>
      <c r="B34" s="174">
        <f t="shared" si="1"/>
        <v>58</v>
      </c>
      <c r="C34" s="15">
        <v>15</v>
      </c>
      <c r="D34" s="68">
        <v>183.16</v>
      </c>
      <c r="E34" s="191">
        <v>45224</v>
      </c>
      <c r="F34" s="979">
        <f t="shared" si="0"/>
        <v>183.16</v>
      </c>
      <c r="G34" s="950" t="s">
        <v>716</v>
      </c>
      <c r="H34" s="968">
        <v>90</v>
      </c>
      <c r="I34" s="1115">
        <f t="shared" si="2"/>
        <v>698.5200000000001</v>
      </c>
    </row>
    <row r="35" spans="1:9" x14ac:dyDescent="0.25">
      <c r="A35" s="118"/>
      <c r="B35" s="174">
        <f t="shared" si="1"/>
        <v>48</v>
      </c>
      <c r="C35" s="15">
        <v>10</v>
      </c>
      <c r="D35" s="68">
        <v>123.78</v>
      </c>
      <c r="E35" s="191">
        <v>45225</v>
      </c>
      <c r="F35" s="979">
        <f t="shared" si="0"/>
        <v>123.78</v>
      </c>
      <c r="G35" s="950" t="s">
        <v>727</v>
      </c>
      <c r="H35" s="968">
        <v>0</v>
      </c>
      <c r="I35" s="1115">
        <f t="shared" si="2"/>
        <v>574.74000000000012</v>
      </c>
    </row>
    <row r="36" spans="1:9" x14ac:dyDescent="0.25">
      <c r="A36" s="118"/>
      <c r="B36" s="174">
        <f t="shared" si="1"/>
        <v>46</v>
      </c>
      <c r="C36" s="15">
        <v>2</v>
      </c>
      <c r="D36" s="68">
        <v>24.6</v>
      </c>
      <c r="E36" s="191">
        <v>45225</v>
      </c>
      <c r="F36" s="979">
        <f t="shared" si="0"/>
        <v>24.6</v>
      </c>
      <c r="G36" s="950" t="s">
        <v>727</v>
      </c>
      <c r="H36" s="968">
        <v>0</v>
      </c>
      <c r="I36" s="1115">
        <f t="shared" si="2"/>
        <v>550.1400000000001</v>
      </c>
    </row>
    <row r="37" spans="1:9" x14ac:dyDescent="0.25">
      <c r="A37" s="118" t="s">
        <v>22</v>
      </c>
      <c r="B37" s="174">
        <f t="shared" si="1"/>
        <v>41</v>
      </c>
      <c r="C37" s="15">
        <v>5</v>
      </c>
      <c r="D37" s="68">
        <v>60.8</v>
      </c>
      <c r="E37" s="191">
        <v>45227</v>
      </c>
      <c r="F37" s="979">
        <f t="shared" si="0"/>
        <v>60.8</v>
      </c>
      <c r="G37" s="950" t="s">
        <v>740</v>
      </c>
      <c r="H37" s="968">
        <v>0</v>
      </c>
      <c r="I37" s="1115">
        <f t="shared" si="2"/>
        <v>489.34000000000009</v>
      </c>
    </row>
    <row r="38" spans="1:9" x14ac:dyDescent="0.25">
      <c r="A38" s="119"/>
      <c r="B38" s="561">
        <f t="shared" si="1"/>
        <v>41</v>
      </c>
      <c r="C38" s="15"/>
      <c r="D38" s="68"/>
      <c r="E38" s="191"/>
      <c r="F38" s="979">
        <f t="shared" si="0"/>
        <v>0</v>
      </c>
      <c r="G38" s="950"/>
      <c r="H38" s="968"/>
      <c r="I38" s="558">
        <f t="shared" si="2"/>
        <v>489.34000000000009</v>
      </c>
    </row>
    <row r="39" spans="1:9" x14ac:dyDescent="0.25">
      <c r="A39" s="118"/>
      <c r="B39" s="174">
        <f t="shared" si="1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489.34000000000009</v>
      </c>
    </row>
    <row r="40" spans="1:9" x14ac:dyDescent="0.25">
      <c r="A40" s="118"/>
      <c r="B40" s="174">
        <f t="shared" si="1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489.34000000000009</v>
      </c>
    </row>
    <row r="41" spans="1:9" x14ac:dyDescent="0.25">
      <c r="A41" s="118"/>
      <c r="B41" s="174">
        <f t="shared" si="1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489.34000000000009</v>
      </c>
    </row>
    <row r="42" spans="1:9" x14ac:dyDescent="0.25">
      <c r="A42" s="118"/>
      <c r="B42" s="174">
        <f t="shared" si="1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489.34000000000009</v>
      </c>
    </row>
    <row r="43" spans="1:9" x14ac:dyDescent="0.25">
      <c r="A43" s="118"/>
      <c r="B43" s="174">
        <f t="shared" si="1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489.34000000000009</v>
      </c>
    </row>
    <row r="44" spans="1:9" x14ac:dyDescent="0.25">
      <c r="A44" s="118"/>
      <c r="B44" s="174">
        <f t="shared" si="1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489.34000000000009</v>
      </c>
    </row>
    <row r="45" spans="1:9" x14ac:dyDescent="0.25">
      <c r="A45" s="118"/>
      <c r="B45" s="174">
        <f t="shared" si="1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489.34000000000009</v>
      </c>
    </row>
    <row r="46" spans="1:9" x14ac:dyDescent="0.25">
      <c r="A46" s="118"/>
      <c r="B46" s="174">
        <f t="shared" si="1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489.34000000000009</v>
      </c>
    </row>
    <row r="47" spans="1:9" x14ac:dyDescent="0.25">
      <c r="A47" s="118"/>
      <c r="B47" s="174">
        <f t="shared" si="1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489.34000000000009</v>
      </c>
    </row>
    <row r="48" spans="1:9" x14ac:dyDescent="0.25">
      <c r="A48" s="118"/>
      <c r="B48" s="174">
        <f t="shared" si="1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489.34000000000009</v>
      </c>
    </row>
    <row r="49" spans="1:9" x14ac:dyDescent="0.25">
      <c r="A49" s="118"/>
      <c r="B49" s="174">
        <f t="shared" si="1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489.34000000000009</v>
      </c>
    </row>
    <row r="50" spans="1:9" x14ac:dyDescent="0.25">
      <c r="A50" s="118"/>
      <c r="B50" s="174">
        <f t="shared" si="1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489.34000000000009</v>
      </c>
    </row>
    <row r="51" spans="1:9" x14ac:dyDescent="0.25">
      <c r="A51" s="118"/>
      <c r="B51" s="174">
        <f t="shared" si="1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489.34000000000009</v>
      </c>
    </row>
    <row r="52" spans="1:9" x14ac:dyDescent="0.25">
      <c r="A52" s="118"/>
      <c r="B52" s="174">
        <f t="shared" si="1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489.34000000000009</v>
      </c>
    </row>
    <row r="53" spans="1:9" x14ac:dyDescent="0.25">
      <c r="A53" s="118"/>
      <c r="B53" s="174">
        <f t="shared" si="1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489.34000000000009</v>
      </c>
    </row>
    <row r="54" spans="1:9" x14ac:dyDescent="0.25">
      <c r="A54" s="118"/>
      <c r="B54" s="174">
        <f t="shared" si="1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489.34000000000009</v>
      </c>
    </row>
    <row r="55" spans="1:9" x14ac:dyDescent="0.25">
      <c r="A55" s="118"/>
      <c r="B55" s="174">
        <f t="shared" si="1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489.34000000000009</v>
      </c>
    </row>
    <row r="56" spans="1:9" x14ac:dyDescent="0.25">
      <c r="A56" s="118"/>
      <c r="B56" s="174">
        <f t="shared" si="1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489.34000000000009</v>
      </c>
    </row>
    <row r="57" spans="1:9" x14ac:dyDescent="0.25">
      <c r="A57" s="118"/>
      <c r="B57" s="174">
        <f t="shared" si="1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489.34000000000009</v>
      </c>
    </row>
    <row r="58" spans="1:9" x14ac:dyDescent="0.25">
      <c r="A58" s="118"/>
      <c r="B58" s="174">
        <f t="shared" si="1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489.34000000000009</v>
      </c>
    </row>
    <row r="59" spans="1:9" x14ac:dyDescent="0.25">
      <c r="A59" s="118"/>
      <c r="B59" s="174">
        <f t="shared" si="1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489.34000000000009</v>
      </c>
    </row>
    <row r="60" spans="1:9" x14ac:dyDescent="0.25">
      <c r="A60" s="118"/>
      <c r="B60" s="174">
        <f t="shared" si="1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489.34000000000009</v>
      </c>
    </row>
    <row r="61" spans="1:9" x14ac:dyDescent="0.25">
      <c r="A61" s="118"/>
      <c r="B61" s="174">
        <f t="shared" si="1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489.34000000000009</v>
      </c>
    </row>
    <row r="62" spans="1:9" x14ac:dyDescent="0.25">
      <c r="A62" s="118"/>
      <c r="B62" s="174">
        <f t="shared" si="1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489.34000000000009</v>
      </c>
    </row>
    <row r="63" spans="1:9" x14ac:dyDescent="0.25">
      <c r="A63" s="118"/>
      <c r="B63" s="174">
        <f t="shared" si="1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489.34000000000009</v>
      </c>
    </row>
    <row r="64" spans="1:9" x14ac:dyDescent="0.25">
      <c r="A64" s="118"/>
      <c r="B64" s="174">
        <f t="shared" si="1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489.34000000000009</v>
      </c>
    </row>
    <row r="65" spans="1:9" x14ac:dyDescent="0.25">
      <c r="A65" s="118"/>
      <c r="B65" s="174">
        <f t="shared" si="1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489.34000000000009</v>
      </c>
    </row>
    <row r="66" spans="1:9" x14ac:dyDescent="0.25">
      <c r="A66" s="118"/>
      <c r="B66" s="174">
        <f t="shared" si="1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489.34000000000009</v>
      </c>
    </row>
    <row r="67" spans="1:9" x14ac:dyDescent="0.25">
      <c r="A67" s="118"/>
      <c r="B67" s="174">
        <f t="shared" si="1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489.34000000000009</v>
      </c>
    </row>
    <row r="68" spans="1:9" x14ac:dyDescent="0.25">
      <c r="A68" s="118"/>
      <c r="B68" s="174">
        <f t="shared" si="1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489.34000000000009</v>
      </c>
    </row>
    <row r="69" spans="1:9" x14ac:dyDescent="0.25">
      <c r="A69" s="118"/>
      <c r="B69" s="174">
        <f t="shared" si="1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489.34000000000009</v>
      </c>
    </row>
    <row r="70" spans="1:9" x14ac:dyDescent="0.25">
      <c r="A70" s="118"/>
      <c r="B70" s="174">
        <f t="shared" si="1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489.34000000000009</v>
      </c>
    </row>
    <row r="71" spans="1:9" x14ac:dyDescent="0.25">
      <c r="A71" s="118"/>
      <c r="B71" s="174">
        <f t="shared" si="1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489.34000000000009</v>
      </c>
    </row>
    <row r="72" spans="1:9" x14ac:dyDescent="0.25">
      <c r="A72" s="118"/>
      <c r="B72" s="174">
        <f t="shared" si="1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489.34000000000009</v>
      </c>
    </row>
    <row r="73" spans="1:9" x14ac:dyDescent="0.25">
      <c r="A73" s="118"/>
      <c r="B73" s="174">
        <f t="shared" si="1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489.34000000000009</v>
      </c>
    </row>
    <row r="74" spans="1:9" x14ac:dyDescent="0.25">
      <c r="A74" s="118"/>
      <c r="B74" s="174">
        <f t="shared" si="1"/>
        <v>41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489.34000000000009</v>
      </c>
    </row>
    <row r="75" spans="1:9" x14ac:dyDescent="0.25">
      <c r="A75" s="118"/>
      <c r="B75" s="174">
        <f t="shared" si="1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489.34000000000009</v>
      </c>
    </row>
    <row r="76" spans="1:9" x14ac:dyDescent="0.25">
      <c r="A76" s="118"/>
      <c r="B76" s="174">
        <f t="shared" ref="B76" si="4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489.34000000000009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489.34000000000009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</v>
      </c>
    </row>
    <row r="83" spans="3:6" ht="15.75" thickBot="1" x14ac:dyDescent="0.3"/>
    <row r="84" spans="3:6" ht="15.75" thickBot="1" x14ac:dyDescent="0.3">
      <c r="C84" s="1505" t="s">
        <v>11</v>
      </c>
      <c r="D84" s="1506"/>
      <c r="E84" s="56">
        <f>E6+E7-F79+E8</f>
        <v>-38.14999999999992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1" activePane="bottomLeft" state="frozen"/>
      <selection pane="bottomLeft" activeCell="F48" sqref="F4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3" t="s">
        <v>220</v>
      </c>
      <c r="B1" s="1503"/>
      <c r="C1" s="1503"/>
      <c r="D1" s="1503"/>
      <c r="E1" s="1503"/>
      <c r="F1" s="1503"/>
      <c r="G1" s="1503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517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519" t="s">
        <v>92</v>
      </c>
      <c r="B5" s="1518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519"/>
      <c r="B6" s="1518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9125.9400000000023</v>
      </c>
      <c r="H6" s="7">
        <f>E6-G6+E7+E5-G5+E4</f>
        <v>-0.46000000000219643</v>
      </c>
    </row>
    <row r="7" spans="1:10" ht="15.75" x14ac:dyDescent="0.25">
      <c r="A7" s="593"/>
      <c r="B7" s="1518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602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611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613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619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624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626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627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636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638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641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644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647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653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654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79">
        <f t="shared" si="0"/>
        <v>263.47000000000003</v>
      </c>
      <c r="G24" s="950" t="s">
        <v>661</v>
      </c>
      <c r="H24" s="968">
        <v>117</v>
      </c>
      <c r="I24" s="1115">
        <f t="shared" si="3"/>
        <v>3837.8899999999994</v>
      </c>
      <c r="J24" s="1121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79">
        <f t="shared" si="0"/>
        <v>591.04999999999995</v>
      </c>
      <c r="G25" s="950" t="s">
        <v>663</v>
      </c>
      <c r="H25" s="968">
        <v>0</v>
      </c>
      <c r="I25" s="1115">
        <f t="shared" si="3"/>
        <v>3246.8399999999992</v>
      </c>
      <c r="J25" s="1121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79">
        <f t="shared" si="0"/>
        <v>30.45</v>
      </c>
      <c r="G26" s="950" t="s">
        <v>673</v>
      </c>
      <c r="H26" s="968">
        <v>117.5</v>
      </c>
      <c r="I26" s="1115">
        <f t="shared" si="3"/>
        <v>3216.3899999999994</v>
      </c>
      <c r="J26" s="1121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79">
        <f t="shared" si="0"/>
        <v>146</v>
      </c>
      <c r="G27" s="950" t="s">
        <v>683</v>
      </c>
      <c r="H27" s="968">
        <v>117.5</v>
      </c>
      <c r="I27" s="1115">
        <f t="shared" si="3"/>
        <v>3070.3899999999994</v>
      </c>
      <c r="J27" s="1121">
        <f t="shared" si="1"/>
        <v>17155</v>
      </c>
    </row>
    <row r="28" spans="1:10" x14ac:dyDescent="0.25">
      <c r="A28" s="118"/>
      <c r="B28" s="174">
        <f t="shared" si="2"/>
        <v>105</v>
      </c>
      <c r="C28" s="15">
        <v>4</v>
      </c>
      <c r="D28" s="68">
        <v>116.75</v>
      </c>
      <c r="E28" s="191">
        <v>45222</v>
      </c>
      <c r="F28" s="979">
        <f t="shared" si="0"/>
        <v>116.75</v>
      </c>
      <c r="G28" s="950" t="s">
        <v>703</v>
      </c>
      <c r="H28" s="968">
        <v>116</v>
      </c>
      <c r="I28" s="1115">
        <f t="shared" si="3"/>
        <v>2953.6399999999994</v>
      </c>
      <c r="J28" s="1121">
        <f t="shared" si="1"/>
        <v>13543</v>
      </c>
    </row>
    <row r="29" spans="1:10" x14ac:dyDescent="0.25">
      <c r="A29" s="118"/>
      <c r="B29" s="174">
        <f t="shared" si="2"/>
        <v>95</v>
      </c>
      <c r="C29" s="15">
        <v>10</v>
      </c>
      <c r="D29" s="68">
        <v>284.5</v>
      </c>
      <c r="E29" s="191">
        <v>45224</v>
      </c>
      <c r="F29" s="979">
        <f t="shared" si="0"/>
        <v>284.5</v>
      </c>
      <c r="G29" s="950" t="s">
        <v>716</v>
      </c>
      <c r="H29" s="968">
        <v>117.5</v>
      </c>
      <c r="I29" s="1115">
        <f t="shared" si="3"/>
        <v>2669.1399999999994</v>
      </c>
      <c r="J29" s="1121">
        <f t="shared" si="1"/>
        <v>33428.75</v>
      </c>
    </row>
    <row r="30" spans="1:10" x14ac:dyDescent="0.25">
      <c r="A30" s="118"/>
      <c r="B30" s="174">
        <f t="shared" si="2"/>
        <v>85</v>
      </c>
      <c r="C30" s="15">
        <v>10</v>
      </c>
      <c r="D30" s="68">
        <v>284.3</v>
      </c>
      <c r="E30" s="191">
        <v>45224</v>
      </c>
      <c r="F30" s="979">
        <f t="shared" si="0"/>
        <v>284.3</v>
      </c>
      <c r="G30" s="950" t="s">
        <v>696</v>
      </c>
      <c r="H30" s="968">
        <v>116</v>
      </c>
      <c r="I30" s="1115">
        <f t="shared" si="3"/>
        <v>2384.8399999999992</v>
      </c>
      <c r="J30" s="1121">
        <f t="shared" si="1"/>
        <v>32978.800000000003</v>
      </c>
    </row>
    <row r="31" spans="1:10" x14ac:dyDescent="0.25">
      <c r="A31" s="118"/>
      <c r="B31" s="174">
        <f t="shared" si="2"/>
        <v>50</v>
      </c>
      <c r="C31" s="15">
        <v>35</v>
      </c>
      <c r="D31" s="68">
        <v>995.3</v>
      </c>
      <c r="E31" s="191">
        <v>45224</v>
      </c>
      <c r="F31" s="979">
        <f t="shared" si="0"/>
        <v>995.3</v>
      </c>
      <c r="G31" s="950" t="s">
        <v>724</v>
      </c>
      <c r="H31" s="968">
        <v>0</v>
      </c>
      <c r="I31" s="1115">
        <f t="shared" si="3"/>
        <v>1389.5399999999993</v>
      </c>
      <c r="J31" s="1121">
        <f t="shared" si="1"/>
        <v>0</v>
      </c>
    </row>
    <row r="32" spans="1:10" x14ac:dyDescent="0.25">
      <c r="A32" s="118"/>
      <c r="B32" s="174">
        <f t="shared" si="2"/>
        <v>40</v>
      </c>
      <c r="C32" s="15">
        <v>10</v>
      </c>
      <c r="D32" s="68">
        <v>272.3</v>
      </c>
      <c r="E32" s="191">
        <v>45225</v>
      </c>
      <c r="F32" s="979">
        <f t="shared" si="0"/>
        <v>272.3</v>
      </c>
      <c r="G32" s="950" t="s">
        <v>725</v>
      </c>
      <c r="H32" s="968">
        <v>117</v>
      </c>
      <c r="I32" s="1115">
        <f t="shared" si="3"/>
        <v>1117.2399999999993</v>
      </c>
      <c r="J32" s="1121">
        <f t="shared" si="1"/>
        <v>31859.100000000002</v>
      </c>
    </row>
    <row r="33" spans="1:10" x14ac:dyDescent="0.25">
      <c r="A33" s="118"/>
      <c r="B33" s="174">
        <f t="shared" si="2"/>
        <v>39</v>
      </c>
      <c r="C33" s="15">
        <v>1</v>
      </c>
      <c r="D33" s="68">
        <v>30.35</v>
      </c>
      <c r="E33" s="191">
        <v>45225</v>
      </c>
      <c r="F33" s="979">
        <f t="shared" si="0"/>
        <v>30.35</v>
      </c>
      <c r="G33" s="950" t="s">
        <v>697</v>
      </c>
      <c r="H33" s="968">
        <v>117</v>
      </c>
      <c r="I33" s="1115">
        <f t="shared" si="3"/>
        <v>1086.8899999999994</v>
      </c>
      <c r="J33" s="1121">
        <f t="shared" si="1"/>
        <v>3550.9500000000003</v>
      </c>
    </row>
    <row r="34" spans="1:10" x14ac:dyDescent="0.25">
      <c r="A34" s="118"/>
      <c r="B34" s="174">
        <f t="shared" si="2"/>
        <v>9</v>
      </c>
      <c r="C34" s="15">
        <v>30</v>
      </c>
      <c r="D34" s="68">
        <v>820.53</v>
      </c>
      <c r="E34" s="191">
        <v>45225</v>
      </c>
      <c r="F34" s="979">
        <f t="shared" si="0"/>
        <v>820.53</v>
      </c>
      <c r="G34" s="950" t="s">
        <v>731</v>
      </c>
      <c r="H34" s="968">
        <v>0</v>
      </c>
      <c r="I34" s="1115">
        <f t="shared" si="3"/>
        <v>266.35999999999945</v>
      </c>
      <c r="J34" s="1121">
        <f t="shared" si="1"/>
        <v>0</v>
      </c>
    </row>
    <row r="35" spans="1:10" x14ac:dyDescent="0.25">
      <c r="A35" s="118"/>
      <c r="B35" s="174">
        <f t="shared" si="2"/>
        <v>4</v>
      </c>
      <c r="C35" s="15">
        <v>5</v>
      </c>
      <c r="D35" s="68">
        <v>146.94999999999999</v>
      </c>
      <c r="E35" s="191">
        <v>45226</v>
      </c>
      <c r="F35" s="979">
        <f t="shared" si="0"/>
        <v>146.94999999999999</v>
      </c>
      <c r="G35" s="950" t="s">
        <v>733</v>
      </c>
      <c r="H35" s="968">
        <v>116</v>
      </c>
      <c r="I35" s="1115">
        <f t="shared" si="3"/>
        <v>119.40999999999946</v>
      </c>
      <c r="J35" s="1121">
        <f t="shared" si="1"/>
        <v>17046.199999999997</v>
      </c>
    </row>
    <row r="36" spans="1:10" x14ac:dyDescent="0.25">
      <c r="A36" s="118"/>
      <c r="B36" s="174">
        <f t="shared" si="2"/>
        <v>3</v>
      </c>
      <c r="C36" s="15">
        <v>1</v>
      </c>
      <c r="D36" s="68">
        <v>34.200000000000003</v>
      </c>
      <c r="E36" s="191">
        <v>45226</v>
      </c>
      <c r="F36" s="979">
        <f t="shared" si="0"/>
        <v>34.200000000000003</v>
      </c>
      <c r="G36" s="950" t="s">
        <v>737</v>
      </c>
      <c r="H36" s="968">
        <v>117</v>
      </c>
      <c r="I36" s="1115">
        <f t="shared" si="3"/>
        <v>85.209999999999454</v>
      </c>
      <c r="J36" s="1121">
        <f t="shared" si="1"/>
        <v>4001.4000000000005</v>
      </c>
    </row>
    <row r="37" spans="1:10" x14ac:dyDescent="0.25">
      <c r="A37" s="118" t="s">
        <v>22</v>
      </c>
      <c r="B37" s="174">
        <f t="shared" si="2"/>
        <v>0</v>
      </c>
      <c r="C37" s="15">
        <v>3</v>
      </c>
      <c r="D37" s="68">
        <v>85.67</v>
      </c>
      <c r="E37" s="191">
        <v>45227</v>
      </c>
      <c r="F37" s="68">
        <f t="shared" si="0"/>
        <v>85.67</v>
      </c>
      <c r="G37" s="69" t="s">
        <v>738</v>
      </c>
      <c r="H37" s="70">
        <v>116</v>
      </c>
      <c r="I37" s="102">
        <f t="shared" si="3"/>
        <v>-0.46000000000054797</v>
      </c>
      <c r="J37" s="17">
        <f t="shared" si="1"/>
        <v>9937.7199999999993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-0.46000000000054797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1375"/>
      <c r="H39" s="1376"/>
      <c r="I39" s="1340">
        <f t="shared" si="3"/>
        <v>-0.46000000000054797</v>
      </c>
      <c r="J39" s="1341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1375"/>
      <c r="H40" s="1376"/>
      <c r="I40" s="1340">
        <f t="shared" si="3"/>
        <v>-0.46000000000054797</v>
      </c>
      <c r="J40" s="1341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1375"/>
      <c r="H41" s="1376"/>
      <c r="I41" s="1340">
        <f t="shared" si="3"/>
        <v>-0.46000000000054797</v>
      </c>
      <c r="J41" s="1341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1375"/>
      <c r="H42" s="1376"/>
      <c r="I42" s="1340">
        <f t="shared" si="3"/>
        <v>-0.46000000000054797</v>
      </c>
      <c r="J42" s="1341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-0.46000000000054797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-0.46000000000054797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-0.46000000000054797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-0.46000000000054797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-0.46000000000054797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-0.46000000000054797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-0.46000000000054797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-0.46000000000054797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-0.46000000000054797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-0.46000000000054797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-0.46000000000054797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-0.46000000000054797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-0.46000000000054797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-0.46000000000054797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-0.46000000000054797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-0.46000000000054797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-0.46000000000054797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-0.46000000000054797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-0.46000000000054797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-0.46000000000054797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-0.46000000000054797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-0.46000000000054797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-0.46000000000054797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-0.46000000000054797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-0.46000000000054797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-0.46000000000054797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-0.46000000000054797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-0.46000000000054797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-0.46000000000054797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-0.46000000000054797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-0.46000000000054797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-0.46000000000054797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-0.46000000000054797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-0.46000000000054797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-0.46000000000054797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332</v>
      </c>
      <c r="D79" s="6">
        <f>SUM(D10:D78)</f>
        <v>9125.9400000000023</v>
      </c>
      <c r="F79" s="6">
        <f>SUM(F10:F78)</f>
        <v>9125.9400000000023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5" t="s">
        <v>11</v>
      </c>
      <c r="D84" s="1506"/>
      <c r="E84" s="56">
        <f>E5+E6-F79+E7+E4</f>
        <v>-0.46000000000219643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07"/>
      <c r="B5" s="1507"/>
      <c r="C5" s="216"/>
      <c r="D5" s="130"/>
      <c r="E5" s="77"/>
      <c r="F5" s="61"/>
      <c r="G5" s="5"/>
    </row>
    <row r="6" spans="1:9" x14ac:dyDescent="0.25">
      <c r="A6" s="1507"/>
      <c r="B6" s="1507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0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8"/>
      <c r="E34" s="699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C21" sqref="C20:C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07" t="s">
        <v>52</v>
      </c>
      <c r="B5" s="1520" t="s">
        <v>85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507"/>
      <c r="B6" s="1520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507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600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643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651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14</v>
      </c>
      <c r="C12" s="15">
        <v>40</v>
      </c>
      <c r="D12" s="68">
        <v>1006.43</v>
      </c>
      <c r="E12" s="191">
        <v>45222</v>
      </c>
      <c r="F12" s="68">
        <f t="shared" si="0"/>
        <v>1006.43</v>
      </c>
      <c r="G12" s="69" t="s">
        <v>704</v>
      </c>
      <c r="H12" s="70">
        <v>0</v>
      </c>
      <c r="I12" s="102">
        <f t="shared" si="2"/>
        <v>376.10000000000025</v>
      </c>
    </row>
    <row r="13" spans="1:9" x14ac:dyDescent="0.25">
      <c r="A13" s="81" t="s">
        <v>33</v>
      </c>
      <c r="B13" s="602">
        <f t="shared" si="1"/>
        <v>0</v>
      </c>
      <c r="C13" s="15">
        <v>14</v>
      </c>
      <c r="D13" s="68">
        <v>376.3</v>
      </c>
      <c r="E13" s="191">
        <v>45223</v>
      </c>
      <c r="F13" s="68">
        <f t="shared" si="0"/>
        <v>376.3</v>
      </c>
      <c r="G13" s="69" t="s">
        <v>706</v>
      </c>
      <c r="H13" s="70">
        <v>0</v>
      </c>
      <c r="I13" s="102">
        <f t="shared" si="2"/>
        <v>-0.19999999999976126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-0.19999999999976126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-0.19999999999976126</v>
      </c>
    </row>
    <row r="16" spans="1:9" x14ac:dyDescent="0.25">
      <c r="B16" s="602">
        <f t="shared" si="1"/>
        <v>0</v>
      </c>
      <c r="C16" s="15"/>
      <c r="D16" s="68"/>
      <c r="E16" s="191"/>
      <c r="F16" s="1377">
        <f t="shared" si="0"/>
        <v>0</v>
      </c>
      <c r="G16" s="1375"/>
      <c r="H16" s="1376"/>
      <c r="I16" s="1340">
        <f t="shared" si="2"/>
        <v>-0.19999999999976126</v>
      </c>
    </row>
    <row r="17" spans="1:9" x14ac:dyDescent="0.25">
      <c r="B17" s="602">
        <f t="shared" si="1"/>
        <v>0</v>
      </c>
      <c r="C17" s="15"/>
      <c r="D17" s="68"/>
      <c r="E17" s="191"/>
      <c r="F17" s="1377">
        <f t="shared" si="0"/>
        <v>0</v>
      </c>
      <c r="G17" s="1375"/>
      <c r="H17" s="1376"/>
      <c r="I17" s="1340">
        <f t="shared" si="2"/>
        <v>-0.19999999999976126</v>
      </c>
    </row>
    <row r="18" spans="1:9" x14ac:dyDescent="0.25">
      <c r="B18" s="602">
        <f t="shared" si="1"/>
        <v>0</v>
      </c>
      <c r="C18" s="15"/>
      <c r="D18" s="68"/>
      <c r="E18" s="191"/>
      <c r="F18" s="1377">
        <f t="shared" si="0"/>
        <v>0</v>
      </c>
      <c r="G18" s="1375"/>
      <c r="H18" s="1376"/>
      <c r="I18" s="1340">
        <f t="shared" si="2"/>
        <v>-0.19999999999976126</v>
      </c>
    </row>
    <row r="19" spans="1:9" x14ac:dyDescent="0.25">
      <c r="B19" s="602">
        <f t="shared" si="1"/>
        <v>0</v>
      </c>
      <c r="C19" s="15"/>
      <c r="D19" s="68"/>
      <c r="E19" s="191"/>
      <c r="F19" s="1377">
        <f t="shared" si="0"/>
        <v>0</v>
      </c>
      <c r="G19" s="1375"/>
      <c r="H19" s="1376"/>
      <c r="I19" s="1340">
        <f t="shared" si="2"/>
        <v>-0.19999999999976126</v>
      </c>
    </row>
    <row r="20" spans="1:9" x14ac:dyDescent="0.25">
      <c r="B20" s="602">
        <f t="shared" si="1"/>
        <v>0</v>
      </c>
      <c r="C20" s="15"/>
      <c r="D20" s="68"/>
      <c r="E20" s="191"/>
      <c r="F20" s="1377">
        <f t="shared" si="0"/>
        <v>0</v>
      </c>
      <c r="G20" s="1375"/>
      <c r="H20" s="1376"/>
      <c r="I20" s="1340">
        <f t="shared" si="2"/>
        <v>-0.19999999999976126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-0.19999999999976126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-0.19999999999976126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-0.19999999999976126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-0.19999999999976126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-0.19999999999976126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-0.19999999999976126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-0.19999999999976126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-0.19999999999976126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-0.19999999999976126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-0.19999999999976126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-0.19999999999976126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-0.19999999999976126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-0.19999999999976126</v>
      </c>
    </row>
    <row r="34" spans="1:9" ht="15.75" thickBot="1" x14ac:dyDescent="0.3">
      <c r="A34" s="118"/>
      <c r="B34" s="603"/>
      <c r="C34" s="52"/>
      <c r="D34" s="726"/>
      <c r="E34" s="727"/>
      <c r="F34" s="728"/>
      <c r="G34" s="729"/>
      <c r="H34" s="351"/>
    </row>
    <row r="35" spans="1:9" ht="15.75" x14ac:dyDescent="0.25">
      <c r="C35" s="53">
        <f>SUM(C9:C34)</f>
        <v>142</v>
      </c>
      <c r="D35" s="445">
        <f>SUM(D9:D34)</f>
        <v>3558.69</v>
      </c>
      <c r="F35" s="6">
        <f>SUM(F9:F34)</f>
        <v>3558.69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E5+E6-F35+E7</f>
        <v>-0.1999999999998181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1" t="s">
        <v>379</v>
      </c>
      <c r="B1" s="1521"/>
      <c r="C1" s="1521"/>
      <c r="D1" s="1521"/>
      <c r="E1" s="1521"/>
      <c r="F1" s="1521"/>
      <c r="G1" s="152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517" t="s">
        <v>67</v>
      </c>
      <c r="C4" s="230"/>
      <c r="D4" s="130"/>
      <c r="E4" s="426"/>
      <c r="F4" s="72"/>
      <c r="G4" s="151"/>
      <c r="H4" s="151"/>
    </row>
    <row r="5" spans="1:10" x14ac:dyDescent="0.25">
      <c r="A5" s="1519" t="s">
        <v>92</v>
      </c>
      <c r="B5" s="1518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519"/>
      <c r="B6" s="1518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518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349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349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366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367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368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0">
        <v>45202</v>
      </c>
      <c r="F16" s="572">
        <f t="shared" si="0"/>
        <v>36.72</v>
      </c>
      <c r="G16" s="724" t="s">
        <v>548</v>
      </c>
      <c r="H16" s="725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0">
        <v>45203</v>
      </c>
      <c r="F17" s="572">
        <f t="shared" si="0"/>
        <v>127.51</v>
      </c>
      <c r="G17" s="724" t="s">
        <v>565</v>
      </c>
      <c r="H17" s="725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0">
        <v>45203</v>
      </c>
      <c r="F18" s="572">
        <f t="shared" si="0"/>
        <v>204.43</v>
      </c>
      <c r="G18" s="724" t="s">
        <v>565</v>
      </c>
      <c r="H18" s="725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0">
        <v>45203</v>
      </c>
      <c r="F19" s="572">
        <f t="shared" si="0"/>
        <v>333.97</v>
      </c>
      <c r="G19" s="724" t="s">
        <v>567</v>
      </c>
      <c r="H19" s="725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0">
        <v>45203</v>
      </c>
      <c r="F20" s="572">
        <f t="shared" si="0"/>
        <v>992.3</v>
      </c>
      <c r="G20" s="724" t="s">
        <v>570</v>
      </c>
      <c r="H20" s="725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0">
        <v>45205</v>
      </c>
      <c r="F21" s="572">
        <f t="shared" si="0"/>
        <v>844.85</v>
      </c>
      <c r="G21" s="724" t="s">
        <v>581</v>
      </c>
      <c r="H21" s="725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0">
        <v>45205</v>
      </c>
      <c r="F22" s="572">
        <f t="shared" si="0"/>
        <v>165.31</v>
      </c>
      <c r="G22" s="724" t="s">
        <v>582</v>
      </c>
      <c r="H22" s="725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0">
        <v>45206</v>
      </c>
      <c r="F23" s="572">
        <f t="shared" si="0"/>
        <v>31.15</v>
      </c>
      <c r="G23" s="724" t="s">
        <v>593</v>
      </c>
      <c r="H23" s="1332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0"/>
      <c r="F24" s="572">
        <f t="shared" si="0"/>
        <v>0</v>
      </c>
      <c r="G24" s="724"/>
      <c r="H24" s="725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0"/>
      <c r="F25" s="572">
        <v>70.12</v>
      </c>
      <c r="G25" s="1318"/>
      <c r="H25" s="1319"/>
      <c r="I25" s="1340">
        <f t="shared" si="3"/>
        <v>4.8316906031686813E-13</v>
      </c>
      <c r="J25" s="1341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0"/>
      <c r="F26" s="572">
        <f t="shared" si="0"/>
        <v>0</v>
      </c>
      <c r="G26" s="1318"/>
      <c r="H26" s="1319"/>
      <c r="I26" s="1340">
        <f t="shared" si="3"/>
        <v>4.8316906031686813E-13</v>
      </c>
      <c r="J26" s="1341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0"/>
      <c r="F27" s="572">
        <f t="shared" si="0"/>
        <v>0</v>
      </c>
      <c r="G27" s="1318"/>
      <c r="H27" s="1319"/>
      <c r="I27" s="1340">
        <f t="shared" si="3"/>
        <v>4.8316906031686813E-13</v>
      </c>
      <c r="J27" s="1341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0"/>
      <c r="F28" s="572">
        <f t="shared" si="0"/>
        <v>0</v>
      </c>
      <c r="G28" s="1318"/>
      <c r="H28" s="1319"/>
      <c r="I28" s="1340">
        <f t="shared" si="3"/>
        <v>4.8316906031686813E-13</v>
      </c>
      <c r="J28" s="1341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0"/>
      <c r="F29" s="572">
        <f t="shared" si="0"/>
        <v>0</v>
      </c>
      <c r="G29" s="1318"/>
      <c r="H29" s="1319"/>
      <c r="I29" s="1340">
        <f t="shared" si="3"/>
        <v>4.8316906031686813E-13</v>
      </c>
      <c r="J29" s="1341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0"/>
      <c r="F30" s="572">
        <f t="shared" si="0"/>
        <v>0</v>
      </c>
      <c r="G30" s="724"/>
      <c r="H30" s="725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0"/>
      <c r="F31" s="572">
        <f t="shared" si="0"/>
        <v>0</v>
      </c>
      <c r="G31" s="724"/>
      <c r="H31" s="725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0"/>
      <c r="F32" s="572">
        <f t="shared" si="0"/>
        <v>0</v>
      </c>
      <c r="G32" s="724"/>
      <c r="H32" s="725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0"/>
      <c r="F33" s="572">
        <f t="shared" si="0"/>
        <v>0</v>
      </c>
      <c r="G33" s="724"/>
      <c r="H33" s="725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0"/>
      <c r="F34" s="572">
        <f t="shared" si="0"/>
        <v>0</v>
      </c>
      <c r="G34" s="724"/>
      <c r="H34" s="725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0"/>
      <c r="F35" s="572">
        <f t="shared" si="0"/>
        <v>0</v>
      </c>
      <c r="G35" s="724"/>
      <c r="H35" s="725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0"/>
      <c r="F36" s="572">
        <f t="shared" si="0"/>
        <v>0</v>
      </c>
      <c r="G36" s="724"/>
      <c r="H36" s="725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0"/>
      <c r="F37" s="572">
        <f t="shared" si="0"/>
        <v>0</v>
      </c>
      <c r="G37" s="724"/>
      <c r="H37" s="725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0"/>
      <c r="F38" s="572">
        <f t="shared" si="0"/>
        <v>0</v>
      </c>
      <c r="G38" s="724"/>
      <c r="H38" s="725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0"/>
      <c r="F39" s="572">
        <f t="shared" si="0"/>
        <v>0</v>
      </c>
      <c r="G39" s="724"/>
      <c r="H39" s="725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0"/>
      <c r="F40" s="572">
        <f t="shared" si="0"/>
        <v>0</v>
      </c>
      <c r="G40" s="724"/>
      <c r="H40" s="725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0"/>
      <c r="F41" s="572">
        <f t="shared" si="0"/>
        <v>0</v>
      </c>
      <c r="G41" s="724"/>
      <c r="H41" s="725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0"/>
      <c r="F42" s="572">
        <f t="shared" si="0"/>
        <v>0</v>
      </c>
      <c r="G42" s="724"/>
      <c r="H42" s="725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0"/>
      <c r="F43" s="572">
        <f t="shared" si="0"/>
        <v>0</v>
      </c>
      <c r="G43" s="724"/>
      <c r="H43" s="725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0"/>
      <c r="F44" s="572">
        <f t="shared" si="0"/>
        <v>0</v>
      </c>
      <c r="G44" s="724"/>
      <c r="H44" s="725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0"/>
      <c r="F45" s="572">
        <f t="shared" si="0"/>
        <v>0</v>
      </c>
      <c r="G45" s="724"/>
      <c r="H45" s="725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5" t="s">
        <v>11</v>
      </c>
      <c r="D84" s="1506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K1" workbookViewId="0">
      <selection activeCell="S15" sqref="S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521" t="s">
        <v>379</v>
      </c>
      <c r="B1" s="1521"/>
      <c r="C1" s="1521"/>
      <c r="D1" s="1521"/>
      <c r="E1" s="1521"/>
      <c r="F1" s="1521"/>
      <c r="G1" s="1521"/>
      <c r="H1" s="11">
        <v>1</v>
      </c>
      <c r="I1" s="229"/>
      <c r="K1" s="1503" t="s">
        <v>372</v>
      </c>
      <c r="L1" s="1503"/>
      <c r="M1" s="1503"/>
      <c r="N1" s="1503"/>
      <c r="O1" s="1503"/>
      <c r="P1" s="1503"/>
      <c r="Q1" s="1503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>
        <v>15</v>
      </c>
      <c r="P4" s="61">
        <v>1</v>
      </c>
      <c r="Q4" s="151"/>
      <c r="R4" s="151"/>
      <c r="S4" s="151"/>
    </row>
    <row r="5" spans="1:20" ht="15" customHeight="1" x14ac:dyDescent="0.25">
      <c r="A5" s="1507" t="s">
        <v>78</v>
      </c>
      <c r="B5" s="1522" t="s">
        <v>169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507" t="s">
        <v>78</v>
      </c>
      <c r="L5" s="1522" t="s">
        <v>169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507"/>
      <c r="B6" s="1522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507"/>
      <c r="L6" s="1522"/>
      <c r="M6" s="419"/>
      <c r="N6" s="130"/>
      <c r="O6" s="77"/>
      <c r="P6" s="61"/>
      <c r="Q6" s="47">
        <f>N35</f>
        <v>720</v>
      </c>
      <c r="R6" s="7">
        <f>O6-Q6+O7+O5-Q5+O4+O8</f>
        <v>300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321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54</v>
      </c>
      <c r="M10" s="15">
        <v>14</v>
      </c>
      <c r="N10" s="68">
        <v>210</v>
      </c>
      <c r="O10" s="191">
        <v>45220</v>
      </c>
      <c r="P10" s="68">
        <f t="shared" ref="P10:P11" si="1">N10</f>
        <v>210</v>
      </c>
      <c r="Q10" s="69" t="s">
        <v>693</v>
      </c>
      <c r="R10" s="70">
        <v>0</v>
      </c>
      <c r="S10" s="194">
        <f>O4+O5+O6+O7-P10+O8</f>
        <v>810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334</v>
      </c>
      <c r="H11" s="70">
        <v>55</v>
      </c>
      <c r="I11" s="194">
        <f>I10-F11</f>
        <v>795</v>
      </c>
      <c r="K11" s="185"/>
      <c r="L11" s="1240">
        <f>L10-M11</f>
        <v>44</v>
      </c>
      <c r="M11" s="15">
        <v>10</v>
      </c>
      <c r="N11" s="68">
        <v>150</v>
      </c>
      <c r="O11" s="191">
        <v>45222</v>
      </c>
      <c r="P11" s="68">
        <f t="shared" si="1"/>
        <v>150</v>
      </c>
      <c r="Q11" s="69" t="s">
        <v>701</v>
      </c>
      <c r="R11" s="70">
        <v>0</v>
      </c>
      <c r="S11" s="1241">
        <f>S10-P11</f>
        <v>660</v>
      </c>
      <c r="T11" s="888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341</v>
      </c>
      <c r="H12" s="70">
        <v>55</v>
      </c>
      <c r="I12" s="194">
        <f t="shared" ref="I12:I30" si="3">I11-F12</f>
        <v>585</v>
      </c>
      <c r="K12" s="174"/>
      <c r="L12" s="1240">
        <f t="shared" ref="L12:L28" si="4">L11-M12</f>
        <v>39</v>
      </c>
      <c r="M12" s="1125">
        <v>5</v>
      </c>
      <c r="N12" s="979">
        <v>75</v>
      </c>
      <c r="O12" s="1114">
        <v>45224</v>
      </c>
      <c r="P12" s="979">
        <f t="shared" ref="P12:P26" si="5">N12</f>
        <v>75</v>
      </c>
      <c r="Q12" s="950" t="s">
        <v>717</v>
      </c>
      <c r="R12" s="968">
        <v>0</v>
      </c>
      <c r="S12" s="1241">
        <f t="shared" ref="S12:S30" si="6">S11-P12</f>
        <v>585</v>
      </c>
      <c r="T12" s="888"/>
    </row>
    <row r="13" spans="1:20" x14ac:dyDescent="0.25">
      <c r="A13" s="81" t="s">
        <v>33</v>
      </c>
      <c r="B13" s="848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49">
        <f t="shared" si="3"/>
        <v>585</v>
      </c>
      <c r="K13" s="81" t="s">
        <v>33</v>
      </c>
      <c r="L13" s="1240">
        <f t="shared" si="4"/>
        <v>25</v>
      </c>
      <c r="M13" s="1125">
        <v>14</v>
      </c>
      <c r="N13" s="979">
        <v>210</v>
      </c>
      <c r="O13" s="1114">
        <v>45225</v>
      </c>
      <c r="P13" s="979">
        <f t="shared" si="5"/>
        <v>210</v>
      </c>
      <c r="Q13" s="950" t="s">
        <v>732</v>
      </c>
      <c r="R13" s="968">
        <v>0</v>
      </c>
      <c r="S13" s="1241">
        <f t="shared" si="6"/>
        <v>375</v>
      </c>
      <c r="T13" s="888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0">
        <v>45202</v>
      </c>
      <c r="F14" s="572">
        <f t="shared" si="0"/>
        <v>120</v>
      </c>
      <c r="G14" s="724" t="s">
        <v>546</v>
      </c>
      <c r="H14" s="725">
        <v>55</v>
      </c>
      <c r="I14" s="194">
        <f t="shared" si="3"/>
        <v>465</v>
      </c>
      <c r="K14" s="72"/>
      <c r="L14" s="1240">
        <f t="shared" si="4"/>
        <v>20</v>
      </c>
      <c r="M14" s="1125">
        <v>5</v>
      </c>
      <c r="N14" s="979">
        <v>75</v>
      </c>
      <c r="O14" s="1114">
        <v>45227</v>
      </c>
      <c r="P14" s="979">
        <f t="shared" si="5"/>
        <v>75</v>
      </c>
      <c r="Q14" s="950" t="s">
        <v>740</v>
      </c>
      <c r="R14" s="968">
        <v>0</v>
      </c>
      <c r="S14" s="1241">
        <f t="shared" si="6"/>
        <v>300</v>
      </c>
      <c r="T14" s="888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0">
        <v>45208</v>
      </c>
      <c r="F15" s="572">
        <f t="shared" si="0"/>
        <v>105</v>
      </c>
      <c r="G15" s="724" t="s">
        <v>610</v>
      </c>
      <c r="H15" s="725">
        <v>0</v>
      </c>
      <c r="I15" s="194">
        <f t="shared" si="3"/>
        <v>360</v>
      </c>
      <c r="K15" s="72"/>
      <c r="L15" s="848">
        <f t="shared" si="4"/>
        <v>20</v>
      </c>
      <c r="M15" s="1125"/>
      <c r="N15" s="979"/>
      <c r="O15" s="1114"/>
      <c r="P15" s="979">
        <f t="shared" si="5"/>
        <v>0</v>
      </c>
      <c r="Q15" s="950"/>
      <c r="R15" s="968"/>
      <c r="S15" s="849">
        <f t="shared" si="6"/>
        <v>300</v>
      </c>
      <c r="T15" s="888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0">
        <v>45211</v>
      </c>
      <c r="F16" s="572">
        <f t="shared" si="0"/>
        <v>150</v>
      </c>
      <c r="G16" s="724" t="s">
        <v>625</v>
      </c>
      <c r="H16" s="725">
        <v>0</v>
      </c>
      <c r="I16" s="194">
        <f t="shared" si="3"/>
        <v>210</v>
      </c>
      <c r="L16" s="1240">
        <f t="shared" si="4"/>
        <v>20</v>
      </c>
      <c r="M16" s="1125"/>
      <c r="N16" s="979"/>
      <c r="O16" s="1114"/>
      <c r="P16" s="979">
        <f t="shared" si="5"/>
        <v>0</v>
      </c>
      <c r="Q16" s="950"/>
      <c r="R16" s="968"/>
      <c r="S16" s="1241">
        <f t="shared" si="6"/>
        <v>300</v>
      </c>
      <c r="T16" s="888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0">
        <v>45215</v>
      </c>
      <c r="F17" s="572">
        <f t="shared" si="0"/>
        <v>150</v>
      </c>
      <c r="G17" s="724" t="s">
        <v>651</v>
      </c>
      <c r="H17" s="725">
        <v>0</v>
      </c>
      <c r="I17" s="194">
        <f t="shared" si="3"/>
        <v>60</v>
      </c>
      <c r="L17" s="1240">
        <f t="shared" si="4"/>
        <v>20</v>
      </c>
      <c r="M17" s="1125"/>
      <c r="N17" s="979"/>
      <c r="O17" s="1114"/>
      <c r="P17" s="979">
        <f t="shared" si="5"/>
        <v>0</v>
      </c>
      <c r="Q17" s="950"/>
      <c r="R17" s="968"/>
      <c r="S17" s="1241">
        <f t="shared" si="6"/>
        <v>300</v>
      </c>
      <c r="T17" s="888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0">
        <v>45216</v>
      </c>
      <c r="F18" s="572">
        <f t="shared" si="0"/>
        <v>45</v>
      </c>
      <c r="G18" s="724" t="s">
        <v>658</v>
      </c>
      <c r="H18" s="725">
        <v>0</v>
      </c>
      <c r="I18" s="194">
        <f t="shared" si="3"/>
        <v>15</v>
      </c>
      <c r="K18" s="118"/>
      <c r="L18" s="221">
        <f t="shared" si="4"/>
        <v>20</v>
      </c>
      <c r="M18" s="15"/>
      <c r="N18" s="68"/>
      <c r="O18" s="191"/>
      <c r="P18" s="68">
        <f t="shared" si="5"/>
        <v>0</v>
      </c>
      <c r="Q18" s="69"/>
      <c r="R18" s="70"/>
      <c r="S18" s="194">
        <f t="shared" si="6"/>
        <v>300</v>
      </c>
    </row>
    <row r="19" spans="1:20" x14ac:dyDescent="0.25">
      <c r="A19" s="118"/>
      <c r="B19" s="221">
        <f t="shared" si="2"/>
        <v>1</v>
      </c>
      <c r="C19" s="15"/>
      <c r="D19" s="572"/>
      <c r="E19" s="1170"/>
      <c r="F19" s="572">
        <f t="shared" si="0"/>
        <v>0</v>
      </c>
      <c r="G19" s="724"/>
      <c r="H19" s="725"/>
      <c r="I19" s="194">
        <f t="shared" si="3"/>
        <v>15</v>
      </c>
      <c r="K19" s="118"/>
      <c r="L19" s="221">
        <f t="shared" si="4"/>
        <v>20</v>
      </c>
      <c r="M19" s="15"/>
      <c r="N19" s="68"/>
      <c r="O19" s="191"/>
      <c r="P19" s="68">
        <f t="shared" si="5"/>
        <v>0</v>
      </c>
      <c r="Q19" s="69"/>
      <c r="R19" s="70"/>
      <c r="S19" s="194">
        <f t="shared" si="6"/>
        <v>300</v>
      </c>
    </row>
    <row r="20" spans="1:20" x14ac:dyDescent="0.25">
      <c r="A20" s="118"/>
      <c r="B20" s="221">
        <f t="shared" si="2"/>
        <v>0</v>
      </c>
      <c r="C20" s="15">
        <v>1</v>
      </c>
      <c r="D20" s="572"/>
      <c r="E20" s="1170"/>
      <c r="F20" s="572">
        <v>15</v>
      </c>
      <c r="G20" s="724"/>
      <c r="H20" s="725"/>
      <c r="I20" s="194">
        <f t="shared" si="3"/>
        <v>0</v>
      </c>
      <c r="K20" s="118"/>
      <c r="L20" s="221">
        <f t="shared" si="4"/>
        <v>20</v>
      </c>
      <c r="M20" s="15"/>
      <c r="N20" s="68"/>
      <c r="O20" s="191"/>
      <c r="P20" s="68">
        <f t="shared" si="5"/>
        <v>0</v>
      </c>
      <c r="Q20" s="69"/>
      <c r="R20" s="70"/>
      <c r="S20" s="194">
        <f t="shared" si="6"/>
        <v>300</v>
      </c>
    </row>
    <row r="21" spans="1:20" x14ac:dyDescent="0.25">
      <c r="A21" s="118"/>
      <c r="B21" s="221">
        <f t="shared" si="2"/>
        <v>0</v>
      </c>
      <c r="C21" s="15"/>
      <c r="D21" s="572"/>
      <c r="E21" s="1170"/>
      <c r="F21" s="1322">
        <f t="shared" si="0"/>
        <v>0</v>
      </c>
      <c r="G21" s="1318"/>
      <c r="H21" s="1319"/>
      <c r="I21" s="1370">
        <f t="shared" si="3"/>
        <v>0</v>
      </c>
      <c r="K21" s="118"/>
      <c r="L21" s="221">
        <f t="shared" si="4"/>
        <v>20</v>
      </c>
      <c r="M21" s="15"/>
      <c r="N21" s="68"/>
      <c r="O21" s="191"/>
      <c r="P21" s="68">
        <f t="shared" si="5"/>
        <v>0</v>
      </c>
      <c r="Q21" s="69"/>
      <c r="R21" s="70"/>
      <c r="S21" s="194">
        <f t="shared" si="6"/>
        <v>300</v>
      </c>
    </row>
    <row r="22" spans="1:20" x14ac:dyDescent="0.25">
      <c r="A22" s="118"/>
      <c r="B22" s="221">
        <f t="shared" si="2"/>
        <v>0</v>
      </c>
      <c r="C22" s="15"/>
      <c r="D22" s="572"/>
      <c r="E22" s="1170"/>
      <c r="F22" s="1322">
        <f t="shared" si="0"/>
        <v>0</v>
      </c>
      <c r="G22" s="1318"/>
      <c r="H22" s="1319"/>
      <c r="I22" s="1370">
        <f t="shared" si="3"/>
        <v>0</v>
      </c>
      <c r="K22" s="118"/>
      <c r="L22" s="221">
        <f t="shared" si="4"/>
        <v>20</v>
      </c>
      <c r="M22" s="15"/>
      <c r="N22" s="68"/>
      <c r="O22" s="191"/>
      <c r="P22" s="68">
        <f t="shared" si="5"/>
        <v>0</v>
      </c>
      <c r="Q22" s="69"/>
      <c r="R22" s="70"/>
      <c r="S22" s="194">
        <f t="shared" si="6"/>
        <v>300</v>
      </c>
    </row>
    <row r="23" spans="1:20" x14ac:dyDescent="0.25">
      <c r="A23" s="119"/>
      <c r="B23" s="221">
        <f t="shared" si="2"/>
        <v>0</v>
      </c>
      <c r="C23" s="15"/>
      <c r="D23" s="572"/>
      <c r="E23" s="1170"/>
      <c r="F23" s="1322">
        <f t="shared" si="0"/>
        <v>0</v>
      </c>
      <c r="G23" s="1318"/>
      <c r="H23" s="1319"/>
      <c r="I23" s="1370">
        <f t="shared" si="3"/>
        <v>0</v>
      </c>
      <c r="K23" s="119"/>
      <c r="L23" s="221">
        <f t="shared" si="4"/>
        <v>20</v>
      </c>
      <c r="M23" s="15"/>
      <c r="N23" s="68"/>
      <c r="O23" s="191"/>
      <c r="P23" s="68">
        <f t="shared" si="5"/>
        <v>0</v>
      </c>
      <c r="Q23" s="69"/>
      <c r="R23" s="70"/>
      <c r="S23" s="194">
        <f t="shared" si="6"/>
        <v>300</v>
      </c>
    </row>
    <row r="24" spans="1:20" x14ac:dyDescent="0.25">
      <c r="A24" s="118"/>
      <c r="B24" s="221">
        <f t="shared" si="2"/>
        <v>0</v>
      </c>
      <c r="C24" s="15"/>
      <c r="D24" s="572"/>
      <c r="E24" s="1170"/>
      <c r="F24" s="1322">
        <f t="shared" si="0"/>
        <v>0</v>
      </c>
      <c r="G24" s="1318"/>
      <c r="H24" s="1319"/>
      <c r="I24" s="1370">
        <f t="shared" si="3"/>
        <v>0</v>
      </c>
      <c r="K24" s="118"/>
      <c r="L24" s="221">
        <f t="shared" si="4"/>
        <v>20</v>
      </c>
      <c r="M24" s="15"/>
      <c r="N24" s="68"/>
      <c r="O24" s="191"/>
      <c r="P24" s="68">
        <f t="shared" si="5"/>
        <v>0</v>
      </c>
      <c r="Q24" s="69"/>
      <c r="R24" s="70"/>
      <c r="S24" s="194">
        <f t="shared" si="6"/>
        <v>300</v>
      </c>
    </row>
    <row r="25" spans="1:20" x14ac:dyDescent="0.25">
      <c r="A25" s="118"/>
      <c r="B25" s="221">
        <f t="shared" si="2"/>
        <v>0</v>
      </c>
      <c r="C25" s="15"/>
      <c r="D25" s="572"/>
      <c r="E25" s="1170"/>
      <c r="F25" s="572">
        <f t="shared" si="0"/>
        <v>0</v>
      </c>
      <c r="G25" s="724"/>
      <c r="H25" s="725"/>
      <c r="I25" s="194">
        <f t="shared" si="3"/>
        <v>0</v>
      </c>
      <c r="K25" s="118"/>
      <c r="L25" s="221">
        <f t="shared" si="4"/>
        <v>20</v>
      </c>
      <c r="M25" s="15"/>
      <c r="N25" s="68"/>
      <c r="O25" s="191"/>
      <c r="P25" s="68">
        <f t="shared" si="5"/>
        <v>0</v>
      </c>
      <c r="Q25" s="69"/>
      <c r="R25" s="70"/>
      <c r="S25" s="194">
        <f t="shared" si="6"/>
        <v>300</v>
      </c>
    </row>
    <row r="26" spans="1:20" x14ac:dyDescent="0.25">
      <c r="A26" s="118"/>
      <c r="B26" s="221">
        <f t="shared" si="2"/>
        <v>0</v>
      </c>
      <c r="C26" s="15"/>
      <c r="D26" s="572"/>
      <c r="E26" s="1170"/>
      <c r="F26" s="572">
        <f t="shared" si="0"/>
        <v>0</v>
      </c>
      <c r="G26" s="724"/>
      <c r="H26" s="725"/>
      <c r="I26" s="194">
        <f t="shared" si="3"/>
        <v>0</v>
      </c>
      <c r="K26" s="118"/>
      <c r="L26" s="221">
        <f t="shared" si="4"/>
        <v>20</v>
      </c>
      <c r="M26" s="15"/>
      <c r="N26" s="68"/>
      <c r="O26" s="191"/>
      <c r="P26" s="68">
        <f t="shared" si="5"/>
        <v>0</v>
      </c>
      <c r="Q26" s="69"/>
      <c r="R26" s="70"/>
      <c r="S26" s="194">
        <f t="shared" si="6"/>
        <v>300</v>
      </c>
    </row>
    <row r="27" spans="1:20" x14ac:dyDescent="0.25">
      <c r="A27" s="118"/>
      <c r="B27" s="221">
        <f t="shared" si="2"/>
        <v>0</v>
      </c>
      <c r="C27" s="15"/>
      <c r="D27" s="572"/>
      <c r="E27" s="1170"/>
      <c r="F27" s="572">
        <v>0</v>
      </c>
      <c r="G27" s="724"/>
      <c r="H27" s="725"/>
      <c r="I27" s="194">
        <f t="shared" si="3"/>
        <v>0</v>
      </c>
      <c r="K27" s="118"/>
      <c r="L27" s="221">
        <f t="shared" si="4"/>
        <v>20</v>
      </c>
      <c r="M27" s="15"/>
      <c r="N27" s="68"/>
      <c r="O27" s="191"/>
      <c r="P27" s="68">
        <v>0</v>
      </c>
      <c r="Q27" s="69"/>
      <c r="R27" s="70"/>
      <c r="S27" s="194">
        <f t="shared" si="6"/>
        <v>300</v>
      </c>
    </row>
    <row r="28" spans="1:20" x14ac:dyDescent="0.25">
      <c r="A28" s="118"/>
      <c r="B28" s="221">
        <f t="shared" si="2"/>
        <v>0</v>
      </c>
      <c r="C28" s="15"/>
      <c r="D28" s="572"/>
      <c r="E28" s="1170"/>
      <c r="F28" s="572">
        <f t="shared" ref="F28:F33" si="7">D28</f>
        <v>0</v>
      </c>
      <c r="G28" s="724"/>
      <c r="H28" s="725"/>
      <c r="I28" s="194">
        <f t="shared" si="3"/>
        <v>0</v>
      </c>
      <c r="K28" s="118"/>
      <c r="L28" s="221">
        <f t="shared" si="4"/>
        <v>20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300</v>
      </c>
    </row>
    <row r="29" spans="1:20" x14ac:dyDescent="0.25">
      <c r="A29" s="118"/>
      <c r="B29" s="221"/>
      <c r="C29" s="15"/>
      <c r="D29" s="572"/>
      <c r="E29" s="1170"/>
      <c r="F29" s="572">
        <f t="shared" si="7"/>
        <v>0</v>
      </c>
      <c r="G29" s="724"/>
      <c r="H29" s="725"/>
      <c r="I29" s="194">
        <f t="shared" si="3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300</v>
      </c>
    </row>
    <row r="30" spans="1:20" x14ac:dyDescent="0.25">
      <c r="A30" s="118"/>
      <c r="B30" s="221"/>
      <c r="C30" s="15"/>
      <c r="D30" s="572"/>
      <c r="E30" s="1170"/>
      <c r="F30" s="572">
        <f t="shared" si="7"/>
        <v>0</v>
      </c>
      <c r="G30" s="724"/>
      <c r="H30" s="725"/>
      <c r="I30" s="194">
        <f t="shared" si="3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300</v>
      </c>
    </row>
    <row r="31" spans="1:20" x14ac:dyDescent="0.25">
      <c r="A31" s="118"/>
      <c r="B31" s="221"/>
      <c r="C31" s="15"/>
      <c r="D31" s="572"/>
      <c r="E31" s="1170"/>
      <c r="F31" s="572">
        <f t="shared" si="7"/>
        <v>0</v>
      </c>
      <c r="G31" s="724"/>
      <c r="H31" s="725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0"/>
      <c r="F32" s="572">
        <f t="shared" si="7"/>
        <v>0</v>
      </c>
      <c r="G32" s="724"/>
      <c r="H32" s="725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990</v>
      </c>
      <c r="F35" s="6">
        <f>SUM(F10:F34)</f>
        <v>1005</v>
      </c>
      <c r="M35" s="6">
        <f>SUM(M10:M34)</f>
        <v>48</v>
      </c>
      <c r="N35" s="6">
        <f>SUM(N10:N34)</f>
        <v>720</v>
      </c>
      <c r="P35" s="6">
        <f>SUM(P10:P34)</f>
        <v>720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20</v>
      </c>
    </row>
    <row r="39" spans="1:19" ht="15.75" thickBot="1" x14ac:dyDescent="0.3"/>
    <row r="40" spans="1:19" ht="15.75" thickBot="1" x14ac:dyDescent="0.3">
      <c r="C40" s="1505" t="s">
        <v>11</v>
      </c>
      <c r="D40" s="1506"/>
      <c r="E40" s="56">
        <f>E4+E5+E6+E7-F35</f>
        <v>0</v>
      </c>
      <c r="F40" s="72"/>
      <c r="M40" s="1505" t="s">
        <v>11</v>
      </c>
      <c r="N40" s="1506"/>
      <c r="O40" s="56">
        <f>O4+O5+O6+O7-P35</f>
        <v>300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523" t="s">
        <v>170</v>
      </c>
      <c r="C4" s="364"/>
      <c r="D4" s="801"/>
      <c r="E4" s="58"/>
      <c r="F4" s="61"/>
      <c r="G4" s="151"/>
      <c r="H4" s="151"/>
      <c r="I4" s="487"/>
    </row>
    <row r="5" spans="1:9" ht="15" customHeight="1" x14ac:dyDescent="0.25">
      <c r="A5" s="1507" t="s">
        <v>403</v>
      </c>
      <c r="B5" s="1524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07"/>
      <c r="B6" s="1524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2">
        <v>10</v>
      </c>
      <c r="D10" s="979">
        <v>265.08</v>
      </c>
      <c r="E10" s="1114">
        <v>45206</v>
      </c>
      <c r="F10" s="68">
        <f t="shared" ref="F10" si="0">D10</f>
        <v>265.08</v>
      </c>
      <c r="G10" s="69" t="s">
        <v>601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79">
        <v>130.68</v>
      </c>
      <c r="E11" s="1114">
        <v>45206</v>
      </c>
      <c r="F11" s="979">
        <f t="shared" ref="F11:F26" si="1">D11</f>
        <v>130.68</v>
      </c>
      <c r="G11" s="950" t="s">
        <v>600</v>
      </c>
      <c r="H11" s="968">
        <v>0</v>
      </c>
      <c r="I11" s="112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79">
        <v>670.01</v>
      </c>
      <c r="E12" s="1114">
        <v>45206</v>
      </c>
      <c r="F12" s="979">
        <f t="shared" si="1"/>
        <v>670.01</v>
      </c>
      <c r="G12" s="950" t="s">
        <v>608</v>
      </c>
      <c r="H12" s="968">
        <v>0</v>
      </c>
      <c r="I12" s="112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79">
        <v>113.18</v>
      </c>
      <c r="E13" s="1114">
        <v>45211</v>
      </c>
      <c r="F13" s="979">
        <f t="shared" si="1"/>
        <v>113.18</v>
      </c>
      <c r="G13" s="950" t="s">
        <v>625</v>
      </c>
      <c r="H13" s="968">
        <v>0</v>
      </c>
      <c r="I13" s="112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79">
        <v>208.98</v>
      </c>
      <c r="E14" s="1114">
        <v>45218</v>
      </c>
      <c r="F14" s="979">
        <f t="shared" si="1"/>
        <v>208.98</v>
      </c>
      <c r="G14" s="950" t="s">
        <v>676</v>
      </c>
      <c r="H14" s="968">
        <v>0</v>
      </c>
      <c r="I14" s="112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79">
        <v>104.92</v>
      </c>
      <c r="E15" s="1114">
        <v>45219</v>
      </c>
      <c r="F15" s="979">
        <f t="shared" si="1"/>
        <v>104.92</v>
      </c>
      <c r="G15" s="950" t="s">
        <v>684</v>
      </c>
      <c r="H15" s="968">
        <v>0</v>
      </c>
      <c r="I15" s="112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79">
        <v>353.44</v>
      </c>
      <c r="E16" s="1114">
        <v>45222</v>
      </c>
      <c r="F16" s="979">
        <f t="shared" si="1"/>
        <v>353.44</v>
      </c>
      <c r="G16" s="950" t="s">
        <v>705</v>
      </c>
      <c r="H16" s="968">
        <v>0</v>
      </c>
      <c r="I16" s="112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706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736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48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390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68"/>
      <c r="E27" s="191"/>
      <c r="F27" s="68">
        <v>0</v>
      </c>
      <c r="G27" s="69"/>
      <c r="H27" s="70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508"/>
      <c r="B5" s="1525" t="s">
        <v>100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508"/>
      <c r="B6" s="1525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8"/>
      <c r="E34" s="699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6" sqref="I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07" t="s">
        <v>97</v>
      </c>
      <c r="B5" s="1525" t="s">
        <v>71</v>
      </c>
      <c r="C5" s="442">
        <v>75</v>
      </c>
      <c r="D5" s="491">
        <v>45203</v>
      </c>
      <c r="E5" s="443">
        <v>317.8</v>
      </c>
      <c r="F5" s="743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507"/>
      <c r="B6" s="1526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571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573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24">
        <v>5</v>
      </c>
      <c r="D10" s="979">
        <v>89.77</v>
      </c>
      <c r="E10" s="967">
        <v>45208</v>
      </c>
      <c r="F10" s="1115">
        <f t="shared" si="1"/>
        <v>89.77</v>
      </c>
      <c r="G10" s="950" t="s">
        <v>610</v>
      </c>
      <c r="H10" s="968">
        <v>0</v>
      </c>
      <c r="I10" s="887">
        <f>I9-F10</f>
        <v>1034.0800000000002</v>
      </c>
      <c r="J10" s="888"/>
    </row>
    <row r="11" spans="1:10" ht="15" customHeight="1" x14ac:dyDescent="0.25">
      <c r="A11" s="54" t="s">
        <v>33</v>
      </c>
      <c r="B11" s="470">
        <f t="shared" si="2"/>
        <v>54</v>
      </c>
      <c r="C11" s="1125">
        <v>1</v>
      </c>
      <c r="D11" s="979">
        <v>17.78</v>
      </c>
      <c r="E11" s="1126">
        <v>45211</v>
      </c>
      <c r="F11" s="1115">
        <f t="shared" si="1"/>
        <v>17.78</v>
      </c>
      <c r="G11" s="1127" t="s">
        <v>626</v>
      </c>
      <c r="H11" s="1128">
        <v>76</v>
      </c>
      <c r="I11" s="887">
        <f t="shared" ref="I11:I34" si="3">I10-F11</f>
        <v>1016.3000000000002</v>
      </c>
      <c r="J11" s="888"/>
    </row>
    <row r="12" spans="1:10" ht="15" customHeight="1" x14ac:dyDescent="0.25">
      <c r="A12" s="19"/>
      <c r="B12" s="470">
        <f t="shared" si="2"/>
        <v>53</v>
      </c>
      <c r="C12" s="1124">
        <v>1</v>
      </c>
      <c r="D12" s="979">
        <v>18.940000000000001</v>
      </c>
      <c r="E12" s="967">
        <v>45212</v>
      </c>
      <c r="F12" s="1115">
        <f t="shared" si="1"/>
        <v>18.940000000000001</v>
      </c>
      <c r="G12" s="950" t="s">
        <v>635</v>
      </c>
      <c r="H12" s="968">
        <v>0</v>
      </c>
      <c r="I12" s="887">
        <f t="shared" si="3"/>
        <v>997.36000000000013</v>
      </c>
      <c r="J12" s="888"/>
    </row>
    <row r="13" spans="1:10" ht="15" customHeight="1" x14ac:dyDescent="0.25">
      <c r="B13" s="470">
        <f t="shared" si="2"/>
        <v>43</v>
      </c>
      <c r="C13" s="1125">
        <v>10</v>
      </c>
      <c r="D13" s="979">
        <v>190.84</v>
      </c>
      <c r="E13" s="967">
        <v>45225</v>
      </c>
      <c r="F13" s="1115">
        <f t="shared" si="1"/>
        <v>190.84</v>
      </c>
      <c r="G13" s="950" t="s">
        <v>728</v>
      </c>
      <c r="H13" s="968">
        <v>0</v>
      </c>
      <c r="I13" s="887">
        <f t="shared" si="3"/>
        <v>806.5200000000001</v>
      </c>
      <c r="J13" s="888"/>
    </row>
    <row r="14" spans="1:10" ht="15" customHeight="1" x14ac:dyDescent="0.25">
      <c r="B14" s="470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728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70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743</v>
      </c>
      <c r="H15" s="70">
        <v>77</v>
      </c>
      <c r="I15" s="203">
        <f t="shared" si="3"/>
        <v>728.96</v>
      </c>
    </row>
    <row r="16" spans="1:10" ht="15" customHeight="1" x14ac:dyDescent="0.25">
      <c r="B16" s="1391">
        <f t="shared" si="2"/>
        <v>39</v>
      </c>
      <c r="C16" s="15"/>
      <c r="D16" s="68">
        <v>0</v>
      </c>
      <c r="E16" s="231"/>
      <c r="F16" s="102">
        <f t="shared" si="1"/>
        <v>0</v>
      </c>
      <c r="G16" s="950"/>
      <c r="H16" s="968"/>
      <c r="I16" s="1392">
        <f t="shared" si="3"/>
        <v>728.96</v>
      </c>
      <c r="J16" s="888"/>
    </row>
    <row r="17" spans="1:10" ht="15" customHeight="1" x14ac:dyDescent="0.25">
      <c r="B17" s="470">
        <f t="shared" si="2"/>
        <v>39</v>
      </c>
      <c r="C17" s="15"/>
      <c r="D17" s="68">
        <v>0</v>
      </c>
      <c r="E17" s="231"/>
      <c r="F17" s="102">
        <f t="shared" si="1"/>
        <v>0</v>
      </c>
      <c r="G17" s="950"/>
      <c r="H17" s="968"/>
      <c r="I17" s="887">
        <f t="shared" si="3"/>
        <v>728.96</v>
      </c>
      <c r="J17" s="888"/>
    </row>
    <row r="18" spans="1:10" ht="15" customHeight="1" x14ac:dyDescent="0.25">
      <c r="B18" s="470">
        <f t="shared" si="2"/>
        <v>39</v>
      </c>
      <c r="C18" s="15"/>
      <c r="D18" s="68">
        <v>0</v>
      </c>
      <c r="E18" s="231"/>
      <c r="F18" s="102">
        <f t="shared" si="1"/>
        <v>0</v>
      </c>
      <c r="G18" s="950"/>
      <c r="H18" s="968"/>
      <c r="I18" s="887">
        <f t="shared" si="3"/>
        <v>728.96</v>
      </c>
      <c r="J18" s="888"/>
    </row>
    <row r="19" spans="1:10" ht="15" customHeight="1" x14ac:dyDescent="0.25">
      <c r="B19" s="470">
        <f t="shared" si="2"/>
        <v>39</v>
      </c>
      <c r="C19" s="15"/>
      <c r="D19" s="68">
        <v>0</v>
      </c>
      <c r="E19" s="231"/>
      <c r="F19" s="102">
        <f t="shared" si="1"/>
        <v>0</v>
      </c>
      <c r="G19" s="950"/>
      <c r="H19" s="968"/>
      <c r="I19" s="887">
        <f t="shared" si="3"/>
        <v>728.96</v>
      </c>
      <c r="J19" s="888"/>
    </row>
    <row r="20" spans="1:10" ht="15" customHeight="1" x14ac:dyDescent="0.25">
      <c r="B20" s="470">
        <f t="shared" si="2"/>
        <v>39</v>
      </c>
      <c r="C20" s="15"/>
      <c r="D20" s="68">
        <v>0</v>
      </c>
      <c r="E20" s="231"/>
      <c r="F20" s="102">
        <f t="shared" si="1"/>
        <v>0</v>
      </c>
      <c r="G20" s="950"/>
      <c r="H20" s="968"/>
      <c r="I20" s="887">
        <f t="shared" si="3"/>
        <v>728.96</v>
      </c>
      <c r="J20" s="888"/>
    </row>
    <row r="21" spans="1:10" ht="15" customHeight="1" x14ac:dyDescent="0.25">
      <c r="B21" s="470">
        <f t="shared" si="2"/>
        <v>39</v>
      </c>
      <c r="C21" s="15"/>
      <c r="D21" s="68">
        <v>0</v>
      </c>
      <c r="E21" s="231"/>
      <c r="F21" s="102">
        <f t="shared" si="1"/>
        <v>0</v>
      </c>
      <c r="G21" s="950"/>
      <c r="H21" s="968"/>
      <c r="I21" s="887">
        <f t="shared" si="3"/>
        <v>728.96</v>
      </c>
      <c r="J21" s="888"/>
    </row>
    <row r="22" spans="1:10" ht="15" customHeight="1" x14ac:dyDescent="0.25">
      <c r="B22" s="470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70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70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70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70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70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70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70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70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70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70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70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70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70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9"/>
      <c r="D38" s="1500" t="s">
        <v>21</v>
      </c>
      <c r="E38" s="1501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S14" sqref="BS1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97" t="s">
        <v>371</v>
      </c>
      <c r="L1" s="1497"/>
      <c r="M1" s="1497"/>
      <c r="N1" s="1497"/>
      <c r="O1" s="1497"/>
      <c r="P1" s="1497"/>
      <c r="Q1" s="1497"/>
      <c r="R1" s="254">
        <f>I1+1</f>
        <v>1</v>
      </c>
      <c r="S1" s="254"/>
      <c r="U1" s="1496" t="s">
        <v>372</v>
      </c>
      <c r="V1" s="1496"/>
      <c r="W1" s="1496"/>
      <c r="X1" s="1496"/>
      <c r="Y1" s="1496"/>
      <c r="Z1" s="1496"/>
      <c r="AA1" s="1496"/>
      <c r="AB1" s="254">
        <f>R1+1</f>
        <v>2</v>
      </c>
      <c r="AC1" s="357"/>
      <c r="AE1" s="1496" t="str">
        <f>U1</f>
        <v>ENTRADA DEL MES DE OCTUBRE 2023</v>
      </c>
      <c r="AF1" s="1496"/>
      <c r="AG1" s="1496"/>
      <c r="AH1" s="1496"/>
      <c r="AI1" s="1496"/>
      <c r="AJ1" s="1496"/>
      <c r="AK1" s="1496"/>
      <c r="AL1" s="254">
        <f>AB1+1</f>
        <v>3</v>
      </c>
      <c r="AM1" s="254"/>
      <c r="AO1" s="1496" t="str">
        <f>AE1</f>
        <v>ENTRADA DEL MES DE OCTUBRE 2023</v>
      </c>
      <c r="AP1" s="1496"/>
      <c r="AQ1" s="1496"/>
      <c r="AR1" s="1496"/>
      <c r="AS1" s="1496"/>
      <c r="AT1" s="1496"/>
      <c r="AU1" s="1496"/>
      <c r="AV1" s="254">
        <f>AL1+1</f>
        <v>4</v>
      </c>
      <c r="AW1" s="357"/>
      <c r="AY1" s="1496" t="str">
        <f>AO1</f>
        <v>ENTRADA DEL MES DE OCTUBRE 2023</v>
      </c>
      <c r="AZ1" s="1496"/>
      <c r="BA1" s="1496"/>
      <c r="BB1" s="1496"/>
      <c r="BC1" s="1496"/>
      <c r="BD1" s="1496"/>
      <c r="BE1" s="1496"/>
      <c r="BF1" s="254">
        <f>AV1+1</f>
        <v>5</v>
      </c>
      <c r="BG1" s="369"/>
      <c r="BI1" s="1496" t="str">
        <f>AY1</f>
        <v>ENTRADA DEL MES DE OCTUBRE 2023</v>
      </c>
      <c r="BJ1" s="1496"/>
      <c r="BK1" s="1496"/>
      <c r="BL1" s="1496"/>
      <c r="BM1" s="1496"/>
      <c r="BN1" s="1496"/>
      <c r="BO1" s="1496"/>
      <c r="BP1" s="254">
        <f>BF1+1</f>
        <v>6</v>
      </c>
      <c r="BQ1" s="357"/>
      <c r="BS1" s="1496" t="str">
        <f>BI1</f>
        <v>ENTRADA DEL MES DE OCTUBRE 2023</v>
      </c>
      <c r="BT1" s="1496"/>
      <c r="BU1" s="1496"/>
      <c r="BV1" s="1496"/>
      <c r="BW1" s="1496"/>
      <c r="BX1" s="1496"/>
      <c r="BY1" s="1496"/>
      <c r="BZ1" s="254">
        <f>BP1+1</f>
        <v>7</v>
      </c>
      <c r="CC1" s="1496" t="str">
        <f>BS1</f>
        <v>ENTRADA DEL MES DE OCTUBRE 2023</v>
      </c>
      <c r="CD1" s="1496"/>
      <c r="CE1" s="1496"/>
      <c r="CF1" s="1496"/>
      <c r="CG1" s="1496"/>
      <c r="CH1" s="1496"/>
      <c r="CI1" s="1496"/>
      <c r="CJ1" s="254">
        <f>BZ1+1</f>
        <v>8</v>
      </c>
      <c r="CM1" s="1496" t="str">
        <f>CC1</f>
        <v>ENTRADA DEL MES DE OCTUBRE 2023</v>
      </c>
      <c r="CN1" s="1496"/>
      <c r="CO1" s="1496"/>
      <c r="CP1" s="1496"/>
      <c r="CQ1" s="1496"/>
      <c r="CR1" s="1496"/>
      <c r="CS1" s="1496"/>
      <c r="CT1" s="254">
        <f>CJ1+1</f>
        <v>9</v>
      </c>
      <c r="CU1" s="357"/>
      <c r="CW1" s="1496" t="str">
        <f>CM1</f>
        <v>ENTRADA DEL MES DE OCTUBRE 2023</v>
      </c>
      <c r="CX1" s="1496"/>
      <c r="CY1" s="1496"/>
      <c r="CZ1" s="1496"/>
      <c r="DA1" s="1496"/>
      <c r="DB1" s="1496"/>
      <c r="DC1" s="1496"/>
      <c r="DD1" s="254">
        <f>CT1+1</f>
        <v>10</v>
      </c>
      <c r="DE1" s="357"/>
      <c r="DG1" s="1496" t="str">
        <f>CW1</f>
        <v>ENTRADA DEL MES DE OCTUBRE 2023</v>
      </c>
      <c r="DH1" s="1496"/>
      <c r="DI1" s="1496"/>
      <c r="DJ1" s="1496"/>
      <c r="DK1" s="1496"/>
      <c r="DL1" s="1496"/>
      <c r="DM1" s="1496"/>
      <c r="DN1" s="254">
        <f>DD1+1</f>
        <v>11</v>
      </c>
      <c r="DO1" s="357"/>
      <c r="DQ1" s="1496" t="str">
        <f>DG1</f>
        <v>ENTRADA DEL MES DE OCTUBRE 2023</v>
      </c>
      <c r="DR1" s="1496"/>
      <c r="DS1" s="1496"/>
      <c r="DT1" s="1496"/>
      <c r="DU1" s="1496"/>
      <c r="DV1" s="1496"/>
      <c r="DW1" s="1496"/>
      <c r="DX1" s="254">
        <f>DN1+1</f>
        <v>12</v>
      </c>
      <c r="EA1" s="1496" t="str">
        <f>DQ1</f>
        <v>ENTRADA DEL MES DE OCTUBRE 2023</v>
      </c>
      <c r="EB1" s="1496"/>
      <c r="EC1" s="1496"/>
      <c r="ED1" s="1496"/>
      <c r="EE1" s="1496"/>
      <c r="EF1" s="1496"/>
      <c r="EG1" s="1496"/>
      <c r="EH1" s="254">
        <f>DX1+1</f>
        <v>13</v>
      </c>
      <c r="EI1" s="357"/>
      <c r="EK1" s="1496" t="str">
        <f>EA1</f>
        <v>ENTRADA DEL MES DE OCTUBRE 2023</v>
      </c>
      <c r="EL1" s="1496"/>
      <c r="EM1" s="1496"/>
      <c r="EN1" s="1496"/>
      <c r="EO1" s="1496"/>
      <c r="EP1" s="1496"/>
      <c r="EQ1" s="1496"/>
      <c r="ER1" s="254">
        <f>EH1+1</f>
        <v>14</v>
      </c>
      <c r="ES1" s="357"/>
      <c r="EU1" s="1496" t="str">
        <f>EK1</f>
        <v>ENTRADA DEL MES DE OCTUBRE 2023</v>
      </c>
      <c r="EV1" s="1496"/>
      <c r="EW1" s="1496"/>
      <c r="EX1" s="1496"/>
      <c r="EY1" s="1496"/>
      <c r="EZ1" s="1496"/>
      <c r="FA1" s="1496"/>
      <c r="FB1" s="254">
        <f>ER1+1</f>
        <v>15</v>
      </c>
      <c r="FC1" s="357"/>
      <c r="FE1" s="1496" t="str">
        <f>EU1</f>
        <v>ENTRADA DEL MES DE OCTUBRE 2023</v>
      </c>
      <c r="FF1" s="1496"/>
      <c r="FG1" s="1496"/>
      <c r="FH1" s="1496"/>
      <c r="FI1" s="1496"/>
      <c r="FJ1" s="1496"/>
      <c r="FK1" s="1496"/>
      <c r="FL1" s="254">
        <f>FB1+1</f>
        <v>16</v>
      </c>
      <c r="FM1" s="357"/>
      <c r="FO1" s="1496" t="str">
        <f>FE1</f>
        <v>ENTRADA DEL MES DE OCTUBRE 2023</v>
      </c>
      <c r="FP1" s="1496"/>
      <c r="FQ1" s="1496"/>
      <c r="FR1" s="1496"/>
      <c r="FS1" s="1496"/>
      <c r="FT1" s="1496"/>
      <c r="FU1" s="1496"/>
      <c r="FV1" s="254">
        <f>FL1+1</f>
        <v>17</v>
      </c>
      <c r="FW1" s="357"/>
      <c r="FY1" s="1496" t="str">
        <f>FO1</f>
        <v>ENTRADA DEL MES DE OCTUBRE 2023</v>
      </c>
      <c r="FZ1" s="1496"/>
      <c r="GA1" s="1496"/>
      <c r="GB1" s="1496"/>
      <c r="GC1" s="1496"/>
      <c r="GD1" s="1496"/>
      <c r="GE1" s="1496"/>
      <c r="GF1" s="254">
        <f>FV1+1</f>
        <v>18</v>
      </c>
      <c r="GG1" s="357"/>
      <c r="GH1" s="74" t="s">
        <v>37</v>
      </c>
      <c r="GI1" s="1496" t="str">
        <f>FY1</f>
        <v>ENTRADA DEL MES DE OCTUBRE 2023</v>
      </c>
      <c r="GJ1" s="1496"/>
      <c r="GK1" s="1496"/>
      <c r="GL1" s="1496"/>
      <c r="GM1" s="1496"/>
      <c r="GN1" s="1496"/>
      <c r="GO1" s="1496"/>
      <c r="GP1" s="254">
        <f>GF1+1</f>
        <v>19</v>
      </c>
      <c r="GQ1" s="357"/>
      <c r="GS1" s="1496" t="str">
        <f>GI1</f>
        <v>ENTRADA DEL MES DE OCTUBRE 2023</v>
      </c>
      <c r="GT1" s="1496"/>
      <c r="GU1" s="1496"/>
      <c r="GV1" s="1496"/>
      <c r="GW1" s="1496"/>
      <c r="GX1" s="1496"/>
      <c r="GY1" s="1496"/>
      <c r="GZ1" s="254">
        <f>GP1+1</f>
        <v>20</v>
      </c>
      <c r="HA1" s="357"/>
      <c r="HC1" s="1496" t="str">
        <f>GS1</f>
        <v>ENTRADA DEL MES DE OCTUBRE 2023</v>
      </c>
      <c r="HD1" s="1496"/>
      <c r="HE1" s="1496"/>
      <c r="HF1" s="1496"/>
      <c r="HG1" s="1496"/>
      <c r="HH1" s="1496"/>
      <c r="HI1" s="1496"/>
      <c r="HJ1" s="254">
        <f>GZ1+1</f>
        <v>21</v>
      </c>
      <c r="HK1" s="357"/>
      <c r="HM1" s="1496" t="str">
        <f>HC1</f>
        <v>ENTRADA DEL MES DE OCTUBRE 2023</v>
      </c>
      <c r="HN1" s="1496"/>
      <c r="HO1" s="1496"/>
      <c r="HP1" s="1496"/>
      <c r="HQ1" s="1496"/>
      <c r="HR1" s="1496"/>
      <c r="HS1" s="1496"/>
      <c r="HT1" s="254">
        <f>HJ1+1</f>
        <v>22</v>
      </c>
      <c r="HU1" s="357"/>
      <c r="HW1" s="1496" t="str">
        <f>HM1</f>
        <v>ENTRADA DEL MES DE OCTUBRE 2023</v>
      </c>
      <c r="HX1" s="1496"/>
      <c r="HY1" s="1496"/>
      <c r="HZ1" s="1496"/>
      <c r="IA1" s="1496"/>
      <c r="IB1" s="1496"/>
      <c r="IC1" s="1496"/>
      <c r="ID1" s="254">
        <f>HT1+1</f>
        <v>23</v>
      </c>
      <c r="IE1" s="357"/>
      <c r="IG1" s="1496" t="str">
        <f>HW1</f>
        <v>ENTRADA DEL MES DE OCTUBRE 2023</v>
      </c>
      <c r="IH1" s="1496"/>
      <c r="II1" s="1496"/>
      <c r="IJ1" s="1496"/>
      <c r="IK1" s="1496"/>
      <c r="IL1" s="1496"/>
      <c r="IM1" s="1496"/>
      <c r="IN1" s="254">
        <f>ID1+1</f>
        <v>24</v>
      </c>
      <c r="IO1" s="357"/>
      <c r="IQ1" s="1496" t="str">
        <f>IG1</f>
        <v>ENTRADA DEL MES DE OCTUBRE 2023</v>
      </c>
      <c r="IR1" s="1496"/>
      <c r="IS1" s="1496"/>
      <c r="IT1" s="1496"/>
      <c r="IU1" s="1496"/>
      <c r="IV1" s="1496"/>
      <c r="IW1" s="1496"/>
      <c r="IX1" s="254">
        <f>IN1+1</f>
        <v>25</v>
      </c>
      <c r="IY1" s="357"/>
      <c r="JA1" s="1496" t="str">
        <f>IQ1</f>
        <v>ENTRADA DEL MES DE OCTUBRE 2023</v>
      </c>
      <c r="JB1" s="1496"/>
      <c r="JC1" s="1496"/>
      <c r="JD1" s="1496"/>
      <c r="JE1" s="1496"/>
      <c r="JF1" s="1496"/>
      <c r="JG1" s="1496"/>
      <c r="JH1" s="254">
        <f>IX1+1</f>
        <v>26</v>
      </c>
      <c r="JI1" s="357"/>
      <c r="JK1" s="1502" t="str">
        <f>JA1</f>
        <v>ENTRADA DEL MES DE OCTUBRE 2023</v>
      </c>
      <c r="JL1" s="1502"/>
      <c r="JM1" s="1502"/>
      <c r="JN1" s="1502"/>
      <c r="JO1" s="1502"/>
      <c r="JP1" s="1502"/>
      <c r="JQ1" s="1502"/>
      <c r="JR1" s="254">
        <f>JH1+1</f>
        <v>27</v>
      </c>
      <c r="JS1" s="357"/>
      <c r="JU1" s="1496" t="str">
        <f>JK1</f>
        <v>ENTRADA DEL MES DE OCTUBRE 2023</v>
      </c>
      <c r="JV1" s="1496"/>
      <c r="JW1" s="1496"/>
      <c r="JX1" s="1496"/>
      <c r="JY1" s="1496"/>
      <c r="JZ1" s="1496"/>
      <c r="KA1" s="1496"/>
      <c r="KB1" s="254">
        <f>JR1+1</f>
        <v>28</v>
      </c>
      <c r="KC1" s="357"/>
      <c r="KE1" s="1496" t="str">
        <f>JU1</f>
        <v>ENTRADA DEL MES DE OCTUBRE 2023</v>
      </c>
      <c r="KF1" s="1496"/>
      <c r="KG1" s="1496"/>
      <c r="KH1" s="1496"/>
      <c r="KI1" s="1496"/>
      <c r="KJ1" s="1496"/>
      <c r="KK1" s="1496"/>
      <c r="KL1" s="254">
        <f>KB1+1</f>
        <v>29</v>
      </c>
      <c r="KM1" s="357"/>
      <c r="KO1" s="1496" t="str">
        <f>KE1</f>
        <v>ENTRADA DEL MES DE OCTUBRE 2023</v>
      </c>
      <c r="KP1" s="1496"/>
      <c r="KQ1" s="1496"/>
      <c r="KR1" s="1496"/>
      <c r="KS1" s="1496"/>
      <c r="KT1" s="1496"/>
      <c r="KU1" s="1496"/>
      <c r="KV1" s="254">
        <f>KL1+1</f>
        <v>30</v>
      </c>
      <c r="KW1" s="357"/>
      <c r="KY1" s="1496" t="str">
        <f>KO1</f>
        <v>ENTRADA DEL MES DE OCTUBRE 2023</v>
      </c>
      <c r="KZ1" s="1496"/>
      <c r="LA1" s="1496"/>
      <c r="LB1" s="1496"/>
      <c r="LC1" s="1496"/>
      <c r="LD1" s="1496"/>
      <c r="LE1" s="1496"/>
      <c r="LF1" s="254">
        <f>KV1+1</f>
        <v>31</v>
      </c>
      <c r="LG1" s="357"/>
      <c r="LH1" s="74" t="s">
        <v>41</v>
      </c>
      <c r="LI1" s="1496" t="str">
        <f>KY1</f>
        <v>ENTRADA DEL MES DE OCTUBRE 2023</v>
      </c>
      <c r="LJ1" s="1496"/>
      <c r="LK1" s="1496"/>
      <c r="LL1" s="1496"/>
      <c r="LM1" s="1496"/>
      <c r="LN1" s="1496"/>
      <c r="LO1" s="1496"/>
      <c r="LP1" s="254">
        <f>LF1+1</f>
        <v>32</v>
      </c>
      <c r="LQ1" s="357"/>
      <c r="LS1" s="1496" t="str">
        <f>LI1</f>
        <v>ENTRADA DEL MES DE OCTUBRE 2023</v>
      </c>
      <c r="LT1" s="1496"/>
      <c r="LU1" s="1496"/>
      <c r="LV1" s="1496"/>
      <c r="LW1" s="1496"/>
      <c r="LX1" s="1496"/>
      <c r="LY1" s="1496"/>
      <c r="LZ1" s="254">
        <f>LP1+1</f>
        <v>33</v>
      </c>
      <c r="MC1" s="1496" t="str">
        <f>LS1</f>
        <v>ENTRADA DEL MES DE OCTUBRE 2023</v>
      </c>
      <c r="MD1" s="1496"/>
      <c r="ME1" s="1496"/>
      <c r="MF1" s="1496"/>
      <c r="MG1" s="1496"/>
      <c r="MH1" s="1496"/>
      <c r="MI1" s="1496"/>
      <c r="MJ1" s="254">
        <f>LZ1+1</f>
        <v>34</v>
      </c>
      <c r="MK1" s="254"/>
      <c r="MM1" s="1496" t="str">
        <f>MC1</f>
        <v>ENTRADA DEL MES DE OCTUBRE 2023</v>
      </c>
      <c r="MN1" s="1496"/>
      <c r="MO1" s="1496"/>
      <c r="MP1" s="1496"/>
      <c r="MQ1" s="1496"/>
      <c r="MR1" s="1496"/>
      <c r="MS1" s="1496"/>
      <c r="MT1" s="254">
        <f>MJ1+1</f>
        <v>35</v>
      </c>
      <c r="MU1" s="254"/>
      <c r="MW1" s="1496" t="str">
        <f>MM1</f>
        <v>ENTRADA DEL MES DE OCTUBRE 2023</v>
      </c>
      <c r="MX1" s="1496"/>
      <c r="MY1" s="1496"/>
      <c r="MZ1" s="1496"/>
      <c r="NA1" s="1496"/>
      <c r="NB1" s="1496"/>
      <c r="NC1" s="1496"/>
      <c r="ND1" s="254">
        <f>MT1+1</f>
        <v>36</v>
      </c>
      <c r="NE1" s="254"/>
      <c r="NG1" s="1496" t="str">
        <f>MW1</f>
        <v>ENTRADA DEL MES DE OCTUBRE 2023</v>
      </c>
      <c r="NH1" s="1496"/>
      <c r="NI1" s="1496"/>
      <c r="NJ1" s="1496"/>
      <c r="NK1" s="1496"/>
      <c r="NL1" s="1496"/>
      <c r="NM1" s="1496"/>
      <c r="NN1" s="254">
        <f>ND1+1</f>
        <v>37</v>
      </c>
      <c r="NO1" s="254"/>
      <c r="NQ1" s="1496" t="str">
        <f>NG1</f>
        <v>ENTRADA DEL MES DE OCTUBRE 2023</v>
      </c>
      <c r="NR1" s="1496"/>
      <c r="NS1" s="1496"/>
      <c r="NT1" s="1496"/>
      <c r="NU1" s="1496"/>
      <c r="NV1" s="1496"/>
      <c r="NW1" s="1496"/>
      <c r="NX1" s="254">
        <f>NN1+1</f>
        <v>38</v>
      </c>
      <c r="NY1" s="254"/>
      <c r="OA1" s="1496" t="str">
        <f>NQ1</f>
        <v>ENTRADA DEL MES DE OCTUBRE 2023</v>
      </c>
      <c r="OB1" s="1496"/>
      <c r="OC1" s="1496"/>
      <c r="OD1" s="1496"/>
      <c r="OE1" s="1496"/>
      <c r="OF1" s="1496"/>
      <c r="OG1" s="1496"/>
      <c r="OH1" s="254">
        <f>NX1+1</f>
        <v>39</v>
      </c>
      <c r="OI1" s="254"/>
      <c r="OK1" s="1496" t="str">
        <f>OA1</f>
        <v>ENTRADA DEL MES DE OCTUBRE 2023</v>
      </c>
      <c r="OL1" s="1496"/>
      <c r="OM1" s="1496"/>
      <c r="ON1" s="1496"/>
      <c r="OO1" s="1496"/>
      <c r="OP1" s="1496"/>
      <c r="OQ1" s="1496"/>
      <c r="OR1" s="254">
        <f>OH1+1</f>
        <v>40</v>
      </c>
      <c r="OS1" s="254"/>
      <c r="OU1" s="1496" t="str">
        <f>OK1</f>
        <v>ENTRADA DEL MES DE OCTUBRE 2023</v>
      </c>
      <c r="OV1" s="1496"/>
      <c r="OW1" s="1496"/>
      <c r="OX1" s="1496"/>
      <c r="OY1" s="1496"/>
      <c r="OZ1" s="1496"/>
      <c r="PA1" s="1496"/>
      <c r="PB1" s="254">
        <f>OR1+1</f>
        <v>41</v>
      </c>
      <c r="PC1" s="254"/>
      <c r="PE1" s="1496" t="str">
        <f>OU1</f>
        <v>ENTRADA DEL MES DE OCTUBRE 2023</v>
      </c>
      <c r="PF1" s="1496"/>
      <c r="PG1" s="1496"/>
      <c r="PH1" s="1496"/>
      <c r="PI1" s="1496"/>
      <c r="PJ1" s="1496"/>
      <c r="PK1" s="1496"/>
      <c r="PL1" s="254">
        <f>PB1+1</f>
        <v>42</v>
      </c>
      <c r="PM1" s="254"/>
      <c r="PN1" s="254"/>
      <c r="PP1" s="1496" t="str">
        <f>PE1</f>
        <v>ENTRADA DEL MES DE OCTUBRE 2023</v>
      </c>
      <c r="PQ1" s="1496"/>
      <c r="PR1" s="1496"/>
      <c r="PS1" s="1496"/>
      <c r="PT1" s="1496"/>
      <c r="PU1" s="1496"/>
      <c r="PV1" s="1496"/>
      <c r="PW1" s="254">
        <f>PL1+1</f>
        <v>43</v>
      </c>
      <c r="PX1" s="254"/>
      <c r="PZ1" s="1496" t="str">
        <f>PP1</f>
        <v>ENTRADA DEL MES DE OCTUBRE 2023</v>
      </c>
      <c r="QA1" s="1496"/>
      <c r="QB1" s="1496"/>
      <c r="QC1" s="1496"/>
      <c r="QD1" s="1496"/>
      <c r="QE1" s="1496"/>
      <c r="QF1" s="1496"/>
      <c r="QG1" s="254">
        <f>PW1+1</f>
        <v>44</v>
      </c>
      <c r="QH1" s="254"/>
      <c r="QJ1" s="1496" t="str">
        <f>PZ1</f>
        <v>ENTRADA DEL MES DE OCTUBRE 2023</v>
      </c>
      <c r="QK1" s="1496"/>
      <c r="QL1" s="1496"/>
      <c r="QM1" s="1496"/>
      <c r="QN1" s="1496"/>
      <c r="QO1" s="1496"/>
      <c r="QP1" s="1496"/>
      <c r="QQ1" s="254">
        <f>QG1+1</f>
        <v>45</v>
      </c>
      <c r="QR1" s="254"/>
      <c r="QT1" s="1496" t="str">
        <f>QJ1</f>
        <v>ENTRADA DEL MES DE OCTUBRE 2023</v>
      </c>
      <c r="QU1" s="1496"/>
      <c r="QV1" s="1496"/>
      <c r="QW1" s="1496"/>
      <c r="QX1" s="1496"/>
      <c r="QY1" s="1496"/>
      <c r="QZ1" s="1496"/>
      <c r="RA1" s="254">
        <f>QQ1+1</f>
        <v>46</v>
      </c>
      <c r="RB1" s="254"/>
      <c r="RD1" s="1496" t="str">
        <f>QT1</f>
        <v>ENTRADA DEL MES DE OCTUBRE 2023</v>
      </c>
      <c r="RE1" s="1496"/>
      <c r="RF1" s="1496"/>
      <c r="RG1" s="1496"/>
      <c r="RH1" s="1496"/>
      <c r="RI1" s="1496"/>
      <c r="RJ1" s="1496"/>
      <c r="RK1" s="254">
        <f>RA1+1</f>
        <v>47</v>
      </c>
      <c r="RL1" s="254"/>
      <c r="RN1" s="1496" t="str">
        <f>RD1</f>
        <v>ENTRADA DEL MES DE OCTUBRE 2023</v>
      </c>
      <c r="RO1" s="1496"/>
      <c r="RP1" s="1496"/>
      <c r="RQ1" s="1496"/>
      <c r="RR1" s="1496"/>
      <c r="RS1" s="1496"/>
      <c r="RT1" s="1496"/>
      <c r="RU1" s="254">
        <f>RK1+1</f>
        <v>48</v>
      </c>
      <c r="RV1" s="254"/>
      <c r="RX1" s="1496" t="str">
        <f>RN1</f>
        <v>ENTRADA DEL MES DE OCTUBRE 2023</v>
      </c>
      <c r="RY1" s="1496"/>
      <c r="RZ1" s="1496"/>
      <c r="SA1" s="1496"/>
      <c r="SB1" s="1496"/>
      <c r="SC1" s="1496"/>
      <c r="SD1" s="1496"/>
      <c r="SE1" s="254">
        <f>RU1+1</f>
        <v>49</v>
      </c>
      <c r="SF1" s="254"/>
      <c r="SH1" s="1496" t="str">
        <f>RX1</f>
        <v>ENTRADA DEL MES DE OCTUBRE 2023</v>
      </c>
      <c r="SI1" s="1496"/>
      <c r="SJ1" s="1496"/>
      <c r="SK1" s="1496"/>
      <c r="SL1" s="1496"/>
      <c r="SM1" s="1496"/>
      <c r="SN1" s="1496"/>
      <c r="SO1" s="254">
        <f>SE1+1</f>
        <v>50</v>
      </c>
      <c r="SP1" s="254"/>
      <c r="SR1" s="1496" t="str">
        <f>SH1</f>
        <v>ENTRADA DEL MES DE OCTUBRE 2023</v>
      </c>
      <c r="SS1" s="1496"/>
      <c r="ST1" s="1496"/>
      <c r="SU1" s="1496"/>
      <c r="SV1" s="1496"/>
      <c r="SW1" s="1496"/>
      <c r="SX1" s="1496"/>
      <c r="SY1" s="254">
        <f>SO1+1</f>
        <v>51</v>
      </c>
      <c r="SZ1" s="254"/>
      <c r="TB1" s="1496" t="str">
        <f>SR1</f>
        <v>ENTRADA DEL MES DE OCTUBRE 2023</v>
      </c>
      <c r="TC1" s="1496"/>
      <c r="TD1" s="1496"/>
      <c r="TE1" s="1496"/>
      <c r="TF1" s="1496"/>
      <c r="TG1" s="1496"/>
      <c r="TH1" s="1496"/>
      <c r="TI1" s="254">
        <f>SY1+1</f>
        <v>52</v>
      </c>
      <c r="TJ1" s="254"/>
      <c r="TL1" s="1496" t="str">
        <f>TB1</f>
        <v>ENTRADA DEL MES DE OCTUBRE 2023</v>
      </c>
      <c r="TM1" s="1496"/>
      <c r="TN1" s="1496"/>
      <c r="TO1" s="1496"/>
      <c r="TP1" s="1496"/>
      <c r="TQ1" s="1496"/>
      <c r="TR1" s="1496"/>
      <c r="TS1" s="254">
        <f>TI1+1</f>
        <v>53</v>
      </c>
      <c r="TT1" s="254"/>
      <c r="TV1" s="1496" t="str">
        <f>TL1</f>
        <v>ENTRADA DEL MES DE OCTUBRE 2023</v>
      </c>
      <c r="TW1" s="1496"/>
      <c r="TX1" s="1496"/>
      <c r="TY1" s="1496"/>
      <c r="TZ1" s="1496"/>
      <c r="UA1" s="1496"/>
      <c r="UB1" s="1496"/>
      <c r="UC1" s="254">
        <f>TS1+1</f>
        <v>54</v>
      </c>
      <c r="UE1" s="1496" t="str">
        <f>TV1</f>
        <v>ENTRADA DEL MES DE OCTUBRE 2023</v>
      </c>
      <c r="UF1" s="1496"/>
      <c r="UG1" s="1496"/>
      <c r="UH1" s="1496"/>
      <c r="UI1" s="1496"/>
      <c r="UJ1" s="1496"/>
      <c r="UK1" s="1496"/>
      <c r="UL1" s="254">
        <f>UC1+1</f>
        <v>55</v>
      </c>
      <c r="UN1" s="1496" t="str">
        <f>UE1</f>
        <v>ENTRADA DEL MES DE OCTUBRE 2023</v>
      </c>
      <c r="UO1" s="1496"/>
      <c r="UP1" s="1496"/>
      <c r="UQ1" s="1496"/>
      <c r="UR1" s="1496"/>
      <c r="US1" s="1496"/>
      <c r="UT1" s="1496"/>
      <c r="UU1" s="254">
        <f>UL1+1</f>
        <v>56</v>
      </c>
      <c r="UW1" s="1496" t="str">
        <f>UN1</f>
        <v>ENTRADA DEL MES DE OCTUBRE 2023</v>
      </c>
      <c r="UX1" s="1496"/>
      <c r="UY1" s="1496"/>
      <c r="UZ1" s="1496"/>
      <c r="VA1" s="1496"/>
      <c r="VB1" s="1496"/>
      <c r="VC1" s="1496"/>
      <c r="VD1" s="254">
        <f>UU1+1</f>
        <v>57</v>
      </c>
      <c r="VF1" s="1496" t="str">
        <f>UW1</f>
        <v>ENTRADA DEL MES DE OCTUBRE 2023</v>
      </c>
      <c r="VG1" s="1496"/>
      <c r="VH1" s="1496"/>
      <c r="VI1" s="1496"/>
      <c r="VJ1" s="1496"/>
      <c r="VK1" s="1496"/>
      <c r="VL1" s="1496"/>
      <c r="VM1" s="254">
        <f>VD1+1</f>
        <v>58</v>
      </c>
      <c r="VO1" s="1496" t="str">
        <f>VF1</f>
        <v>ENTRADA DEL MES DE OCTUBRE 2023</v>
      </c>
      <c r="VP1" s="1496"/>
      <c r="VQ1" s="1496"/>
      <c r="VR1" s="1496"/>
      <c r="VS1" s="1496"/>
      <c r="VT1" s="1496"/>
      <c r="VU1" s="1496"/>
      <c r="VV1" s="254">
        <f>VM1+1</f>
        <v>59</v>
      </c>
      <c r="VX1" s="1496" t="str">
        <f>VO1</f>
        <v>ENTRADA DEL MES DE OCTUBRE 2023</v>
      </c>
      <c r="VY1" s="1496"/>
      <c r="VZ1" s="1496"/>
      <c r="WA1" s="1496"/>
      <c r="WB1" s="1496"/>
      <c r="WC1" s="1496"/>
      <c r="WD1" s="1496"/>
      <c r="WE1" s="254">
        <f>VV1+1</f>
        <v>60</v>
      </c>
      <c r="WG1" s="1496" t="str">
        <f>VX1</f>
        <v>ENTRADA DEL MES DE OCTUBRE 2023</v>
      </c>
      <c r="WH1" s="1496"/>
      <c r="WI1" s="1496"/>
      <c r="WJ1" s="1496"/>
      <c r="WK1" s="1496"/>
      <c r="WL1" s="1496"/>
      <c r="WM1" s="1496"/>
      <c r="WN1" s="254">
        <f>WE1+1</f>
        <v>61</v>
      </c>
      <c r="WP1" s="1496" t="str">
        <f>WG1</f>
        <v>ENTRADA DEL MES DE OCTUBRE 2023</v>
      </c>
      <c r="WQ1" s="1496"/>
      <c r="WR1" s="1496"/>
      <c r="WS1" s="1496"/>
      <c r="WT1" s="1496"/>
      <c r="WU1" s="1496"/>
      <c r="WV1" s="1496"/>
      <c r="WW1" s="254">
        <f>WN1+1</f>
        <v>62</v>
      </c>
      <c r="WY1" s="1496" t="str">
        <f>WP1</f>
        <v>ENTRADA DEL MES DE OCTUBRE 2023</v>
      </c>
      <c r="WZ1" s="1496"/>
      <c r="XA1" s="1496"/>
      <c r="XB1" s="1496"/>
      <c r="XC1" s="1496"/>
      <c r="XD1" s="1496"/>
      <c r="XE1" s="1496"/>
      <c r="XF1" s="254">
        <f>WW1+1</f>
        <v>63</v>
      </c>
      <c r="XH1" s="1496" t="str">
        <f>WY1</f>
        <v>ENTRADA DEL MES DE OCTUBRE 2023</v>
      </c>
      <c r="XI1" s="1496"/>
      <c r="XJ1" s="1496"/>
      <c r="XK1" s="1496"/>
      <c r="XL1" s="1496"/>
      <c r="XM1" s="1496"/>
      <c r="XN1" s="1496"/>
      <c r="XO1" s="254">
        <f>XF1+1</f>
        <v>64</v>
      </c>
      <c r="XQ1" s="1496" t="str">
        <f>XH1</f>
        <v>ENTRADA DEL MES DE OCTUBRE 2023</v>
      </c>
      <c r="XR1" s="1496"/>
      <c r="XS1" s="1496"/>
      <c r="XT1" s="1496"/>
      <c r="XU1" s="1496"/>
      <c r="XV1" s="1496"/>
      <c r="XW1" s="1496"/>
      <c r="XX1" s="254">
        <f>XO1+1</f>
        <v>65</v>
      </c>
      <c r="XZ1" s="1496" t="str">
        <f>XQ1</f>
        <v>ENTRADA DEL MES DE OCTUBRE 2023</v>
      </c>
      <c r="YA1" s="1496"/>
      <c r="YB1" s="1496"/>
      <c r="YC1" s="1496"/>
      <c r="YD1" s="1496"/>
      <c r="YE1" s="1496"/>
      <c r="YF1" s="1496"/>
      <c r="YG1" s="254">
        <f>XX1+1</f>
        <v>66</v>
      </c>
      <c r="YI1" s="1496" t="str">
        <f>XZ1</f>
        <v>ENTRADA DEL MES DE OCTUBRE 2023</v>
      </c>
      <c r="YJ1" s="1496"/>
      <c r="YK1" s="1496"/>
      <c r="YL1" s="1496"/>
      <c r="YM1" s="1496"/>
      <c r="YN1" s="1496"/>
      <c r="YO1" s="1496"/>
      <c r="YP1" s="254">
        <f>YG1+1</f>
        <v>67</v>
      </c>
      <c r="YR1" s="1496" t="str">
        <f>YI1</f>
        <v>ENTRADA DEL MES DE OCTUBRE 2023</v>
      </c>
      <c r="YS1" s="1496"/>
      <c r="YT1" s="1496"/>
      <c r="YU1" s="1496"/>
      <c r="YV1" s="1496"/>
      <c r="YW1" s="1496"/>
      <c r="YX1" s="1496"/>
      <c r="YY1" s="254">
        <f>YP1+1</f>
        <v>68</v>
      </c>
      <c r="ZA1" s="1496" t="str">
        <f>YR1</f>
        <v>ENTRADA DEL MES DE OCTUBRE 2023</v>
      </c>
      <c r="ZB1" s="1496"/>
      <c r="ZC1" s="1496"/>
      <c r="ZD1" s="1496"/>
      <c r="ZE1" s="1496"/>
      <c r="ZF1" s="1496"/>
      <c r="ZG1" s="1496"/>
      <c r="ZH1" s="254">
        <f>YY1+1</f>
        <v>69</v>
      </c>
      <c r="ZJ1" s="1496" t="str">
        <f>ZA1</f>
        <v>ENTRADA DEL MES DE OCTUBRE 2023</v>
      </c>
      <c r="ZK1" s="1496"/>
      <c r="ZL1" s="1496"/>
      <c r="ZM1" s="1496"/>
      <c r="ZN1" s="1496"/>
      <c r="ZO1" s="1496"/>
      <c r="ZP1" s="1496"/>
      <c r="ZQ1" s="254">
        <f>ZH1+1</f>
        <v>70</v>
      </c>
      <c r="ZS1" s="1496" t="str">
        <f>ZJ1</f>
        <v>ENTRADA DEL MES DE OCTUBRE 2023</v>
      </c>
      <c r="ZT1" s="1496"/>
      <c r="ZU1" s="1496"/>
      <c r="ZV1" s="1496"/>
      <c r="ZW1" s="1496"/>
      <c r="ZX1" s="1496"/>
      <c r="ZY1" s="1496"/>
      <c r="ZZ1" s="254">
        <f>ZQ1+1</f>
        <v>71</v>
      </c>
      <c r="AAB1" s="1496" t="str">
        <f>ZS1</f>
        <v>ENTRADA DEL MES DE OCTUBRE 2023</v>
      </c>
      <c r="AAC1" s="1496"/>
      <c r="AAD1" s="1496"/>
      <c r="AAE1" s="1496"/>
      <c r="AAF1" s="1496"/>
      <c r="AAG1" s="1496"/>
      <c r="AAH1" s="1496"/>
      <c r="AAI1" s="254">
        <f>ZZ1+1</f>
        <v>72</v>
      </c>
      <c r="AAK1" s="1496" t="str">
        <f>AAB1</f>
        <v>ENTRADA DEL MES DE OCTUBRE 2023</v>
      </c>
      <c r="AAL1" s="1496"/>
      <c r="AAM1" s="1496"/>
      <c r="AAN1" s="1496"/>
      <c r="AAO1" s="1496"/>
      <c r="AAP1" s="1496"/>
      <c r="AAQ1" s="1496"/>
      <c r="AAR1" s="254">
        <f>AAI1+1</f>
        <v>73</v>
      </c>
      <c r="AAT1" s="1496" t="str">
        <f>AAK1</f>
        <v>ENTRADA DEL MES DE OCTUBRE 2023</v>
      </c>
      <c r="AAU1" s="1496"/>
      <c r="AAV1" s="1496"/>
      <c r="AAW1" s="1496"/>
      <c r="AAX1" s="1496"/>
      <c r="AAY1" s="1496"/>
      <c r="AAZ1" s="1496"/>
      <c r="ABA1" s="254">
        <f>AAR1+1</f>
        <v>74</v>
      </c>
      <c r="ABC1" s="1496" t="str">
        <f>AAT1</f>
        <v>ENTRADA DEL MES DE OCTUBRE 2023</v>
      </c>
      <c r="ABD1" s="1496"/>
      <c r="ABE1" s="1496"/>
      <c r="ABF1" s="1496"/>
      <c r="ABG1" s="1496"/>
      <c r="ABH1" s="1496"/>
      <c r="ABI1" s="1496"/>
      <c r="ABJ1" s="254">
        <f>ABA1+1</f>
        <v>75</v>
      </c>
      <c r="ABL1" s="1496" t="str">
        <f>ABC1</f>
        <v>ENTRADA DEL MES DE OCTUBRE 2023</v>
      </c>
      <c r="ABM1" s="1496"/>
      <c r="ABN1" s="1496"/>
      <c r="ABO1" s="1496"/>
      <c r="ABP1" s="1496"/>
      <c r="ABQ1" s="1496"/>
      <c r="ABR1" s="1496"/>
      <c r="ABS1" s="254">
        <f>ABJ1+1</f>
        <v>76</v>
      </c>
      <c r="ABU1" s="1496" t="str">
        <f>ABL1</f>
        <v>ENTRADA DEL MES DE OCTUBRE 2023</v>
      </c>
      <c r="ABV1" s="1496"/>
      <c r="ABW1" s="1496"/>
      <c r="ABX1" s="1496"/>
      <c r="ABY1" s="1496"/>
      <c r="ABZ1" s="1496"/>
      <c r="ACA1" s="1496"/>
      <c r="ACB1" s="254">
        <f>ABS1+1</f>
        <v>77</v>
      </c>
      <c r="ACD1" s="1496" t="str">
        <f>ABU1</f>
        <v>ENTRADA DEL MES DE OCTUBRE 2023</v>
      </c>
      <c r="ACE1" s="1496"/>
      <c r="ACF1" s="1496"/>
      <c r="ACG1" s="1496"/>
      <c r="ACH1" s="1496"/>
      <c r="ACI1" s="1496"/>
      <c r="ACJ1" s="1496"/>
      <c r="ACK1" s="254">
        <f>ACB1+1</f>
        <v>78</v>
      </c>
      <c r="ACM1" s="1496" t="str">
        <f>ACD1</f>
        <v>ENTRADA DEL MES DE OCTUBRE 2023</v>
      </c>
      <c r="ACN1" s="1496"/>
      <c r="ACO1" s="1496"/>
      <c r="ACP1" s="1496"/>
      <c r="ACQ1" s="1496"/>
      <c r="ACR1" s="1496"/>
      <c r="ACS1" s="1496"/>
      <c r="ACT1" s="254">
        <f>ACK1+1</f>
        <v>79</v>
      </c>
      <c r="ACV1" s="1496" t="str">
        <f>ACM1</f>
        <v>ENTRADA DEL MES DE OCTUBRE 2023</v>
      </c>
      <c r="ACW1" s="1496"/>
      <c r="ACX1" s="1496"/>
      <c r="ACY1" s="1496"/>
      <c r="ACZ1" s="1496"/>
      <c r="ADA1" s="1496"/>
      <c r="ADB1" s="1496"/>
      <c r="ADC1" s="254">
        <f>ACT1+1</f>
        <v>80</v>
      </c>
      <c r="ADE1" s="1496" t="str">
        <f>ACV1</f>
        <v>ENTRADA DEL MES DE OCTUBRE 2023</v>
      </c>
      <c r="ADF1" s="1496"/>
      <c r="ADG1" s="1496"/>
      <c r="ADH1" s="1496"/>
      <c r="ADI1" s="1496"/>
      <c r="ADJ1" s="1496"/>
      <c r="ADK1" s="1496"/>
      <c r="ADL1" s="254">
        <f>ADC1+1</f>
        <v>81</v>
      </c>
      <c r="ADN1" s="1496" t="str">
        <f>ADE1</f>
        <v>ENTRADA DEL MES DE OCTUBRE 2023</v>
      </c>
      <c r="ADO1" s="1496"/>
      <c r="ADP1" s="1496"/>
      <c r="ADQ1" s="1496"/>
      <c r="ADR1" s="1496"/>
      <c r="ADS1" s="1496"/>
      <c r="ADT1" s="1496"/>
      <c r="ADU1" s="254">
        <f>ADL1+1</f>
        <v>82</v>
      </c>
      <c r="ADW1" s="1496" t="str">
        <f>ADN1</f>
        <v>ENTRADA DEL MES DE OCTUBRE 2023</v>
      </c>
      <c r="ADX1" s="1496"/>
      <c r="ADY1" s="1496"/>
      <c r="ADZ1" s="1496"/>
      <c r="AEA1" s="1496"/>
      <c r="AEB1" s="1496"/>
      <c r="AEC1" s="1496"/>
      <c r="AED1" s="254">
        <f>ADU1+1</f>
        <v>83</v>
      </c>
      <c r="AEF1" s="1496" t="str">
        <f>ADW1</f>
        <v>ENTRADA DEL MES DE OCTUBRE 2023</v>
      </c>
      <c r="AEG1" s="1496"/>
      <c r="AEH1" s="1496"/>
      <c r="AEI1" s="1496"/>
      <c r="AEJ1" s="1496"/>
      <c r="AEK1" s="1496"/>
      <c r="AEL1" s="1496"/>
      <c r="AEM1" s="254">
        <f>AED1+1</f>
        <v>84</v>
      </c>
      <c r="AEO1" s="1496" t="str">
        <f>AEF1</f>
        <v>ENTRADA DEL MES DE OCTUBRE 2023</v>
      </c>
      <c r="AEP1" s="1496"/>
      <c r="AEQ1" s="1496"/>
      <c r="AER1" s="1496"/>
      <c r="AES1" s="1496"/>
      <c r="AET1" s="1496"/>
      <c r="AEU1" s="1496"/>
      <c r="AEV1" s="254">
        <f>AEM1+1</f>
        <v>85</v>
      </c>
      <c r="AEX1" s="1496" t="str">
        <f>AEO1</f>
        <v>ENTRADA DEL MES DE OCTUBRE 2023</v>
      </c>
      <c r="AEY1" s="1496"/>
      <c r="AEZ1" s="1496"/>
      <c r="AFA1" s="1496"/>
      <c r="AFB1" s="1496"/>
      <c r="AFC1" s="1496"/>
      <c r="AFD1" s="149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4" t="str">
        <f t="shared" si="0"/>
        <v>PED. 103985202</v>
      </c>
      <c r="E4" s="745">
        <f t="shared" si="0"/>
        <v>45198</v>
      </c>
      <c r="F4" s="746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139</v>
      </c>
      <c r="L5" s="762" t="s">
        <v>140</v>
      </c>
      <c r="M5" s="212" t="s">
        <v>228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0" t="s">
        <v>139</v>
      </c>
      <c r="V5" s="762" t="s">
        <v>140</v>
      </c>
      <c r="W5" s="943" t="s">
        <v>374</v>
      </c>
      <c r="X5" s="912">
        <v>45202</v>
      </c>
      <c r="Y5" s="935">
        <v>18931.8</v>
      </c>
      <c r="Z5" s="927">
        <v>21</v>
      </c>
      <c r="AA5" s="1315">
        <v>18939.7</v>
      </c>
      <c r="AB5" s="134">
        <f>Y5-AA5</f>
        <v>-7.9000000000014552</v>
      </c>
      <c r="AC5" s="359"/>
      <c r="AE5" s="940" t="s">
        <v>217</v>
      </c>
      <c r="AF5" s="927" t="s">
        <v>140</v>
      </c>
      <c r="AG5" s="943" t="s">
        <v>376</v>
      </c>
      <c r="AH5" s="937">
        <v>45202</v>
      </c>
      <c r="AI5" s="935">
        <v>17269.259999999998</v>
      </c>
      <c r="AJ5" s="927">
        <v>19</v>
      </c>
      <c r="AK5" s="936">
        <v>17286.099999999999</v>
      </c>
      <c r="AL5" s="134">
        <f>AI5-AK5</f>
        <v>-16.840000000000146</v>
      </c>
      <c r="AM5" s="134"/>
      <c r="AO5" s="940" t="s">
        <v>139</v>
      </c>
      <c r="AP5" s="762" t="s">
        <v>140</v>
      </c>
      <c r="AQ5" s="943" t="s">
        <v>377</v>
      </c>
      <c r="AR5" s="937">
        <v>45202</v>
      </c>
      <c r="AS5" s="935">
        <v>17205.669999999998</v>
      </c>
      <c r="AT5" s="927">
        <v>19</v>
      </c>
      <c r="AU5" s="1315">
        <v>17152.900000000001</v>
      </c>
      <c r="AV5" s="134">
        <f>AS5-AU5</f>
        <v>52.769999999996799</v>
      </c>
      <c r="AW5" s="134"/>
      <c r="AY5" s="940" t="s">
        <v>139</v>
      </c>
      <c r="AZ5" s="762" t="s">
        <v>140</v>
      </c>
      <c r="BA5" s="943" t="s">
        <v>392</v>
      </c>
      <c r="BB5" s="912">
        <v>45204</v>
      </c>
      <c r="BC5" s="935">
        <v>19040.59</v>
      </c>
      <c r="BD5" s="927">
        <v>21</v>
      </c>
      <c r="BE5" s="1315">
        <v>19065.099999999999</v>
      </c>
      <c r="BF5" s="134">
        <f>BC5-BE5</f>
        <v>-24.509999999998399</v>
      </c>
      <c r="BG5" s="359"/>
      <c r="BI5" s="940" t="s">
        <v>394</v>
      </c>
      <c r="BJ5" s="762" t="s">
        <v>140</v>
      </c>
      <c r="BK5" s="943" t="s">
        <v>395</v>
      </c>
      <c r="BL5" s="912">
        <v>45205</v>
      </c>
      <c r="BM5" s="935">
        <v>18719.28</v>
      </c>
      <c r="BN5" s="927">
        <v>21</v>
      </c>
      <c r="BO5" s="1315">
        <v>18622.2</v>
      </c>
      <c r="BP5" s="134">
        <f>BM5-BO5</f>
        <v>97.079999999998108</v>
      </c>
      <c r="BQ5" s="359"/>
      <c r="BS5" s="946" t="s">
        <v>139</v>
      </c>
      <c r="BT5" s="762" t="s">
        <v>140</v>
      </c>
      <c r="BU5" s="943" t="s">
        <v>397</v>
      </c>
      <c r="BV5" s="912">
        <v>45205</v>
      </c>
      <c r="BW5" s="935">
        <v>16870.830000000002</v>
      </c>
      <c r="BX5" s="927">
        <v>19</v>
      </c>
      <c r="BY5" s="936">
        <v>16842.599999999999</v>
      </c>
      <c r="BZ5" s="134">
        <f>BW5-BY5</f>
        <v>28.230000000003201</v>
      </c>
      <c r="CA5" s="359"/>
      <c r="CB5" s="230"/>
      <c r="CC5" s="900" t="s">
        <v>139</v>
      </c>
      <c r="CD5" s="873" t="s">
        <v>140</v>
      </c>
      <c r="CE5" s="943" t="s">
        <v>399</v>
      </c>
      <c r="CF5" s="912">
        <v>45205</v>
      </c>
      <c r="CG5" s="935">
        <v>16648.810000000001</v>
      </c>
      <c r="CH5" s="927">
        <v>19</v>
      </c>
      <c r="CI5" s="1315">
        <v>16689.5</v>
      </c>
      <c r="CJ5" s="134">
        <f>CG5-CI5</f>
        <v>-40.68999999999869</v>
      </c>
      <c r="CK5" s="230"/>
      <c r="CL5" s="230"/>
      <c r="CM5" s="970" t="s">
        <v>400</v>
      </c>
      <c r="CN5" s="1187" t="s">
        <v>218</v>
      </c>
      <c r="CO5" s="934" t="s">
        <v>401</v>
      </c>
      <c r="CP5" s="912">
        <v>45206</v>
      </c>
      <c r="CQ5" s="935">
        <v>18479.18</v>
      </c>
      <c r="CR5" s="927">
        <v>20</v>
      </c>
      <c r="CS5" s="1315">
        <v>18545.07</v>
      </c>
      <c r="CT5" s="134">
        <f>CQ5-CS5</f>
        <v>-65.889999999999418</v>
      </c>
      <c r="CU5" s="359"/>
      <c r="CW5" s="900" t="s">
        <v>139</v>
      </c>
      <c r="CX5" s="762" t="s">
        <v>140</v>
      </c>
      <c r="CY5" s="934" t="s">
        <v>407</v>
      </c>
      <c r="CZ5" s="912">
        <v>45209</v>
      </c>
      <c r="DA5" s="935">
        <v>19228.060000000001</v>
      </c>
      <c r="DB5" s="927">
        <v>21</v>
      </c>
      <c r="DC5" s="1315">
        <v>19230.2</v>
      </c>
      <c r="DD5" s="134">
        <f>DA5-DC5</f>
        <v>-2.1399999999994179</v>
      </c>
      <c r="DE5" s="359"/>
      <c r="DG5" s="900" t="s">
        <v>217</v>
      </c>
      <c r="DH5" s="927" t="s">
        <v>140</v>
      </c>
      <c r="DI5" s="934" t="s">
        <v>410</v>
      </c>
      <c r="DJ5" s="912">
        <v>45209</v>
      </c>
      <c r="DK5" s="935">
        <v>17243.84</v>
      </c>
      <c r="DL5" s="927">
        <v>19</v>
      </c>
      <c r="DM5" s="936">
        <v>17307</v>
      </c>
      <c r="DN5" s="134">
        <f>DK5-DM5</f>
        <v>-63.159999999999854</v>
      </c>
      <c r="DO5" s="359"/>
      <c r="DQ5" s="963" t="s">
        <v>139</v>
      </c>
      <c r="DR5" s="875" t="s">
        <v>140</v>
      </c>
      <c r="DS5" s="943" t="s">
        <v>411</v>
      </c>
      <c r="DT5" s="912">
        <v>45209</v>
      </c>
      <c r="DU5" s="935">
        <v>19060.669999999998</v>
      </c>
      <c r="DV5" s="927">
        <v>21</v>
      </c>
      <c r="DW5" s="1315">
        <v>19089.2</v>
      </c>
      <c r="DX5" s="134">
        <f>DU5-DW5</f>
        <v>-28.530000000002474</v>
      </c>
      <c r="DY5" s="230"/>
      <c r="EA5" s="900" t="s">
        <v>139</v>
      </c>
      <c r="EB5" s="875" t="s">
        <v>140</v>
      </c>
      <c r="EC5" s="943" t="s">
        <v>413</v>
      </c>
      <c r="ED5" s="912">
        <v>45210</v>
      </c>
      <c r="EE5" s="935">
        <v>17059.36</v>
      </c>
      <c r="EF5" s="927">
        <v>19</v>
      </c>
      <c r="EG5" s="1315">
        <v>17102.2</v>
      </c>
      <c r="EH5" s="134">
        <f>EE5-EG5</f>
        <v>-42.840000000000146</v>
      </c>
      <c r="EI5" s="359"/>
      <c r="EJ5" s="74" t="s">
        <v>49</v>
      </c>
      <c r="EK5" s="969" t="s">
        <v>139</v>
      </c>
      <c r="EL5" s="875" t="s">
        <v>140</v>
      </c>
      <c r="EM5" s="943" t="s">
        <v>415</v>
      </c>
      <c r="EN5" s="912">
        <v>45211</v>
      </c>
      <c r="EO5" s="935">
        <v>18974.7</v>
      </c>
      <c r="EP5" s="927">
        <v>21</v>
      </c>
      <c r="EQ5" s="1315">
        <v>19047.099999999999</v>
      </c>
      <c r="ER5" s="134">
        <f>EO5-EQ5</f>
        <v>-72.399999999997817</v>
      </c>
      <c r="ES5" s="359"/>
      <c r="ET5" s="74" t="s">
        <v>49</v>
      </c>
      <c r="EU5" s="900" t="s">
        <v>217</v>
      </c>
      <c r="EV5" s="1200" t="s">
        <v>218</v>
      </c>
      <c r="EW5" s="934" t="s">
        <v>417</v>
      </c>
      <c r="EX5" s="912">
        <v>45213</v>
      </c>
      <c r="EY5" s="935">
        <v>18565.68</v>
      </c>
      <c r="EZ5" s="927">
        <v>20</v>
      </c>
      <c r="FA5" s="1345">
        <v>18607.16</v>
      </c>
      <c r="FB5" s="134">
        <f>EY5-FA5</f>
        <v>-41.479999999999563</v>
      </c>
      <c r="FC5" s="359"/>
      <c r="FE5" s="940" t="s">
        <v>139</v>
      </c>
      <c r="FF5" s="875" t="s">
        <v>140</v>
      </c>
      <c r="FG5" s="943" t="s">
        <v>460</v>
      </c>
      <c r="FH5" s="912">
        <v>45212</v>
      </c>
      <c r="FI5" s="935">
        <v>19043</v>
      </c>
      <c r="FJ5" s="927">
        <v>21</v>
      </c>
      <c r="FK5" s="1345">
        <v>19145.8</v>
      </c>
      <c r="FL5" s="134">
        <f>FI5-FK5</f>
        <v>-102.79999999999927</v>
      </c>
      <c r="FM5" s="359"/>
      <c r="FO5" s="940" t="s">
        <v>463</v>
      </c>
      <c r="FP5" s="762" t="s">
        <v>140</v>
      </c>
      <c r="FQ5" s="943" t="s">
        <v>462</v>
      </c>
      <c r="FR5" s="912">
        <v>45216</v>
      </c>
      <c r="FS5" s="935">
        <v>19033.580000000002</v>
      </c>
      <c r="FT5" s="927">
        <v>21</v>
      </c>
      <c r="FU5" s="948">
        <v>19097</v>
      </c>
      <c r="FV5" s="134">
        <f>FS5-FU5</f>
        <v>-63.419999999998254</v>
      </c>
      <c r="FW5" s="359"/>
      <c r="FY5" s="963" t="s">
        <v>139</v>
      </c>
      <c r="FZ5" s="762" t="s">
        <v>140</v>
      </c>
      <c r="GA5" s="943" t="s">
        <v>466</v>
      </c>
      <c r="GB5" s="912">
        <v>45216</v>
      </c>
      <c r="GC5" s="935">
        <v>19111.849999999999</v>
      </c>
      <c r="GD5" s="927">
        <v>21</v>
      </c>
      <c r="GE5" s="1315">
        <v>19102.400000000001</v>
      </c>
      <c r="GF5" s="134">
        <f>GC5-GE5</f>
        <v>9.4499999999970896</v>
      </c>
      <c r="GG5" s="359"/>
      <c r="GI5" s="961" t="s">
        <v>139</v>
      </c>
      <c r="GJ5" s="875" t="s">
        <v>140</v>
      </c>
      <c r="GK5" s="943" t="s">
        <v>468</v>
      </c>
      <c r="GL5" s="937">
        <v>45216</v>
      </c>
      <c r="GM5" s="935">
        <v>18621.689999999999</v>
      </c>
      <c r="GN5" s="927">
        <v>21</v>
      </c>
      <c r="GO5" s="1315">
        <v>18989</v>
      </c>
      <c r="GP5" s="134">
        <f>GM5-GO5</f>
        <v>-367.31000000000131</v>
      </c>
      <c r="GQ5" s="359"/>
      <c r="GS5" s="953" t="s">
        <v>139</v>
      </c>
      <c r="GT5" s="927" t="s">
        <v>140</v>
      </c>
      <c r="GU5" s="927" t="s">
        <v>471</v>
      </c>
      <c r="GV5" s="937">
        <v>45217</v>
      </c>
      <c r="GW5" s="935">
        <v>18891.13</v>
      </c>
      <c r="GX5" s="927">
        <v>21</v>
      </c>
      <c r="GY5" s="1315">
        <v>19008.900000000001</v>
      </c>
      <c r="GZ5" s="134">
        <f>GW5-GY5</f>
        <v>-117.77000000000044</v>
      </c>
      <c r="HA5" s="359"/>
      <c r="HC5" s="957" t="s">
        <v>139</v>
      </c>
      <c r="HD5" s="762" t="s">
        <v>140</v>
      </c>
      <c r="HE5" s="943" t="s">
        <v>473</v>
      </c>
      <c r="HF5" s="937">
        <v>45218</v>
      </c>
      <c r="HG5" s="935">
        <v>18922.7</v>
      </c>
      <c r="HH5" s="927">
        <v>21</v>
      </c>
      <c r="HI5" s="1315">
        <v>18989</v>
      </c>
      <c r="HJ5" s="134">
        <f>HG5-HI5</f>
        <v>-66.299999999999272</v>
      </c>
      <c r="HK5" s="359"/>
      <c r="HM5" s="940" t="s">
        <v>139</v>
      </c>
      <c r="HN5" s="762" t="s">
        <v>140</v>
      </c>
      <c r="HO5" s="943" t="s">
        <v>475</v>
      </c>
      <c r="HP5" s="912">
        <v>45219</v>
      </c>
      <c r="HQ5" s="935">
        <v>19238.71</v>
      </c>
      <c r="HR5" s="927">
        <v>21</v>
      </c>
      <c r="HS5" s="1345">
        <v>19241.7</v>
      </c>
      <c r="HT5" s="134">
        <f>HQ5-HS5</f>
        <v>-2.9900000000016007</v>
      </c>
      <c r="HU5" s="359"/>
      <c r="HW5" s="953" t="s">
        <v>139</v>
      </c>
      <c r="HX5" s="762" t="s">
        <v>140</v>
      </c>
      <c r="HY5" s="943" t="s">
        <v>477</v>
      </c>
      <c r="HZ5" s="912">
        <v>45220</v>
      </c>
      <c r="IA5" s="935">
        <v>18532.95</v>
      </c>
      <c r="IB5" s="927">
        <v>21</v>
      </c>
      <c r="IC5" s="1315">
        <v>18583.7</v>
      </c>
      <c r="ID5" s="134">
        <f>IA5-IC5</f>
        <v>-50.75</v>
      </c>
      <c r="IE5" s="359"/>
      <c r="IG5" s="900" t="s">
        <v>139</v>
      </c>
      <c r="IH5" s="1261" t="s">
        <v>140</v>
      </c>
      <c r="II5" s="934" t="s">
        <v>505</v>
      </c>
      <c r="IJ5" s="912">
        <v>45223</v>
      </c>
      <c r="IK5" s="935">
        <v>19001.52</v>
      </c>
      <c r="IL5" s="927">
        <v>21</v>
      </c>
      <c r="IM5" s="1315">
        <v>18987.099999999999</v>
      </c>
      <c r="IN5" s="134">
        <f>IK5-IM5</f>
        <v>14.420000000001892</v>
      </c>
      <c r="IO5" s="359"/>
      <c r="IQ5" s="900" t="s">
        <v>139</v>
      </c>
      <c r="IR5" s="1262" t="s">
        <v>140</v>
      </c>
      <c r="IS5" s="934" t="s">
        <v>506</v>
      </c>
      <c r="IT5" s="912">
        <v>45223</v>
      </c>
      <c r="IU5" s="935">
        <v>19166.099999999999</v>
      </c>
      <c r="IV5" s="927">
        <v>21</v>
      </c>
      <c r="IW5" s="1315">
        <v>19160.599999999999</v>
      </c>
      <c r="IX5" s="134">
        <f>IU5-IW5</f>
        <v>5.5</v>
      </c>
      <c r="IY5" s="359"/>
      <c r="JA5" s="940" t="s">
        <v>463</v>
      </c>
      <c r="JB5" s="762" t="s">
        <v>140</v>
      </c>
      <c r="JC5" s="934" t="s">
        <v>509</v>
      </c>
      <c r="JD5" s="912">
        <v>45223</v>
      </c>
      <c r="JE5" s="935">
        <v>18869.05</v>
      </c>
      <c r="JF5" s="927">
        <v>21</v>
      </c>
      <c r="JG5" s="936">
        <v>18876.3</v>
      </c>
      <c r="JH5" s="134">
        <f>JE5-JG5</f>
        <v>-7.25</v>
      </c>
      <c r="JI5" s="359"/>
      <c r="JK5" s="946" t="s">
        <v>139</v>
      </c>
      <c r="JL5" s="1267" t="s">
        <v>140</v>
      </c>
      <c r="JM5" s="934" t="s">
        <v>510</v>
      </c>
      <c r="JN5" s="912">
        <v>45224</v>
      </c>
      <c r="JO5" s="935">
        <v>18712.099999999999</v>
      </c>
      <c r="JP5" s="927">
        <v>21</v>
      </c>
      <c r="JQ5" s="1345">
        <v>18731.3</v>
      </c>
      <c r="JR5" s="134">
        <f>JO5-JQ5</f>
        <v>-19.200000000000728</v>
      </c>
      <c r="JS5" s="359"/>
      <c r="JU5" s="900" t="s">
        <v>139</v>
      </c>
      <c r="JV5" s="762" t="s">
        <v>140</v>
      </c>
      <c r="JW5" s="934" t="s">
        <v>514</v>
      </c>
      <c r="JX5" s="912">
        <v>45225</v>
      </c>
      <c r="JY5" s="935">
        <v>18786.25</v>
      </c>
      <c r="JZ5" s="927">
        <v>21</v>
      </c>
      <c r="KA5" s="1315">
        <v>18767.599999999999</v>
      </c>
      <c r="KB5" s="134">
        <f>JY5-KA5</f>
        <v>18.650000000001455</v>
      </c>
      <c r="KC5" s="359"/>
      <c r="KE5" s="900" t="s">
        <v>139</v>
      </c>
      <c r="KF5" s="875" t="s">
        <v>140</v>
      </c>
      <c r="KG5" s="943" t="s">
        <v>516</v>
      </c>
      <c r="KH5" s="912">
        <v>45227</v>
      </c>
      <c r="KI5" s="935">
        <v>18855.240000000002</v>
      </c>
      <c r="KJ5" s="927">
        <v>21</v>
      </c>
      <c r="KK5" s="1315">
        <v>18883.8</v>
      </c>
      <c r="KL5" s="134">
        <f>KI5-KK5</f>
        <v>-28.559999999997672</v>
      </c>
      <c r="KM5" s="359"/>
      <c r="KO5" s="900"/>
      <c r="KP5" s="927"/>
      <c r="KQ5" s="934"/>
      <c r="KR5" s="912"/>
      <c r="KS5" s="935"/>
      <c r="KT5" s="927"/>
      <c r="KU5" s="936"/>
      <c r="KV5" s="134">
        <f>KS5-KU5</f>
        <v>0</v>
      </c>
      <c r="KW5" s="359"/>
      <c r="KY5" s="900"/>
      <c r="KZ5" s="927"/>
      <c r="LA5" s="934"/>
      <c r="LB5" s="937"/>
      <c r="LC5" s="935"/>
      <c r="LD5" s="927"/>
      <c r="LE5" s="936"/>
      <c r="LF5" s="134">
        <f>LC5-LE5</f>
        <v>0</v>
      </c>
      <c r="LG5" s="359"/>
      <c r="LH5" s="74" t="s">
        <v>41</v>
      </c>
      <c r="LI5" s="940"/>
      <c r="LJ5" s="927"/>
      <c r="LK5" s="943"/>
      <c r="LL5" s="912"/>
      <c r="LM5" s="935"/>
      <c r="LN5" s="927"/>
      <c r="LO5" s="936"/>
      <c r="LP5" s="134">
        <f>LM5-LO5</f>
        <v>0</v>
      </c>
      <c r="LQ5" s="359"/>
      <c r="LT5" s="927"/>
      <c r="LU5" s="934"/>
      <c r="LV5" s="912"/>
      <c r="LW5" s="935"/>
      <c r="LX5" s="927"/>
      <c r="LY5" s="936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229</v>
      </c>
      <c r="L6" s="214"/>
      <c r="Q6" s="72"/>
      <c r="S6" s="356"/>
      <c r="U6" s="983" t="s">
        <v>373</v>
      </c>
      <c r="V6" s="942"/>
      <c r="W6" s="940"/>
      <c r="X6" s="940"/>
      <c r="Y6" s="940"/>
      <c r="Z6" s="940"/>
      <c r="AA6" s="927"/>
      <c r="AE6" s="1113" t="s">
        <v>375</v>
      </c>
      <c r="AF6" s="942"/>
      <c r="AG6" s="940"/>
      <c r="AH6" s="940"/>
      <c r="AI6" s="940"/>
      <c r="AJ6" s="940"/>
      <c r="AK6" s="927"/>
      <c r="AO6" s="951" t="s">
        <v>378</v>
      </c>
      <c r="AP6" s="960"/>
      <c r="AQ6" s="940"/>
      <c r="AR6" s="940"/>
      <c r="AS6" s="940"/>
      <c r="AT6" s="940"/>
      <c r="AU6" s="927"/>
      <c r="AW6" s="74"/>
      <c r="AY6" s="951" t="s">
        <v>393</v>
      </c>
      <c r="AZ6" s="942"/>
      <c r="BA6" s="940"/>
      <c r="BB6" s="940"/>
      <c r="BC6" s="940"/>
      <c r="BD6" s="940"/>
      <c r="BE6" s="927"/>
      <c r="BI6" s="951" t="s">
        <v>396</v>
      </c>
      <c r="BJ6" s="942"/>
      <c r="BK6" s="940"/>
      <c r="BL6" s="940"/>
      <c r="BM6" s="940"/>
      <c r="BN6" s="940"/>
      <c r="BO6" s="927"/>
      <c r="BQ6" s="230"/>
      <c r="BS6" s="959" t="s">
        <v>398</v>
      </c>
      <c r="BT6" s="942"/>
      <c r="BU6" s="940"/>
      <c r="BV6" s="940"/>
      <c r="BW6" s="940"/>
      <c r="BX6" s="940"/>
      <c r="BY6" s="927"/>
      <c r="CA6" s="230"/>
      <c r="CB6" s="230"/>
      <c r="CC6" s="952" t="s">
        <v>422</v>
      </c>
      <c r="CD6" s="942"/>
      <c r="CE6" s="940"/>
      <c r="CF6" s="940"/>
      <c r="CG6" s="940"/>
      <c r="CH6" s="940"/>
      <c r="CI6" s="927"/>
      <c r="CK6" s="230"/>
      <c r="CL6" s="230"/>
      <c r="CM6" s="959">
        <v>11777</v>
      </c>
      <c r="CN6" s="971"/>
      <c r="CO6" s="940"/>
      <c r="CP6" s="940"/>
      <c r="CQ6" s="940"/>
      <c r="CR6" s="940"/>
      <c r="CS6" s="927"/>
      <c r="CU6" s="230"/>
      <c r="CW6" s="952" t="s">
        <v>408</v>
      </c>
      <c r="CX6" s="942"/>
      <c r="CY6" s="940"/>
      <c r="CZ6" s="940"/>
      <c r="DA6" s="940"/>
      <c r="DB6" s="940"/>
      <c r="DC6" s="927"/>
      <c r="DE6" s="230"/>
      <c r="DG6" s="1198" t="s">
        <v>409</v>
      </c>
      <c r="DH6" s="942"/>
      <c r="DI6" s="940"/>
      <c r="DJ6" s="940"/>
      <c r="DK6" s="940"/>
      <c r="DL6" s="940"/>
      <c r="DM6" s="927"/>
      <c r="DO6" s="230"/>
      <c r="DQ6" s="1199" t="s">
        <v>412</v>
      </c>
      <c r="DR6" s="942"/>
      <c r="DS6" s="940"/>
      <c r="DT6" s="940"/>
      <c r="DU6" s="940"/>
      <c r="DV6" s="940"/>
      <c r="DW6" s="927"/>
      <c r="DY6" s="230"/>
      <c r="EA6" s="964" t="s">
        <v>414</v>
      </c>
      <c r="EB6" s="942"/>
      <c r="EC6" s="940"/>
      <c r="ED6" s="940"/>
      <c r="EE6" s="940"/>
      <c r="EF6" s="940"/>
      <c r="EG6" s="927"/>
      <c r="EI6" s="230"/>
      <c r="EK6" s="965" t="s">
        <v>416</v>
      </c>
      <c r="EL6" s="942"/>
      <c r="EM6" s="940"/>
      <c r="EN6" s="940"/>
      <c r="EO6" s="940"/>
      <c r="EP6" s="940"/>
      <c r="EQ6" s="927"/>
      <c r="ES6" s="230"/>
      <c r="EU6" s="965">
        <v>11780</v>
      </c>
      <c r="EV6" s="942"/>
      <c r="EW6" s="940"/>
      <c r="EX6" s="940"/>
      <c r="EY6" s="940"/>
      <c r="EZ6" s="940"/>
      <c r="FA6" s="927"/>
      <c r="FC6" s="230"/>
      <c r="FE6" s="965" t="s">
        <v>461</v>
      </c>
      <c r="FF6" s="942"/>
      <c r="FG6" s="940"/>
      <c r="FH6" s="940"/>
      <c r="FI6" s="940"/>
      <c r="FJ6" s="940"/>
      <c r="FK6" s="927"/>
      <c r="FM6" s="230"/>
      <c r="FO6" s="1366" t="s">
        <v>464</v>
      </c>
      <c r="FP6" s="942"/>
      <c r="FQ6" s="940"/>
      <c r="FR6" s="940"/>
      <c r="FS6" s="940"/>
      <c r="FT6" s="940"/>
      <c r="FU6" s="927"/>
      <c r="FW6" s="230"/>
      <c r="FY6" s="1365" t="s">
        <v>467</v>
      </c>
      <c r="FZ6" s="942"/>
      <c r="GA6" s="940"/>
      <c r="GB6" s="940"/>
      <c r="GC6" s="940"/>
      <c r="GD6" s="940"/>
      <c r="GE6" s="927"/>
      <c r="GG6" s="230"/>
      <c r="GI6" s="959" t="s">
        <v>469</v>
      </c>
      <c r="GJ6" s="962"/>
      <c r="GK6" s="940"/>
      <c r="GL6" s="940"/>
      <c r="GM6" s="940"/>
      <c r="GN6" s="940"/>
      <c r="GO6" s="927"/>
      <c r="GQ6" s="230"/>
      <c r="GS6" s="959" t="s">
        <v>472</v>
      </c>
      <c r="GT6" s="960"/>
      <c r="GU6" s="940"/>
      <c r="GV6" s="940"/>
      <c r="GW6" s="940"/>
      <c r="GX6" s="940"/>
      <c r="GY6" s="927"/>
      <c r="HA6" s="230"/>
      <c r="HC6" s="958" t="s">
        <v>474</v>
      </c>
      <c r="HD6" s="942"/>
      <c r="HE6" s="940"/>
      <c r="HF6" s="940"/>
      <c r="HG6" s="940"/>
      <c r="HH6" s="940"/>
      <c r="HI6" s="927"/>
      <c r="HK6" s="230"/>
      <c r="HM6" s="955" t="s">
        <v>476</v>
      </c>
      <c r="HN6" s="942"/>
      <c r="HO6" s="940"/>
      <c r="HP6" s="940"/>
      <c r="HQ6" s="940"/>
      <c r="HR6" s="940"/>
      <c r="HS6" s="927"/>
      <c r="HU6" s="230"/>
      <c r="HW6" s="954" t="s">
        <v>478</v>
      </c>
      <c r="HX6" s="940"/>
      <c r="HY6" s="940"/>
      <c r="HZ6" s="940"/>
      <c r="IA6" s="940"/>
      <c r="IB6" s="940"/>
      <c r="IC6" s="927"/>
      <c r="IE6" s="230"/>
      <c r="IG6" s="952" t="s">
        <v>507</v>
      </c>
      <c r="IH6" s="942"/>
      <c r="II6" s="940"/>
      <c r="IJ6" s="940"/>
      <c r="IK6" s="940"/>
      <c r="IL6" s="940"/>
      <c r="IM6" s="927"/>
      <c r="IO6" s="230"/>
      <c r="IQ6" s="1365" t="s">
        <v>508</v>
      </c>
      <c r="IR6" s="942"/>
      <c r="IS6" s="940"/>
      <c r="IT6" s="940"/>
      <c r="IU6" s="940"/>
      <c r="IV6" s="940"/>
      <c r="IW6" s="927"/>
      <c r="IY6" s="230"/>
      <c r="JA6" s="1374">
        <v>11370</v>
      </c>
      <c r="JB6" s="940"/>
      <c r="JC6" s="940"/>
      <c r="JD6" s="940"/>
      <c r="JE6" s="940"/>
      <c r="JF6" s="940"/>
      <c r="JG6" s="927"/>
      <c r="JI6" s="230"/>
      <c r="JK6" s="949" t="s">
        <v>511</v>
      </c>
      <c r="JL6" s="942"/>
      <c r="JM6" s="940"/>
      <c r="JN6" s="940"/>
      <c r="JO6" s="940"/>
      <c r="JP6" s="940"/>
      <c r="JQ6" s="927"/>
      <c r="JS6" s="230"/>
      <c r="JU6" s="938" t="s">
        <v>515</v>
      </c>
      <c r="JV6" s="942"/>
      <c r="JW6" s="940"/>
      <c r="JX6" s="940"/>
      <c r="JY6" s="940"/>
      <c r="JZ6" s="940"/>
      <c r="KA6" s="927"/>
      <c r="KC6" s="230"/>
      <c r="KE6" s="938" t="s">
        <v>517</v>
      </c>
      <c r="KF6" s="942"/>
      <c r="KG6" s="940"/>
      <c r="KH6" s="940"/>
      <c r="KI6" s="940"/>
      <c r="KJ6" s="940"/>
      <c r="KK6" s="927"/>
      <c r="KM6" s="230"/>
      <c r="KO6" s="941"/>
      <c r="KP6" s="942"/>
      <c r="KQ6" s="940"/>
      <c r="KR6" s="940"/>
      <c r="KS6" s="940"/>
      <c r="KT6" s="940"/>
      <c r="KU6" s="927"/>
      <c r="KW6" s="230"/>
      <c r="KY6" s="938"/>
      <c r="KZ6" s="939"/>
      <c r="LA6" s="940"/>
      <c r="LB6" s="940"/>
      <c r="LC6" s="940"/>
      <c r="LD6" s="940"/>
      <c r="LE6" s="927"/>
      <c r="LG6" s="230"/>
      <c r="LI6" s="973"/>
      <c r="LJ6" s="942"/>
      <c r="LK6" s="940"/>
      <c r="LL6" s="940"/>
      <c r="LM6" s="940"/>
      <c r="LN6" s="940"/>
      <c r="LO6" s="927"/>
      <c r="LS6" s="260"/>
      <c r="LT6" s="214"/>
      <c r="LY6" s="72"/>
      <c r="MA6" s="356"/>
      <c r="MB6" s="356"/>
      <c r="MC6" s="798"/>
      <c r="MD6" s="214"/>
      <c r="MI6" s="72"/>
      <c r="MM6" s="800"/>
      <c r="MN6" s="546"/>
      <c r="MS6" s="72"/>
      <c r="MW6" s="832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0"/>
      <c r="P8" s="980"/>
      <c r="Q8" s="981"/>
      <c r="R8" s="780"/>
      <c r="S8" s="982">
        <f>R8*P8</f>
        <v>0</v>
      </c>
      <c r="U8" s="60"/>
      <c r="V8" s="844" t="s">
        <v>554</v>
      </c>
      <c r="W8" s="15">
        <v>1</v>
      </c>
      <c r="X8" s="966">
        <v>934.8</v>
      </c>
      <c r="Y8" s="967">
        <v>45202</v>
      </c>
      <c r="Z8" s="966">
        <v>934.8</v>
      </c>
      <c r="AA8" s="974" t="s">
        <v>552</v>
      </c>
      <c r="AB8" s="968">
        <v>0</v>
      </c>
      <c r="AC8" s="230">
        <f>AB8*Z8</f>
        <v>0</v>
      </c>
      <c r="AD8" s="94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556</v>
      </c>
      <c r="AV8" s="70">
        <v>41</v>
      </c>
      <c r="AW8" s="70">
        <f>AV8*AT8</f>
        <v>37379.700000000004</v>
      </c>
      <c r="AY8" s="60"/>
      <c r="AZ8" s="944"/>
      <c r="BA8" s="15">
        <v>1</v>
      </c>
      <c r="BB8" s="91">
        <v>912.6</v>
      </c>
      <c r="BC8" s="231">
        <v>45204</v>
      </c>
      <c r="BD8" s="91">
        <v>912.6</v>
      </c>
      <c r="BE8" s="94" t="s">
        <v>578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590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586</v>
      </c>
      <c r="CJ8" s="276">
        <v>0</v>
      </c>
      <c r="CK8" s="356">
        <f>CJ8*CH8</f>
        <v>0</v>
      </c>
      <c r="CM8" s="60"/>
      <c r="CN8" s="844"/>
      <c r="CO8" s="15">
        <v>1</v>
      </c>
      <c r="CP8" s="91">
        <v>957.07</v>
      </c>
      <c r="CQ8" s="275">
        <v>45206</v>
      </c>
      <c r="CR8" s="91">
        <v>957.07</v>
      </c>
      <c r="CS8" s="277" t="s">
        <v>604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616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5" t="s">
        <v>554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617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0" t="s">
        <v>622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628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646</v>
      </c>
      <c r="FB8" s="70">
        <v>0</v>
      </c>
      <c r="FC8" s="356">
        <f>FB8*EZ8</f>
        <v>0</v>
      </c>
      <c r="FE8" s="60"/>
      <c r="FF8" s="93"/>
      <c r="FG8" s="15">
        <v>1</v>
      </c>
      <c r="FH8" s="966">
        <v>933.9</v>
      </c>
      <c r="FI8" s="967">
        <v>45215</v>
      </c>
      <c r="FJ8" s="966">
        <v>933.9</v>
      </c>
      <c r="FK8" s="950" t="s">
        <v>655</v>
      </c>
      <c r="FL8" s="968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93" t="s">
        <v>674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679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659</v>
      </c>
      <c r="GP8" s="70">
        <v>0</v>
      </c>
      <c r="GQ8" s="356">
        <f>GP8*GN8</f>
        <v>0</v>
      </c>
      <c r="GS8" s="60"/>
      <c r="GT8" s="103"/>
      <c r="GU8" s="15">
        <v>1</v>
      </c>
      <c r="GV8" s="828">
        <v>916.3</v>
      </c>
      <c r="GW8" s="231">
        <v>45218</v>
      </c>
      <c r="GX8" s="828">
        <v>916.3</v>
      </c>
      <c r="GY8" s="94" t="s">
        <v>680</v>
      </c>
      <c r="GZ8" s="70">
        <v>0</v>
      </c>
      <c r="HA8" s="356">
        <f>GZ8*GX8</f>
        <v>0</v>
      </c>
      <c r="HC8" s="60"/>
      <c r="HD8" s="844"/>
      <c r="HE8" s="15">
        <v>1</v>
      </c>
      <c r="HF8" s="91">
        <v>921.7</v>
      </c>
      <c r="HG8" s="231">
        <v>45218</v>
      </c>
      <c r="HH8" s="91">
        <v>921.7</v>
      </c>
      <c r="HI8" s="94" t="s">
        <v>668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56" t="s">
        <v>686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>
        <v>45220</v>
      </c>
      <c r="IB8" s="91">
        <v>880</v>
      </c>
      <c r="IC8" s="69" t="s">
        <v>694</v>
      </c>
      <c r="ID8" s="70">
        <v>0</v>
      </c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>
        <v>45223</v>
      </c>
      <c r="IL8" s="91">
        <v>911.7</v>
      </c>
      <c r="IM8" s="69" t="s">
        <v>710</v>
      </c>
      <c r="IN8" s="70">
        <v>0</v>
      </c>
      <c r="IO8" s="230">
        <f>IN8*IL8</f>
        <v>0</v>
      </c>
      <c r="IQ8" s="60"/>
      <c r="IR8" s="93" t="s">
        <v>708</v>
      </c>
      <c r="IS8" s="15">
        <v>1</v>
      </c>
      <c r="IT8" s="91">
        <v>920.8</v>
      </c>
      <c r="IU8" s="238">
        <v>45225</v>
      </c>
      <c r="IV8" s="91">
        <v>920.8</v>
      </c>
      <c r="IW8" s="69" t="s">
        <v>697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>
        <v>45224</v>
      </c>
      <c r="JP8" s="91">
        <v>872.7</v>
      </c>
      <c r="JQ8" s="950" t="s">
        <v>719</v>
      </c>
      <c r="JR8" s="70">
        <v>0</v>
      </c>
      <c r="JS8" s="356">
        <f>JR8*JP8</f>
        <v>0</v>
      </c>
      <c r="JU8" s="60"/>
      <c r="JV8" s="944"/>
      <c r="JW8" s="15">
        <v>1</v>
      </c>
      <c r="JX8" s="91">
        <v>877.2</v>
      </c>
      <c r="JY8" s="238">
        <v>45225</v>
      </c>
      <c r="JZ8" s="91">
        <v>877.2</v>
      </c>
      <c r="KA8" s="69" t="s">
        <v>729</v>
      </c>
      <c r="KB8" s="70">
        <v>0</v>
      </c>
      <c r="KC8" s="356">
        <f>KB8*JZ8</f>
        <v>0</v>
      </c>
      <c r="KE8" s="60"/>
      <c r="KF8" s="103"/>
      <c r="KG8" s="15">
        <v>1</v>
      </c>
      <c r="KH8" s="91">
        <v>876.3</v>
      </c>
      <c r="KI8" s="238">
        <v>45227</v>
      </c>
      <c r="KJ8" s="91">
        <v>876.3</v>
      </c>
      <c r="KK8" s="69" t="s">
        <v>741</v>
      </c>
      <c r="KL8" s="70">
        <v>0</v>
      </c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0"/>
      <c r="P9" s="980"/>
      <c r="Q9" s="981"/>
      <c r="R9" s="780"/>
      <c r="S9" s="977">
        <f t="shared" ref="S9:S29" si="8">R9*P9</f>
        <v>0</v>
      </c>
      <c r="V9" s="844" t="s">
        <v>554</v>
      </c>
      <c r="W9" s="15">
        <v>2</v>
      </c>
      <c r="X9" s="966">
        <v>897.2</v>
      </c>
      <c r="Y9" s="967">
        <v>45202</v>
      </c>
      <c r="Z9" s="966">
        <v>897.2</v>
      </c>
      <c r="AA9" s="974" t="s">
        <v>552</v>
      </c>
      <c r="AB9" s="968">
        <v>0</v>
      </c>
      <c r="AC9" s="230">
        <f t="shared" ref="AC9:AC29" si="9">AB9*Z9</f>
        <v>0</v>
      </c>
      <c r="AD9" s="940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556</v>
      </c>
      <c r="AV9" s="70">
        <v>41</v>
      </c>
      <c r="AW9" s="70">
        <f t="shared" ref="AW9:AW28" si="11">AV9*AT9</f>
        <v>36895.9</v>
      </c>
      <c r="AZ9" s="944"/>
      <c r="BA9" s="15">
        <v>2</v>
      </c>
      <c r="BB9" s="91">
        <v>934.4</v>
      </c>
      <c r="BC9" s="231">
        <v>45204</v>
      </c>
      <c r="BD9" s="91">
        <v>934.4</v>
      </c>
      <c r="BE9" s="94" t="s">
        <v>578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590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586</v>
      </c>
      <c r="CJ9" s="276">
        <v>0</v>
      </c>
      <c r="CK9" s="356">
        <f t="shared" ref="CK9:CK29" si="14">CJ9*CH9</f>
        <v>0</v>
      </c>
      <c r="CN9" s="844"/>
      <c r="CO9" s="15">
        <v>2</v>
      </c>
      <c r="CP9" s="91">
        <v>950</v>
      </c>
      <c r="CQ9" s="275">
        <v>45206</v>
      </c>
      <c r="CR9" s="91">
        <v>950</v>
      </c>
      <c r="CS9" s="277" t="s">
        <v>604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616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5" t="s">
        <v>554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617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0" t="s">
        <v>622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628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646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66">
        <v>922.6</v>
      </c>
      <c r="FI9" s="967">
        <v>45215</v>
      </c>
      <c r="FJ9" s="966">
        <v>922.6</v>
      </c>
      <c r="FK9" s="950" t="s">
        <v>655</v>
      </c>
      <c r="FL9" s="968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674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679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659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681</v>
      </c>
      <c r="GZ9" s="70">
        <v>0</v>
      </c>
      <c r="HA9" s="356">
        <f t="shared" ref="HA9:HA28" si="25">GZ9*GX9</f>
        <v>0</v>
      </c>
      <c r="HD9" s="844"/>
      <c r="HE9" s="15">
        <v>2</v>
      </c>
      <c r="HF9" s="91">
        <v>892.7</v>
      </c>
      <c r="HG9" s="231">
        <v>45218</v>
      </c>
      <c r="HH9" s="91">
        <v>892.7</v>
      </c>
      <c r="HI9" s="94" t="s">
        <v>668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56" t="s">
        <v>686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>
        <v>45220</v>
      </c>
      <c r="IB9" s="68">
        <v>870.9</v>
      </c>
      <c r="IC9" s="69" t="s">
        <v>694</v>
      </c>
      <c r="ID9" s="70">
        <v>0</v>
      </c>
      <c r="IE9" s="356">
        <f t="shared" si="6"/>
        <v>0</v>
      </c>
      <c r="IH9" s="93"/>
      <c r="II9" s="15">
        <v>2</v>
      </c>
      <c r="IJ9" s="68">
        <v>902.6</v>
      </c>
      <c r="IK9" s="238">
        <v>45223</v>
      </c>
      <c r="IL9" s="68">
        <v>902.6</v>
      </c>
      <c r="IM9" s="69" t="s">
        <v>710</v>
      </c>
      <c r="IN9" s="70">
        <v>0</v>
      </c>
      <c r="IO9" s="230">
        <f t="shared" ref="IO9:IO29" si="28">IN9*IL9</f>
        <v>0</v>
      </c>
      <c r="IR9" s="93" t="s">
        <v>708</v>
      </c>
      <c r="IS9" s="15">
        <v>2</v>
      </c>
      <c r="IT9" s="68">
        <v>919</v>
      </c>
      <c r="IU9" s="238">
        <v>45224</v>
      </c>
      <c r="IV9" s="68">
        <v>919</v>
      </c>
      <c r="IW9" s="69" t="s">
        <v>715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>
        <v>45224</v>
      </c>
      <c r="JP9" s="91">
        <v>899</v>
      </c>
      <c r="JQ9" s="1373" t="s">
        <v>719</v>
      </c>
      <c r="JR9" s="70">
        <v>0</v>
      </c>
      <c r="JS9" s="356">
        <f t="shared" ref="JS9:JS27" si="31">JR9*JP9</f>
        <v>0</v>
      </c>
      <c r="JV9" s="944"/>
      <c r="JW9" s="15">
        <v>2</v>
      </c>
      <c r="JX9" s="68">
        <v>921.7</v>
      </c>
      <c r="JY9" s="238">
        <v>45225</v>
      </c>
      <c r="JZ9" s="68">
        <v>921.7</v>
      </c>
      <c r="KA9" s="69" t="s">
        <v>729</v>
      </c>
      <c r="KB9" s="70">
        <v>0</v>
      </c>
      <c r="KC9" s="356">
        <f t="shared" ref="KC9:KC28" si="32">KB9*JZ9</f>
        <v>0</v>
      </c>
      <c r="KF9" s="103"/>
      <c r="KG9" s="15">
        <v>2</v>
      </c>
      <c r="KH9" s="68">
        <v>897.7</v>
      </c>
      <c r="KI9" s="238">
        <v>45227</v>
      </c>
      <c r="KJ9" s="68">
        <v>897.7</v>
      </c>
      <c r="KK9" s="69" t="s">
        <v>741</v>
      </c>
      <c r="KL9" s="70">
        <v>0</v>
      </c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351</v>
      </c>
      <c r="R10" s="70">
        <v>41</v>
      </c>
      <c r="S10" s="230">
        <f t="shared" si="8"/>
        <v>37679</v>
      </c>
      <c r="V10" s="844" t="s">
        <v>554</v>
      </c>
      <c r="W10" s="15">
        <v>3</v>
      </c>
      <c r="X10" s="966">
        <v>925.3</v>
      </c>
      <c r="Y10" s="967">
        <v>45202</v>
      </c>
      <c r="Z10" s="966">
        <v>925.3</v>
      </c>
      <c r="AA10" s="974" t="s">
        <v>552</v>
      </c>
      <c r="AB10" s="968">
        <v>0</v>
      </c>
      <c r="AC10" s="230">
        <f t="shared" si="9"/>
        <v>0</v>
      </c>
      <c r="AD10" s="940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556</v>
      </c>
      <c r="AV10" s="70">
        <v>41</v>
      </c>
      <c r="AW10" s="70">
        <f t="shared" si="11"/>
        <v>36822.1</v>
      </c>
      <c r="AZ10" s="944"/>
      <c r="BA10" s="15">
        <v>3</v>
      </c>
      <c r="BB10" s="91">
        <v>930.8</v>
      </c>
      <c r="BC10" s="231">
        <v>45204</v>
      </c>
      <c r="BD10" s="91">
        <v>930.8</v>
      </c>
      <c r="BE10" s="94" t="s">
        <v>578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>
        <v>45206</v>
      </c>
      <c r="BN10" s="91">
        <v>889</v>
      </c>
      <c r="BO10" s="94" t="s">
        <v>589</v>
      </c>
      <c r="BP10" s="70">
        <v>42</v>
      </c>
      <c r="BQ10" s="431">
        <f t="shared" si="13"/>
        <v>37338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586</v>
      </c>
      <c r="CJ10" s="276">
        <v>0</v>
      </c>
      <c r="CK10" s="356">
        <f t="shared" si="14"/>
        <v>0</v>
      </c>
      <c r="CN10" s="844"/>
      <c r="CO10" s="15">
        <v>3</v>
      </c>
      <c r="CP10" s="91">
        <v>922</v>
      </c>
      <c r="CQ10" s="275">
        <v>45206</v>
      </c>
      <c r="CR10" s="91">
        <v>922</v>
      </c>
      <c r="CS10" s="277" t="s">
        <v>604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616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5" t="s">
        <v>554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617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0" t="s">
        <v>622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628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646</v>
      </c>
      <c r="FB10" s="70">
        <v>0</v>
      </c>
      <c r="FC10" s="356">
        <f t="shared" si="20"/>
        <v>0</v>
      </c>
      <c r="FF10" s="93"/>
      <c r="FG10" s="15">
        <v>3</v>
      </c>
      <c r="FH10" s="966">
        <v>913.1</v>
      </c>
      <c r="FI10" s="967">
        <v>45215</v>
      </c>
      <c r="FJ10" s="966">
        <v>913.1</v>
      </c>
      <c r="FK10" s="950" t="s">
        <v>655</v>
      </c>
      <c r="FL10" s="968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674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673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659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681</v>
      </c>
      <c r="GZ10" s="70">
        <v>0</v>
      </c>
      <c r="HA10" s="356">
        <f t="shared" si="25"/>
        <v>0</v>
      </c>
      <c r="HD10" s="844"/>
      <c r="HE10" s="15">
        <v>3</v>
      </c>
      <c r="HF10" s="91">
        <v>930.8</v>
      </c>
      <c r="HG10" s="231">
        <v>45218</v>
      </c>
      <c r="HH10" s="91">
        <v>930.8</v>
      </c>
      <c r="HI10" s="94" t="s">
        <v>668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56" t="s">
        <v>686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>
        <v>45220</v>
      </c>
      <c r="IB10" s="68">
        <v>861.8</v>
      </c>
      <c r="IC10" s="69" t="s">
        <v>694</v>
      </c>
      <c r="ID10" s="70">
        <v>0</v>
      </c>
      <c r="IE10" s="356">
        <f t="shared" si="6"/>
        <v>0</v>
      </c>
      <c r="IH10" s="93"/>
      <c r="II10" s="15">
        <v>3</v>
      </c>
      <c r="IJ10" s="68">
        <v>901.7</v>
      </c>
      <c r="IK10" s="238">
        <v>45223</v>
      </c>
      <c r="IL10" s="68">
        <v>901.7</v>
      </c>
      <c r="IM10" s="69" t="s">
        <v>710</v>
      </c>
      <c r="IN10" s="70">
        <v>0</v>
      </c>
      <c r="IO10" s="230">
        <f t="shared" si="28"/>
        <v>0</v>
      </c>
      <c r="IR10" s="93" t="s">
        <v>708</v>
      </c>
      <c r="IS10" s="15">
        <v>3</v>
      </c>
      <c r="IT10" s="68">
        <v>916.3</v>
      </c>
      <c r="IU10" s="238">
        <v>45223</v>
      </c>
      <c r="IV10" s="68">
        <v>916.3</v>
      </c>
      <c r="IW10" s="69" t="s">
        <v>707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>
        <v>45224</v>
      </c>
      <c r="JP10" s="91">
        <v>889.9</v>
      </c>
      <c r="JQ10" s="1373" t="s">
        <v>719</v>
      </c>
      <c r="JR10" s="70">
        <v>0</v>
      </c>
      <c r="JS10" s="356">
        <f t="shared" si="31"/>
        <v>0</v>
      </c>
      <c r="JV10" s="944"/>
      <c r="JW10" s="15">
        <v>3</v>
      </c>
      <c r="JX10" s="68">
        <v>902.6</v>
      </c>
      <c r="JY10" s="238">
        <v>45225</v>
      </c>
      <c r="JZ10" s="68">
        <v>902.6</v>
      </c>
      <c r="KA10" s="69" t="s">
        <v>729</v>
      </c>
      <c r="KB10" s="70">
        <v>0</v>
      </c>
      <c r="KC10" s="356">
        <f t="shared" si="32"/>
        <v>0</v>
      </c>
      <c r="KF10" s="103"/>
      <c r="KG10" s="15">
        <v>3</v>
      </c>
      <c r="KH10" s="68">
        <v>933.5</v>
      </c>
      <c r="KI10" s="238">
        <v>45227</v>
      </c>
      <c r="KJ10" s="68">
        <v>933.5</v>
      </c>
      <c r="KK10" s="69" t="s">
        <v>741</v>
      </c>
      <c r="KL10" s="70">
        <v>0</v>
      </c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0"/>
      <c r="P11" s="980"/>
      <c r="Q11" s="981"/>
      <c r="R11" s="780"/>
      <c r="S11" s="977">
        <f t="shared" si="8"/>
        <v>0</v>
      </c>
      <c r="U11" s="60"/>
      <c r="V11" s="844" t="s">
        <v>554</v>
      </c>
      <c r="W11" s="15">
        <v>4</v>
      </c>
      <c r="X11" s="966">
        <v>885.9</v>
      </c>
      <c r="Y11" s="967">
        <v>45202</v>
      </c>
      <c r="Z11" s="966">
        <v>885.9</v>
      </c>
      <c r="AA11" s="974" t="s">
        <v>553</v>
      </c>
      <c r="AB11" s="968">
        <v>0</v>
      </c>
      <c r="AC11" s="230">
        <f t="shared" si="9"/>
        <v>0</v>
      </c>
      <c r="AD11" s="940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556</v>
      </c>
      <c r="AV11" s="70">
        <v>41</v>
      </c>
      <c r="AW11" s="70">
        <f t="shared" si="11"/>
        <v>37826.6</v>
      </c>
      <c r="AY11" s="60"/>
      <c r="AZ11" s="944"/>
      <c r="BA11" s="15">
        <v>4</v>
      </c>
      <c r="BB11" s="91">
        <v>934.4</v>
      </c>
      <c r="BC11" s="231">
        <v>45204</v>
      </c>
      <c r="BD11" s="91">
        <v>934.4</v>
      </c>
      <c r="BE11" s="94" t="s">
        <v>578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609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588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586</v>
      </c>
      <c r="CJ11" s="276">
        <v>0</v>
      </c>
      <c r="CK11" s="356">
        <f t="shared" si="14"/>
        <v>0</v>
      </c>
      <c r="CM11" s="60"/>
      <c r="CN11" s="844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604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616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5" t="s">
        <v>554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617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0" t="s">
        <v>622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628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646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66">
        <v>929.4</v>
      </c>
      <c r="FI11" s="967">
        <v>45215</v>
      </c>
      <c r="FJ11" s="966">
        <v>929.4</v>
      </c>
      <c r="FK11" s="950" t="s">
        <v>655</v>
      </c>
      <c r="FL11" s="968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93" t="s">
        <v>674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679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659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681</v>
      </c>
      <c r="GZ11" s="70">
        <v>0</v>
      </c>
      <c r="HA11" s="356">
        <f t="shared" si="25"/>
        <v>0</v>
      </c>
      <c r="HC11" s="60"/>
      <c r="HD11" s="844"/>
      <c r="HE11" s="15">
        <v>4</v>
      </c>
      <c r="HF11" s="91">
        <v>889</v>
      </c>
      <c r="HG11" s="231">
        <v>45218</v>
      </c>
      <c r="HH11" s="91">
        <v>889</v>
      </c>
      <c r="HI11" s="94" t="s">
        <v>668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56" t="s">
        <v>686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>
        <v>45220</v>
      </c>
      <c r="IB11" s="68">
        <v>887.2</v>
      </c>
      <c r="IC11" s="69" t="s">
        <v>694</v>
      </c>
      <c r="ID11" s="70">
        <v>0</v>
      </c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>
        <v>45223</v>
      </c>
      <c r="IL11" s="68">
        <v>893.6</v>
      </c>
      <c r="IM11" s="69" t="s">
        <v>710</v>
      </c>
      <c r="IN11" s="70">
        <v>0</v>
      </c>
      <c r="IO11" s="230">
        <f t="shared" si="28"/>
        <v>0</v>
      </c>
      <c r="IQ11" s="60"/>
      <c r="IR11" s="93" t="s">
        <v>708</v>
      </c>
      <c r="IS11" s="15">
        <v>4</v>
      </c>
      <c r="IT11" s="68">
        <v>866.4</v>
      </c>
      <c r="IU11" s="238">
        <v>45226</v>
      </c>
      <c r="IV11" s="68">
        <v>866.4</v>
      </c>
      <c r="IW11" s="69" t="s">
        <v>735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>
        <v>45224</v>
      </c>
      <c r="JP11" s="91">
        <v>894.5</v>
      </c>
      <c r="JQ11" s="1373" t="s">
        <v>719</v>
      </c>
      <c r="JR11" s="70">
        <v>0</v>
      </c>
      <c r="JS11" s="356">
        <f t="shared" si="31"/>
        <v>0</v>
      </c>
      <c r="JU11" s="60"/>
      <c r="JV11" s="944"/>
      <c r="JW11" s="15">
        <v>4</v>
      </c>
      <c r="JX11" s="68">
        <v>919</v>
      </c>
      <c r="JY11" s="238">
        <v>45225</v>
      </c>
      <c r="JZ11" s="68">
        <v>919</v>
      </c>
      <c r="KA11" s="69" t="s">
        <v>729</v>
      </c>
      <c r="KB11" s="70">
        <v>0</v>
      </c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>
        <v>45227</v>
      </c>
      <c r="KJ11" s="68">
        <v>895.8</v>
      </c>
      <c r="KK11" s="69" t="s">
        <v>741</v>
      </c>
      <c r="KL11" s="70">
        <v>0</v>
      </c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0"/>
      <c r="P12" s="980"/>
      <c r="Q12" s="981"/>
      <c r="R12" s="780"/>
      <c r="S12" s="977">
        <f t="shared" si="8"/>
        <v>0</v>
      </c>
      <c r="V12" s="844" t="s">
        <v>554</v>
      </c>
      <c r="W12" s="15">
        <v>5</v>
      </c>
      <c r="X12" s="966">
        <v>909</v>
      </c>
      <c r="Y12" s="967">
        <v>45203</v>
      </c>
      <c r="Z12" s="966">
        <v>909</v>
      </c>
      <c r="AA12" s="974" t="s">
        <v>564</v>
      </c>
      <c r="AB12" s="968">
        <v>0</v>
      </c>
      <c r="AC12" s="230">
        <f t="shared" si="9"/>
        <v>0</v>
      </c>
      <c r="AD12" s="940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556</v>
      </c>
      <c r="AV12" s="70">
        <v>41</v>
      </c>
      <c r="AW12" s="70">
        <f t="shared" si="11"/>
        <v>38568.700000000004</v>
      </c>
      <c r="AZ12" s="944"/>
      <c r="BA12" s="15">
        <v>5</v>
      </c>
      <c r="BB12" s="91">
        <v>917.2</v>
      </c>
      <c r="BC12" s="231">
        <v>45204</v>
      </c>
      <c r="BD12" s="91">
        <v>917.2</v>
      </c>
      <c r="BE12" s="94" t="s">
        <v>578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66">
        <v>893.6</v>
      </c>
      <c r="BO12" s="94" t="s">
        <v>592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588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586</v>
      </c>
      <c r="CJ12" s="276">
        <v>0</v>
      </c>
      <c r="CK12" s="356">
        <f t="shared" si="14"/>
        <v>0</v>
      </c>
      <c r="CN12" s="844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604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616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554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677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0" t="s">
        <v>622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628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646</v>
      </c>
      <c r="FB12" s="70">
        <v>0</v>
      </c>
      <c r="FC12" s="356">
        <f t="shared" si="20"/>
        <v>0</v>
      </c>
      <c r="FF12" s="93"/>
      <c r="FG12" s="15">
        <v>5</v>
      </c>
      <c r="FH12" s="966">
        <v>913.1</v>
      </c>
      <c r="FI12" s="967">
        <v>45215</v>
      </c>
      <c r="FJ12" s="966">
        <v>913.1</v>
      </c>
      <c r="FK12" s="950" t="s">
        <v>655</v>
      </c>
      <c r="FL12" s="968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93" t="s">
        <v>674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679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659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681</v>
      </c>
      <c r="GZ12" s="70">
        <v>0</v>
      </c>
      <c r="HA12" s="356">
        <f t="shared" si="25"/>
        <v>0</v>
      </c>
      <c r="HD12" s="844"/>
      <c r="HE12" s="15">
        <v>5</v>
      </c>
      <c r="HF12" s="91">
        <v>895.4</v>
      </c>
      <c r="HG12" s="231">
        <v>45218</v>
      </c>
      <c r="HH12" s="91">
        <v>895.4</v>
      </c>
      <c r="HI12" s="94" t="s">
        <v>668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56" t="s">
        <v>686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>
        <v>45220</v>
      </c>
      <c r="IB12" s="68">
        <v>866.4</v>
      </c>
      <c r="IC12" s="69" t="s">
        <v>694</v>
      </c>
      <c r="ID12" s="70">
        <v>0</v>
      </c>
      <c r="IE12" s="356">
        <f t="shared" si="6"/>
        <v>0</v>
      </c>
      <c r="IH12" s="103"/>
      <c r="II12" s="15">
        <v>5</v>
      </c>
      <c r="IJ12" s="68">
        <v>934.4</v>
      </c>
      <c r="IK12" s="238">
        <v>45223</v>
      </c>
      <c r="IL12" s="68">
        <v>934.4</v>
      </c>
      <c r="IM12" s="69" t="s">
        <v>710</v>
      </c>
      <c r="IN12" s="70">
        <v>0</v>
      </c>
      <c r="IO12" s="230">
        <f t="shared" si="28"/>
        <v>0</v>
      </c>
      <c r="IR12" s="93" t="s">
        <v>708</v>
      </c>
      <c r="IS12" s="15">
        <v>5</v>
      </c>
      <c r="IT12" s="68">
        <v>928</v>
      </c>
      <c r="IU12" s="238">
        <v>45225</v>
      </c>
      <c r="IV12" s="68">
        <v>928</v>
      </c>
      <c r="IW12" s="69" t="s">
        <v>697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>
        <v>45224</v>
      </c>
      <c r="JP12" s="91">
        <v>880</v>
      </c>
      <c r="JQ12" s="1373" t="s">
        <v>719</v>
      </c>
      <c r="JR12" s="70">
        <v>0</v>
      </c>
      <c r="JS12" s="356">
        <f t="shared" si="31"/>
        <v>0</v>
      </c>
      <c r="JV12" s="944"/>
      <c r="JW12" s="15">
        <v>5</v>
      </c>
      <c r="JX12" s="68">
        <v>891.8</v>
      </c>
      <c r="JY12" s="238">
        <v>45225</v>
      </c>
      <c r="JZ12" s="68">
        <v>891.8</v>
      </c>
      <c r="KA12" s="69" t="s">
        <v>729</v>
      </c>
      <c r="KB12" s="70">
        <v>0</v>
      </c>
      <c r="KC12" s="356">
        <f t="shared" si="32"/>
        <v>0</v>
      </c>
      <c r="KF12" s="103"/>
      <c r="KG12" s="15">
        <v>5</v>
      </c>
      <c r="KH12" s="68">
        <v>901.3</v>
      </c>
      <c r="KI12" s="238">
        <v>45227</v>
      </c>
      <c r="KJ12" s="68">
        <v>901.3</v>
      </c>
      <c r="KK12" s="69" t="s">
        <v>741</v>
      </c>
      <c r="KL12" s="70">
        <v>0</v>
      </c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351</v>
      </c>
      <c r="R13" s="70">
        <v>41</v>
      </c>
      <c r="S13" s="230">
        <f t="shared" si="8"/>
        <v>36412.1</v>
      </c>
      <c r="V13" s="844" t="s">
        <v>554</v>
      </c>
      <c r="W13" s="15">
        <v>6</v>
      </c>
      <c r="X13" s="966">
        <v>893.6</v>
      </c>
      <c r="Y13" s="967">
        <v>45203</v>
      </c>
      <c r="Z13" s="966">
        <v>893.6</v>
      </c>
      <c r="AA13" s="974" t="s">
        <v>560</v>
      </c>
      <c r="AB13" s="968">
        <v>0</v>
      </c>
      <c r="AC13" s="230">
        <f t="shared" si="9"/>
        <v>0</v>
      </c>
      <c r="AD13" s="940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556</v>
      </c>
      <c r="AV13" s="70">
        <v>41</v>
      </c>
      <c r="AW13" s="70">
        <f t="shared" si="11"/>
        <v>35743.799999999996</v>
      </c>
      <c r="AZ13" s="944"/>
      <c r="BA13" s="15">
        <v>6</v>
      </c>
      <c r="BB13" s="91">
        <v>902.6</v>
      </c>
      <c r="BC13" s="231">
        <v>45204</v>
      </c>
      <c r="BD13" s="91">
        <v>902.6</v>
      </c>
      <c r="BE13" s="94" t="s">
        <v>578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66">
        <v>900.8</v>
      </c>
      <c r="BO13" s="94" t="s">
        <v>589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588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586</v>
      </c>
      <c r="CJ13" s="276">
        <v>0</v>
      </c>
      <c r="CK13" s="356">
        <f t="shared" si="14"/>
        <v>0</v>
      </c>
      <c r="CN13" s="844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604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616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554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677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0" t="s">
        <v>622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628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646</v>
      </c>
      <c r="FB13" s="70">
        <v>0</v>
      </c>
      <c r="FC13" s="356">
        <f t="shared" si="20"/>
        <v>0</v>
      </c>
      <c r="FF13" s="93"/>
      <c r="FG13" s="15">
        <v>6</v>
      </c>
      <c r="FH13" s="966">
        <v>899</v>
      </c>
      <c r="FI13" s="967">
        <v>45215</v>
      </c>
      <c r="FJ13" s="966">
        <v>899</v>
      </c>
      <c r="FK13" s="950" t="s">
        <v>655</v>
      </c>
      <c r="FL13" s="968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551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671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659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681</v>
      </c>
      <c r="GZ13" s="70">
        <v>0</v>
      </c>
      <c r="HA13" s="356">
        <f t="shared" si="25"/>
        <v>0</v>
      </c>
      <c r="HD13" s="844"/>
      <c r="HE13" s="15">
        <v>6</v>
      </c>
      <c r="HF13" s="91">
        <v>890.9</v>
      </c>
      <c r="HG13" s="231">
        <v>45218</v>
      </c>
      <c r="HH13" s="91">
        <v>890.9</v>
      </c>
      <c r="HI13" s="94" t="s">
        <v>668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56" t="s">
        <v>686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>
        <v>45220</v>
      </c>
      <c r="IB13" s="68">
        <v>891.8</v>
      </c>
      <c r="IC13" s="69" t="s">
        <v>694</v>
      </c>
      <c r="ID13" s="70">
        <v>0</v>
      </c>
      <c r="IE13" s="356">
        <f t="shared" si="6"/>
        <v>0</v>
      </c>
      <c r="IH13" s="103"/>
      <c r="II13" s="15">
        <v>6</v>
      </c>
      <c r="IJ13" s="68">
        <v>861.8</v>
      </c>
      <c r="IK13" s="238">
        <v>45223</v>
      </c>
      <c r="IL13" s="68">
        <v>861.8</v>
      </c>
      <c r="IM13" s="69" t="s">
        <v>710</v>
      </c>
      <c r="IN13" s="70">
        <v>0</v>
      </c>
      <c r="IO13" s="230">
        <f t="shared" si="28"/>
        <v>0</v>
      </c>
      <c r="IR13" s="93" t="s">
        <v>708</v>
      </c>
      <c r="IS13" s="15">
        <v>6</v>
      </c>
      <c r="IT13" s="68">
        <v>919.4</v>
      </c>
      <c r="IU13" s="238">
        <v>45227</v>
      </c>
      <c r="IV13" s="68">
        <v>919.4</v>
      </c>
      <c r="IW13" s="69" t="s">
        <v>743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>
        <v>45224</v>
      </c>
      <c r="JP13" s="91">
        <v>865.4</v>
      </c>
      <c r="JQ13" s="1373" t="s">
        <v>719</v>
      </c>
      <c r="JR13" s="70">
        <v>0</v>
      </c>
      <c r="JS13" s="356">
        <f t="shared" si="31"/>
        <v>0</v>
      </c>
      <c r="JV13" s="944"/>
      <c r="JW13" s="15">
        <v>6</v>
      </c>
      <c r="JX13" s="68">
        <v>881.8</v>
      </c>
      <c r="JY13" s="238">
        <v>45225</v>
      </c>
      <c r="JZ13" s="68">
        <v>881.8</v>
      </c>
      <c r="KA13" s="69" t="s">
        <v>729</v>
      </c>
      <c r="KB13" s="70">
        <v>0</v>
      </c>
      <c r="KC13" s="356">
        <f t="shared" si="32"/>
        <v>0</v>
      </c>
      <c r="KF13" s="103"/>
      <c r="KG13" s="15">
        <v>6</v>
      </c>
      <c r="KH13" s="68">
        <v>913.5</v>
      </c>
      <c r="KI13" s="238">
        <v>45227</v>
      </c>
      <c r="KJ13" s="68">
        <v>913.5</v>
      </c>
      <c r="KK13" s="69" t="s">
        <v>741</v>
      </c>
      <c r="KL13" s="70">
        <v>0</v>
      </c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0"/>
      <c r="P14" s="980"/>
      <c r="Q14" s="981"/>
      <c r="R14" s="780"/>
      <c r="S14" s="977">
        <f t="shared" si="8"/>
        <v>0</v>
      </c>
      <c r="V14" s="844" t="s">
        <v>554</v>
      </c>
      <c r="W14" s="15">
        <v>7</v>
      </c>
      <c r="X14" s="966">
        <v>869.5</v>
      </c>
      <c r="Y14" s="967">
        <v>45203</v>
      </c>
      <c r="Z14" s="966">
        <v>869.5</v>
      </c>
      <c r="AA14" s="974" t="s">
        <v>560</v>
      </c>
      <c r="AB14" s="968">
        <v>0</v>
      </c>
      <c r="AC14" s="230">
        <f t="shared" si="9"/>
        <v>0</v>
      </c>
      <c r="AD14" s="940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556</v>
      </c>
      <c r="AV14" s="70">
        <v>41</v>
      </c>
      <c r="AW14" s="70">
        <f t="shared" si="11"/>
        <v>36748.299999999996</v>
      </c>
      <c r="AZ14" s="944"/>
      <c r="BA14" s="15">
        <v>7</v>
      </c>
      <c r="BB14" s="91">
        <v>884.5</v>
      </c>
      <c r="BC14" s="231">
        <v>45204</v>
      </c>
      <c r="BD14" s="91">
        <v>884.5</v>
      </c>
      <c r="BE14" s="94" t="s">
        <v>578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66">
        <v>899.9</v>
      </c>
      <c r="BO14" s="94" t="s">
        <v>591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588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586</v>
      </c>
      <c r="CJ14" s="276">
        <v>0</v>
      </c>
      <c r="CK14" s="356">
        <f t="shared" si="14"/>
        <v>0</v>
      </c>
      <c r="CN14" s="844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604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616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554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677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0" t="s">
        <v>622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628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646</v>
      </c>
      <c r="FB14" s="70">
        <v>0</v>
      </c>
      <c r="FC14" s="356">
        <f t="shared" si="20"/>
        <v>0</v>
      </c>
      <c r="FF14" s="93"/>
      <c r="FG14" s="15">
        <v>7</v>
      </c>
      <c r="FH14" s="966">
        <v>887.7</v>
      </c>
      <c r="FI14" s="967">
        <v>45215</v>
      </c>
      <c r="FJ14" s="966">
        <v>887.7</v>
      </c>
      <c r="FK14" s="950" t="s">
        <v>655</v>
      </c>
      <c r="FL14" s="968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551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671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659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681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668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56" t="s">
        <v>686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>
        <v>45220</v>
      </c>
      <c r="IB14" s="68">
        <v>892.7</v>
      </c>
      <c r="IC14" s="69" t="s">
        <v>694</v>
      </c>
      <c r="ID14" s="70">
        <v>0</v>
      </c>
      <c r="IE14" s="356">
        <f t="shared" si="6"/>
        <v>0</v>
      </c>
      <c r="IH14" s="103"/>
      <c r="II14" s="15">
        <v>7</v>
      </c>
      <c r="IJ14" s="68">
        <v>874.5</v>
      </c>
      <c r="IK14" s="238">
        <v>45223</v>
      </c>
      <c r="IL14" s="68">
        <v>874.5</v>
      </c>
      <c r="IM14" s="69" t="s">
        <v>710</v>
      </c>
      <c r="IN14" s="70">
        <v>0</v>
      </c>
      <c r="IO14" s="230">
        <f t="shared" si="28"/>
        <v>0</v>
      </c>
      <c r="IR14" s="93" t="s">
        <v>708</v>
      </c>
      <c r="IS14" s="15">
        <v>7</v>
      </c>
      <c r="IT14" s="68">
        <v>913.1</v>
      </c>
      <c r="IU14" s="238">
        <v>45225</v>
      </c>
      <c r="IV14" s="68">
        <v>913.1</v>
      </c>
      <c r="IW14" s="69" t="s">
        <v>726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>
        <v>45224</v>
      </c>
      <c r="JP14" s="91">
        <v>873.6</v>
      </c>
      <c r="JQ14" s="1373" t="s">
        <v>719</v>
      </c>
      <c r="JR14" s="70">
        <v>0</v>
      </c>
      <c r="JS14" s="356">
        <f t="shared" si="31"/>
        <v>0</v>
      </c>
      <c r="JV14" s="944"/>
      <c r="JW14" s="15">
        <v>7</v>
      </c>
      <c r="JX14" s="68">
        <v>896.3</v>
      </c>
      <c r="JY14" s="238">
        <v>45225</v>
      </c>
      <c r="JZ14" s="68">
        <v>896.3</v>
      </c>
      <c r="KA14" s="69" t="s">
        <v>729</v>
      </c>
      <c r="KB14" s="70">
        <v>0</v>
      </c>
      <c r="KC14" s="356">
        <f t="shared" si="32"/>
        <v>0</v>
      </c>
      <c r="KF14" s="103"/>
      <c r="KG14" s="15">
        <v>7</v>
      </c>
      <c r="KH14" s="68">
        <v>922.6</v>
      </c>
      <c r="KI14" s="238">
        <v>45227</v>
      </c>
      <c r="KJ14" s="68">
        <v>922.6</v>
      </c>
      <c r="KK14" s="69" t="s">
        <v>741</v>
      </c>
      <c r="KL14" s="70">
        <v>0</v>
      </c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351</v>
      </c>
      <c r="R15" s="70">
        <v>41</v>
      </c>
      <c r="S15" s="230">
        <f t="shared" si="8"/>
        <v>36432.6</v>
      </c>
      <c r="V15" s="844" t="s">
        <v>554</v>
      </c>
      <c r="W15" s="15">
        <v>8</v>
      </c>
      <c r="X15" s="966">
        <v>894.5</v>
      </c>
      <c r="Y15" s="967">
        <v>45203</v>
      </c>
      <c r="Z15" s="966">
        <v>894.5</v>
      </c>
      <c r="AA15" s="974" t="s">
        <v>568</v>
      </c>
      <c r="AB15" s="968">
        <v>0</v>
      </c>
      <c r="AC15" s="230">
        <f t="shared" si="9"/>
        <v>0</v>
      </c>
      <c r="AD15" s="940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556</v>
      </c>
      <c r="AV15" s="70">
        <v>41</v>
      </c>
      <c r="AW15" s="70">
        <f t="shared" si="11"/>
        <v>37937.299999999996</v>
      </c>
      <c r="AZ15" s="944"/>
      <c r="BA15" s="15">
        <v>8</v>
      </c>
      <c r="BB15" s="91">
        <v>894.5</v>
      </c>
      <c r="BC15" s="231">
        <v>45204</v>
      </c>
      <c r="BD15" s="91">
        <v>894.5</v>
      </c>
      <c r="BE15" s="94" t="s">
        <v>578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66">
        <v>893.6</v>
      </c>
      <c r="BO15" s="94" t="s">
        <v>592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/>
      <c r="BX15" s="91"/>
      <c r="BY15" s="492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586</v>
      </c>
      <c r="CJ15" s="276">
        <v>0</v>
      </c>
      <c r="CK15" s="356">
        <f t="shared" si="14"/>
        <v>0</v>
      </c>
      <c r="CN15" s="844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604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616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554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677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0" t="s">
        <v>622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628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646</v>
      </c>
      <c r="FB15" s="70">
        <v>0</v>
      </c>
      <c r="FC15" s="356">
        <f t="shared" si="20"/>
        <v>0</v>
      </c>
      <c r="FF15" s="93"/>
      <c r="FG15" s="15">
        <v>8</v>
      </c>
      <c r="FH15" s="966">
        <v>906.3</v>
      </c>
      <c r="FI15" s="967">
        <v>45215</v>
      </c>
      <c r="FJ15" s="966">
        <v>906.3</v>
      </c>
      <c r="FK15" s="950" t="s">
        <v>655</v>
      </c>
      <c r="FL15" s="968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93" t="s">
        <v>674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679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659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681</v>
      </c>
      <c r="GZ15" s="70">
        <v>0</v>
      </c>
      <c r="HA15" s="356">
        <f t="shared" si="25"/>
        <v>0</v>
      </c>
      <c r="HD15" s="844"/>
      <c r="HE15" s="15">
        <v>8</v>
      </c>
      <c r="HF15" s="91">
        <v>865.4</v>
      </c>
      <c r="HG15" s="231">
        <v>45218</v>
      </c>
      <c r="HH15" s="91">
        <v>865.4</v>
      </c>
      <c r="HI15" s="94" t="s">
        <v>668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56" t="s">
        <v>686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>
        <v>45220</v>
      </c>
      <c r="IB15" s="68">
        <v>890</v>
      </c>
      <c r="IC15" s="69" t="s">
        <v>694</v>
      </c>
      <c r="ID15" s="70">
        <v>0</v>
      </c>
      <c r="IE15" s="356">
        <f t="shared" si="6"/>
        <v>0</v>
      </c>
      <c r="IH15" s="103"/>
      <c r="II15" s="15">
        <v>8</v>
      </c>
      <c r="IJ15" s="68">
        <v>904.5</v>
      </c>
      <c r="IK15" s="238">
        <v>45223</v>
      </c>
      <c r="IL15" s="68">
        <v>904.5</v>
      </c>
      <c r="IM15" s="69" t="s">
        <v>710</v>
      </c>
      <c r="IN15" s="70">
        <v>0</v>
      </c>
      <c r="IO15" s="230">
        <f t="shared" si="28"/>
        <v>0</v>
      </c>
      <c r="IR15" s="93" t="s">
        <v>708</v>
      </c>
      <c r="IS15" s="15">
        <v>8</v>
      </c>
      <c r="IT15" s="68">
        <v>911.3</v>
      </c>
      <c r="IU15" s="238">
        <v>45223</v>
      </c>
      <c r="IV15" s="68">
        <v>911.3</v>
      </c>
      <c r="IW15" s="69" t="s">
        <v>712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>
        <v>45224</v>
      </c>
      <c r="JP15" s="91">
        <v>877.2</v>
      </c>
      <c r="JQ15" s="1373" t="s">
        <v>719</v>
      </c>
      <c r="JR15" s="70">
        <v>0</v>
      </c>
      <c r="JS15" s="356">
        <f t="shared" si="31"/>
        <v>0</v>
      </c>
      <c r="JV15" s="944"/>
      <c r="JW15" s="15">
        <v>8</v>
      </c>
      <c r="JX15" s="68">
        <v>927.1</v>
      </c>
      <c r="JY15" s="238">
        <v>45225</v>
      </c>
      <c r="JZ15" s="68">
        <v>927.1</v>
      </c>
      <c r="KA15" s="69" t="s">
        <v>729</v>
      </c>
      <c r="KB15" s="70">
        <v>0</v>
      </c>
      <c r="KC15" s="356">
        <f t="shared" si="32"/>
        <v>0</v>
      </c>
      <c r="KF15" s="103"/>
      <c r="KG15" s="15">
        <v>8</v>
      </c>
      <c r="KH15" s="68">
        <v>921.7</v>
      </c>
      <c r="KI15" s="238">
        <v>45227</v>
      </c>
      <c r="KJ15" s="68">
        <v>921.7</v>
      </c>
      <c r="KK15" s="69" t="s">
        <v>741</v>
      </c>
      <c r="KL15" s="70">
        <v>0</v>
      </c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351</v>
      </c>
      <c r="R16" s="70">
        <v>41</v>
      </c>
      <c r="S16" s="230">
        <f t="shared" si="8"/>
        <v>35838.1</v>
      </c>
      <c r="V16" s="844" t="s">
        <v>554</v>
      </c>
      <c r="W16" s="15">
        <v>9</v>
      </c>
      <c r="X16" s="966">
        <v>925.3</v>
      </c>
      <c r="Y16" s="967">
        <v>45204</v>
      </c>
      <c r="Z16" s="966">
        <v>925.3</v>
      </c>
      <c r="AA16" s="974" t="s">
        <v>572</v>
      </c>
      <c r="AB16" s="968">
        <v>0</v>
      </c>
      <c r="AC16" s="230">
        <f t="shared" si="9"/>
        <v>0</v>
      </c>
      <c r="AD16" s="940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556</v>
      </c>
      <c r="AV16" s="70">
        <v>41</v>
      </c>
      <c r="AW16" s="70">
        <f t="shared" si="11"/>
        <v>38310.400000000001</v>
      </c>
      <c r="AZ16" s="944"/>
      <c r="BA16" s="15">
        <v>9</v>
      </c>
      <c r="BB16" s="91">
        <v>887.2</v>
      </c>
      <c r="BC16" s="231">
        <v>45204</v>
      </c>
      <c r="BD16" s="91">
        <v>887.2</v>
      </c>
      <c r="BE16" s="94" t="s">
        <v>578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66">
        <v>919</v>
      </c>
      <c r="BO16" s="94" t="s">
        <v>592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586</v>
      </c>
      <c r="CJ16" s="276">
        <v>0</v>
      </c>
      <c r="CK16" s="356">
        <f t="shared" si="14"/>
        <v>0</v>
      </c>
      <c r="CN16" s="844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604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616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554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636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0" t="s">
        <v>622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628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646</v>
      </c>
      <c r="FB16" s="70">
        <v>0</v>
      </c>
      <c r="FC16" s="356">
        <f t="shared" si="20"/>
        <v>0</v>
      </c>
      <c r="FF16" s="93"/>
      <c r="FG16" s="15">
        <v>9</v>
      </c>
      <c r="FH16" s="966">
        <v>906.7</v>
      </c>
      <c r="FI16" s="967">
        <v>45215</v>
      </c>
      <c r="FJ16" s="966">
        <v>906.7</v>
      </c>
      <c r="FK16" s="950" t="s">
        <v>655</v>
      </c>
      <c r="FL16" s="968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93" t="s">
        <v>674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679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659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681</v>
      </c>
      <c r="GZ16" s="70">
        <v>0</v>
      </c>
      <c r="HA16" s="356">
        <f t="shared" si="25"/>
        <v>0</v>
      </c>
      <c r="HD16" s="844"/>
      <c r="HE16" s="15">
        <v>9</v>
      </c>
      <c r="HF16" s="91">
        <v>895.4</v>
      </c>
      <c r="HG16" s="231">
        <v>45218</v>
      </c>
      <c r="HH16" s="91">
        <v>895.4</v>
      </c>
      <c r="HI16" s="94" t="s">
        <v>668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56" t="s">
        <v>686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>
        <v>45220</v>
      </c>
      <c r="IB16" s="68">
        <v>884.5</v>
      </c>
      <c r="IC16" s="69" t="s">
        <v>694</v>
      </c>
      <c r="ID16" s="70">
        <v>0</v>
      </c>
      <c r="IE16" s="356">
        <f t="shared" si="6"/>
        <v>0</v>
      </c>
      <c r="IH16" s="103"/>
      <c r="II16" s="15">
        <v>9</v>
      </c>
      <c r="IJ16" s="68">
        <v>910.8</v>
      </c>
      <c r="IK16" s="238">
        <v>45223</v>
      </c>
      <c r="IL16" s="68">
        <v>910.8</v>
      </c>
      <c r="IM16" s="69" t="s">
        <v>710</v>
      </c>
      <c r="IN16" s="70">
        <v>0</v>
      </c>
      <c r="IO16" s="230">
        <f t="shared" si="28"/>
        <v>0</v>
      </c>
      <c r="IR16" s="93" t="s">
        <v>708</v>
      </c>
      <c r="IS16" s="15">
        <v>9</v>
      </c>
      <c r="IT16" s="68">
        <v>910.8</v>
      </c>
      <c r="IU16" s="238">
        <v>45223</v>
      </c>
      <c r="IV16" s="68">
        <v>910.8</v>
      </c>
      <c r="IW16" s="69" t="s">
        <v>707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>
        <v>45224</v>
      </c>
      <c r="JP16" s="91">
        <v>889.9</v>
      </c>
      <c r="JQ16" s="1373" t="s">
        <v>719</v>
      </c>
      <c r="JR16" s="70">
        <v>0</v>
      </c>
      <c r="JS16" s="356">
        <f t="shared" si="31"/>
        <v>0</v>
      </c>
      <c r="JV16" s="944"/>
      <c r="JW16" s="15">
        <v>9</v>
      </c>
      <c r="JX16" s="68">
        <v>890.9</v>
      </c>
      <c r="JY16" s="238">
        <v>45225</v>
      </c>
      <c r="JZ16" s="68">
        <v>890.9</v>
      </c>
      <c r="KA16" s="69" t="s">
        <v>729</v>
      </c>
      <c r="KB16" s="70">
        <v>0</v>
      </c>
      <c r="KC16" s="356">
        <f t="shared" si="32"/>
        <v>0</v>
      </c>
      <c r="KF16" s="103"/>
      <c r="KG16" s="15">
        <v>9</v>
      </c>
      <c r="KH16" s="68">
        <v>894</v>
      </c>
      <c r="KI16" s="238">
        <v>45227</v>
      </c>
      <c r="KJ16" s="68">
        <v>894</v>
      </c>
      <c r="KK16" s="69" t="s">
        <v>741</v>
      </c>
      <c r="KL16" s="70">
        <v>0</v>
      </c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0"/>
      <c r="P17" s="980"/>
      <c r="Q17" s="981"/>
      <c r="R17" s="780"/>
      <c r="S17" s="977">
        <f t="shared" si="8"/>
        <v>0</v>
      </c>
      <c r="V17" s="844" t="s">
        <v>554</v>
      </c>
      <c r="W17" s="15">
        <v>10</v>
      </c>
      <c r="X17" s="966">
        <v>898.1</v>
      </c>
      <c r="Y17" s="967">
        <v>45203</v>
      </c>
      <c r="Z17" s="966">
        <v>898.1</v>
      </c>
      <c r="AA17" s="974" t="s">
        <v>566</v>
      </c>
      <c r="AB17" s="968">
        <v>0</v>
      </c>
      <c r="AC17" s="230">
        <f t="shared" si="9"/>
        <v>0</v>
      </c>
      <c r="AD17" s="940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556</v>
      </c>
      <c r="AV17" s="70">
        <v>41</v>
      </c>
      <c r="AW17" s="70">
        <f t="shared" si="11"/>
        <v>37679</v>
      </c>
      <c r="AZ17" s="944"/>
      <c r="BA17" s="15">
        <v>10</v>
      </c>
      <c r="BB17" s="91">
        <v>907.2</v>
      </c>
      <c r="BC17" s="231">
        <v>45204</v>
      </c>
      <c r="BD17" s="91">
        <v>907.2</v>
      </c>
      <c r="BE17" s="94" t="s">
        <v>578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66">
        <v>902.6</v>
      </c>
      <c r="BO17" s="94" t="s">
        <v>592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586</v>
      </c>
      <c r="CJ17" s="276">
        <v>0</v>
      </c>
      <c r="CK17" s="356">
        <f t="shared" si="14"/>
        <v>0</v>
      </c>
      <c r="CN17" s="844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604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616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554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636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0" t="s">
        <v>623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628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646</v>
      </c>
      <c r="FB17" s="70">
        <v>0</v>
      </c>
      <c r="FC17" s="356">
        <f t="shared" si="20"/>
        <v>0</v>
      </c>
      <c r="FF17" s="93"/>
      <c r="FG17" s="15">
        <v>10</v>
      </c>
      <c r="FH17" s="966">
        <v>892.2</v>
      </c>
      <c r="FI17" s="967">
        <v>45215</v>
      </c>
      <c r="FJ17" s="966">
        <v>892.2</v>
      </c>
      <c r="FK17" s="950" t="s">
        <v>655</v>
      </c>
      <c r="FL17" s="968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93" t="s">
        <v>674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679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659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681</v>
      </c>
      <c r="GZ17" s="70">
        <v>0</v>
      </c>
      <c r="HA17" s="356">
        <f t="shared" si="25"/>
        <v>0</v>
      </c>
      <c r="HD17" s="844"/>
      <c r="HE17" s="15">
        <v>10</v>
      </c>
      <c r="HF17" s="91">
        <v>938</v>
      </c>
      <c r="HG17" s="231">
        <v>45218</v>
      </c>
      <c r="HH17" s="91">
        <v>938</v>
      </c>
      <c r="HI17" s="94" t="s">
        <v>668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56" t="s">
        <v>686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>
        <v>45220</v>
      </c>
      <c r="IB17" s="68">
        <v>870.9</v>
      </c>
      <c r="IC17" s="69" t="s">
        <v>694</v>
      </c>
      <c r="ID17" s="70">
        <v>0</v>
      </c>
      <c r="IE17" s="356">
        <f t="shared" si="6"/>
        <v>0</v>
      </c>
      <c r="IH17" s="103"/>
      <c r="II17" s="15">
        <v>10</v>
      </c>
      <c r="IJ17" s="68">
        <v>891.8</v>
      </c>
      <c r="IK17" s="238">
        <v>45223</v>
      </c>
      <c r="IL17" s="68">
        <v>891.8</v>
      </c>
      <c r="IM17" s="69" t="s">
        <v>710</v>
      </c>
      <c r="IN17" s="70">
        <v>0</v>
      </c>
      <c r="IO17" s="230">
        <f t="shared" si="28"/>
        <v>0</v>
      </c>
      <c r="IR17" s="93" t="s">
        <v>708</v>
      </c>
      <c r="IS17" s="15">
        <v>10</v>
      </c>
      <c r="IT17" s="68">
        <v>882.2</v>
      </c>
      <c r="IU17" s="238">
        <v>45223</v>
      </c>
      <c r="IV17" s="68">
        <v>882.2</v>
      </c>
      <c r="IW17" s="69" t="s">
        <v>707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1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>
        <v>45224</v>
      </c>
      <c r="JP17" s="91">
        <v>884.5</v>
      </c>
      <c r="JQ17" s="1373" t="s">
        <v>719</v>
      </c>
      <c r="JR17" s="70">
        <v>0</v>
      </c>
      <c r="JS17" s="356">
        <f t="shared" si="31"/>
        <v>0</v>
      </c>
      <c r="JV17" s="944"/>
      <c r="JW17" s="15">
        <v>10</v>
      </c>
      <c r="JX17" s="68">
        <v>863.6</v>
      </c>
      <c r="JY17" s="238">
        <v>45225</v>
      </c>
      <c r="JZ17" s="68">
        <v>863.6</v>
      </c>
      <c r="KA17" s="69" t="s">
        <v>729</v>
      </c>
      <c r="KB17" s="70">
        <v>0</v>
      </c>
      <c r="KC17" s="356">
        <f t="shared" si="32"/>
        <v>0</v>
      </c>
      <c r="KF17" s="103"/>
      <c r="KG17" s="15">
        <v>10</v>
      </c>
      <c r="KH17" s="68">
        <v>874.5</v>
      </c>
      <c r="KI17" s="238">
        <v>45227</v>
      </c>
      <c r="KJ17" s="68">
        <v>874.5</v>
      </c>
      <c r="KK17" s="69" t="s">
        <v>741</v>
      </c>
      <c r="KL17" s="70">
        <v>0</v>
      </c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0"/>
      <c r="P18" s="980"/>
      <c r="Q18" s="981"/>
      <c r="R18" s="780"/>
      <c r="S18" s="977">
        <f t="shared" si="8"/>
        <v>0</v>
      </c>
      <c r="V18" s="103" t="s">
        <v>551</v>
      </c>
      <c r="W18" s="15">
        <v>11</v>
      </c>
      <c r="X18" s="966">
        <v>866.8</v>
      </c>
      <c r="Y18" s="967">
        <v>45202</v>
      </c>
      <c r="Z18" s="966">
        <v>866.8</v>
      </c>
      <c r="AA18" s="974" t="s">
        <v>550</v>
      </c>
      <c r="AB18" s="968">
        <v>0</v>
      </c>
      <c r="AC18" s="230">
        <f t="shared" si="9"/>
        <v>0</v>
      </c>
      <c r="AD18" s="940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555</v>
      </c>
      <c r="AV18" s="70">
        <v>41</v>
      </c>
      <c r="AW18" s="70">
        <f t="shared" si="11"/>
        <v>35333.799999999996</v>
      </c>
      <c r="AZ18" s="944"/>
      <c r="BA18" s="15">
        <v>11</v>
      </c>
      <c r="BB18" s="91">
        <v>938.9</v>
      </c>
      <c r="BC18" s="231">
        <v>45204</v>
      </c>
      <c r="BD18" s="91">
        <v>938.9</v>
      </c>
      <c r="BE18" s="94" t="s">
        <v>579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66">
        <v>866.4</v>
      </c>
      <c r="BO18" s="94" t="s">
        <v>589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588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585</v>
      </c>
      <c r="CJ18" s="276">
        <v>0</v>
      </c>
      <c r="CK18" s="356">
        <f t="shared" si="14"/>
        <v>0</v>
      </c>
      <c r="CN18" s="844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605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618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551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678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0" t="s">
        <v>622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629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645</v>
      </c>
      <c r="FB18" s="70">
        <v>0</v>
      </c>
      <c r="FC18" s="356">
        <f t="shared" si="20"/>
        <v>0</v>
      </c>
      <c r="FF18" s="93"/>
      <c r="FG18" s="15">
        <v>11</v>
      </c>
      <c r="FH18" s="966">
        <v>909.9</v>
      </c>
      <c r="FI18" s="967">
        <v>45215</v>
      </c>
      <c r="FJ18" s="966">
        <v>909.9</v>
      </c>
      <c r="FK18" s="950" t="s">
        <v>655</v>
      </c>
      <c r="FL18" s="968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93" t="s">
        <v>674</v>
      </c>
      <c r="GA18" s="15">
        <v>11</v>
      </c>
      <c r="GB18" s="91">
        <v>926.6</v>
      </c>
      <c r="GC18" s="231">
        <v>45218</v>
      </c>
      <c r="GD18" s="91">
        <v>926.6</v>
      </c>
      <c r="GE18" s="69" t="s">
        <v>744</v>
      </c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660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681</v>
      </c>
      <c r="GZ18" s="70">
        <v>0</v>
      </c>
      <c r="HA18" s="356">
        <f t="shared" si="25"/>
        <v>0</v>
      </c>
      <c r="HD18" s="844"/>
      <c r="HE18" s="15">
        <v>11</v>
      </c>
      <c r="HF18" s="91">
        <v>883.6</v>
      </c>
      <c r="HG18" s="231">
        <v>45218</v>
      </c>
      <c r="HH18" s="91">
        <v>883.6</v>
      </c>
      <c r="HI18" s="94" t="s">
        <v>669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56" t="s">
        <v>685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>
        <v>45220</v>
      </c>
      <c r="IB18" s="68">
        <v>889.9</v>
      </c>
      <c r="IC18" s="69" t="s">
        <v>699</v>
      </c>
      <c r="ID18" s="70">
        <v>0</v>
      </c>
      <c r="IE18" s="356">
        <f t="shared" si="6"/>
        <v>0</v>
      </c>
      <c r="IH18" s="103"/>
      <c r="II18" s="15">
        <v>11</v>
      </c>
      <c r="IJ18" s="68">
        <v>901.7</v>
      </c>
      <c r="IK18" s="238">
        <v>45223</v>
      </c>
      <c r="IL18" s="68">
        <v>901.7</v>
      </c>
      <c r="IM18" s="69" t="s">
        <v>711</v>
      </c>
      <c r="IN18" s="70">
        <v>0</v>
      </c>
      <c r="IO18" s="230">
        <f t="shared" si="28"/>
        <v>0</v>
      </c>
      <c r="IR18" s="93" t="s">
        <v>708</v>
      </c>
      <c r="IS18" s="15">
        <v>11</v>
      </c>
      <c r="IT18" s="68">
        <v>896.3</v>
      </c>
      <c r="IU18" s="238">
        <v>45223</v>
      </c>
      <c r="IV18" s="68">
        <v>896.3</v>
      </c>
      <c r="IW18" s="69" t="s">
        <v>712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>
        <v>45224</v>
      </c>
      <c r="JP18" s="91">
        <v>880</v>
      </c>
      <c r="JQ18" s="1373" t="s">
        <v>720</v>
      </c>
      <c r="JR18" s="70">
        <v>0</v>
      </c>
      <c r="JS18" s="356">
        <f t="shared" si="31"/>
        <v>0</v>
      </c>
      <c r="JV18" s="945"/>
      <c r="JW18" s="15">
        <v>11</v>
      </c>
      <c r="JX18" s="68">
        <v>904.5</v>
      </c>
      <c r="JY18" s="238">
        <v>45225</v>
      </c>
      <c r="JZ18" s="68">
        <v>904.5</v>
      </c>
      <c r="KA18" s="69" t="s">
        <v>730</v>
      </c>
      <c r="KB18" s="70">
        <v>0</v>
      </c>
      <c r="KC18" s="356">
        <f t="shared" si="32"/>
        <v>0</v>
      </c>
      <c r="KF18" s="103"/>
      <c r="KG18" s="15">
        <v>11</v>
      </c>
      <c r="KH18" s="68">
        <v>873.6</v>
      </c>
      <c r="KI18" s="238">
        <v>45227</v>
      </c>
      <c r="KJ18" s="68">
        <v>873.6</v>
      </c>
      <c r="KK18" s="69" t="s">
        <v>742</v>
      </c>
      <c r="KL18" s="70">
        <v>0</v>
      </c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351</v>
      </c>
      <c r="R19" s="70">
        <v>41</v>
      </c>
      <c r="S19" s="230">
        <f t="shared" si="8"/>
        <v>36432.6</v>
      </c>
      <c r="V19" s="103" t="s">
        <v>551</v>
      </c>
      <c r="W19" s="15">
        <v>12</v>
      </c>
      <c r="X19" s="966">
        <v>935.8</v>
      </c>
      <c r="Y19" s="967">
        <v>45202</v>
      </c>
      <c r="Z19" s="966">
        <v>935.8</v>
      </c>
      <c r="AA19" s="974" t="s">
        <v>550</v>
      </c>
      <c r="AB19" s="968">
        <v>0</v>
      </c>
      <c r="AC19" s="230">
        <f t="shared" si="9"/>
        <v>0</v>
      </c>
      <c r="AD19" s="940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555</v>
      </c>
      <c r="AV19" s="70">
        <v>41</v>
      </c>
      <c r="AW19" s="70">
        <f t="shared" si="11"/>
        <v>36637.599999999999</v>
      </c>
      <c r="AZ19" s="945"/>
      <c r="BA19" s="15">
        <v>12</v>
      </c>
      <c r="BB19" s="91">
        <v>911.7</v>
      </c>
      <c r="BC19" s="231">
        <v>45204</v>
      </c>
      <c r="BD19" s="91">
        <v>911.7</v>
      </c>
      <c r="BE19" s="94" t="s">
        <v>579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66">
        <v>890.9</v>
      </c>
      <c r="BO19" s="94" t="s">
        <v>589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588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585</v>
      </c>
      <c r="CJ19" s="276">
        <v>0</v>
      </c>
      <c r="CK19" s="230">
        <f t="shared" si="14"/>
        <v>0</v>
      </c>
      <c r="CN19" s="844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605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618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551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678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0" t="s">
        <v>623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628</v>
      </c>
      <c r="ER19" s="70">
        <v>0</v>
      </c>
      <c r="ES19" s="356">
        <f t="shared" si="19"/>
        <v>0</v>
      </c>
      <c r="EV19" s="889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645</v>
      </c>
      <c r="FB19" s="70">
        <v>0</v>
      </c>
      <c r="FC19" s="356">
        <f t="shared" si="20"/>
        <v>0</v>
      </c>
      <c r="FF19" s="93"/>
      <c r="FG19" s="15">
        <v>12</v>
      </c>
      <c r="FH19" s="966">
        <v>934.4</v>
      </c>
      <c r="FI19" s="967">
        <v>45215</v>
      </c>
      <c r="FJ19" s="966">
        <v>934.4</v>
      </c>
      <c r="FK19" s="950" t="s">
        <v>656</v>
      </c>
      <c r="FL19" s="968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93" t="s">
        <v>674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673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659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682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669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56" t="s">
        <v>685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>
        <v>45220</v>
      </c>
      <c r="IB19" s="68">
        <v>926.2</v>
      </c>
      <c r="IC19" s="69" t="s">
        <v>699</v>
      </c>
      <c r="ID19" s="70">
        <v>0</v>
      </c>
      <c r="IE19" s="356">
        <f t="shared" si="6"/>
        <v>0</v>
      </c>
      <c r="IH19" s="103"/>
      <c r="II19" s="15">
        <v>12</v>
      </c>
      <c r="IJ19" s="68">
        <v>901.7</v>
      </c>
      <c r="IK19" s="238">
        <v>45223</v>
      </c>
      <c r="IL19" s="68">
        <v>901.7</v>
      </c>
      <c r="IM19" s="69" t="s">
        <v>711</v>
      </c>
      <c r="IN19" s="70">
        <v>0</v>
      </c>
      <c r="IO19" s="230">
        <f t="shared" si="28"/>
        <v>0</v>
      </c>
      <c r="IR19" s="103" t="s">
        <v>551</v>
      </c>
      <c r="IS19" s="15">
        <v>12</v>
      </c>
      <c r="IT19" s="68">
        <v>910.4</v>
      </c>
      <c r="IU19" s="238">
        <v>45223</v>
      </c>
      <c r="IV19" s="68">
        <v>910.4</v>
      </c>
      <c r="IW19" s="69" t="s">
        <v>695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>
        <v>45224</v>
      </c>
      <c r="JP19" s="91">
        <v>899.9</v>
      </c>
      <c r="JQ19" s="1373" t="s">
        <v>720</v>
      </c>
      <c r="JR19" s="70">
        <v>0</v>
      </c>
      <c r="JS19" s="356">
        <f t="shared" si="31"/>
        <v>0</v>
      </c>
      <c r="JV19" s="945"/>
      <c r="JW19" s="15">
        <v>12</v>
      </c>
      <c r="JX19" s="68">
        <v>913.5</v>
      </c>
      <c r="JY19" s="238">
        <v>45225</v>
      </c>
      <c r="JZ19" s="68">
        <v>913.5</v>
      </c>
      <c r="KA19" s="69" t="s">
        <v>730</v>
      </c>
      <c r="KB19" s="70">
        <v>0</v>
      </c>
      <c r="KC19" s="356">
        <f t="shared" si="32"/>
        <v>0</v>
      </c>
      <c r="KF19" s="93"/>
      <c r="KG19" s="15">
        <v>12</v>
      </c>
      <c r="KH19" s="68">
        <v>905.4</v>
      </c>
      <c r="KI19" s="238">
        <v>45227</v>
      </c>
      <c r="KJ19" s="68">
        <v>905.4</v>
      </c>
      <c r="KK19" s="69" t="s">
        <v>742</v>
      </c>
      <c r="KL19" s="70">
        <v>0</v>
      </c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351</v>
      </c>
      <c r="R20" s="70">
        <v>41</v>
      </c>
      <c r="S20" s="230">
        <f t="shared" si="8"/>
        <v>38458</v>
      </c>
      <c r="V20" s="103" t="s">
        <v>551</v>
      </c>
      <c r="W20" s="15">
        <v>13</v>
      </c>
      <c r="X20" s="966">
        <v>895.4</v>
      </c>
      <c r="Y20" s="967">
        <v>45202</v>
      </c>
      <c r="Z20" s="966">
        <v>895.4</v>
      </c>
      <c r="AA20" s="974" t="s">
        <v>557</v>
      </c>
      <c r="AB20" s="968">
        <v>0</v>
      </c>
      <c r="AC20" s="230">
        <f t="shared" si="9"/>
        <v>0</v>
      </c>
      <c r="AD20" s="940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555</v>
      </c>
      <c r="AV20" s="70">
        <v>41</v>
      </c>
      <c r="AW20" s="70">
        <f t="shared" si="11"/>
        <v>36338.299999999996</v>
      </c>
      <c r="AZ20" s="945"/>
      <c r="BA20" s="15">
        <v>13</v>
      </c>
      <c r="BB20" s="91">
        <v>889</v>
      </c>
      <c r="BC20" s="231">
        <v>45204</v>
      </c>
      <c r="BD20" s="91">
        <v>889</v>
      </c>
      <c r="BE20" s="94" t="s">
        <v>579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66">
        <v>879.1</v>
      </c>
      <c r="BO20" s="94" t="s">
        <v>609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609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585</v>
      </c>
      <c r="CJ20" s="276">
        <v>0</v>
      </c>
      <c r="CK20" s="230">
        <f t="shared" si="14"/>
        <v>0</v>
      </c>
      <c r="CN20" s="844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605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618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551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678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0" t="s">
        <v>623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629</v>
      </c>
      <c r="ER20" s="70">
        <v>0</v>
      </c>
      <c r="ES20" s="356">
        <f t="shared" si="19"/>
        <v>0</v>
      </c>
      <c r="EV20" s="889"/>
      <c r="EW20" s="15">
        <v>13</v>
      </c>
      <c r="EX20" s="91">
        <v>947.1</v>
      </c>
      <c r="EY20" s="231">
        <v>45213</v>
      </c>
      <c r="EZ20" s="91">
        <v>947.1</v>
      </c>
      <c r="FA20" s="69" t="s">
        <v>645</v>
      </c>
      <c r="FB20" s="70">
        <v>0</v>
      </c>
      <c r="FC20" s="356">
        <f t="shared" si="20"/>
        <v>0</v>
      </c>
      <c r="FF20" s="93"/>
      <c r="FG20" s="15">
        <v>13</v>
      </c>
      <c r="FH20" s="966">
        <v>922.1</v>
      </c>
      <c r="FI20" s="967">
        <v>45215</v>
      </c>
      <c r="FJ20" s="966">
        <v>922.1</v>
      </c>
      <c r="FK20" s="950" t="s">
        <v>656</v>
      </c>
      <c r="FL20" s="968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551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671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660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682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669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56" t="s">
        <v>685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>
        <v>45220</v>
      </c>
      <c r="IB20" s="68">
        <v>932.6</v>
      </c>
      <c r="IC20" s="69" t="s">
        <v>699</v>
      </c>
      <c r="ID20" s="70">
        <v>0</v>
      </c>
      <c r="IE20" s="356">
        <f t="shared" si="6"/>
        <v>0</v>
      </c>
      <c r="IH20" s="103"/>
      <c r="II20" s="15">
        <v>13</v>
      </c>
      <c r="IJ20" s="68">
        <v>895.4</v>
      </c>
      <c r="IK20" s="238">
        <v>45223</v>
      </c>
      <c r="IL20" s="68">
        <v>895.4</v>
      </c>
      <c r="IM20" s="69" t="s">
        <v>711</v>
      </c>
      <c r="IN20" s="70">
        <v>0</v>
      </c>
      <c r="IO20" s="230">
        <f t="shared" si="28"/>
        <v>0</v>
      </c>
      <c r="IR20" s="103" t="s">
        <v>551</v>
      </c>
      <c r="IS20" s="15">
        <v>13</v>
      </c>
      <c r="IT20" s="68">
        <v>918.5</v>
      </c>
      <c r="IU20" s="238">
        <v>45223</v>
      </c>
      <c r="IV20" s="68">
        <v>918.5</v>
      </c>
      <c r="IW20" s="69" t="s">
        <v>695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>
        <v>45224</v>
      </c>
      <c r="JP20" s="91">
        <v>919.9</v>
      </c>
      <c r="JQ20" s="1373" t="s">
        <v>720</v>
      </c>
      <c r="JR20" s="70">
        <v>0</v>
      </c>
      <c r="JS20" s="356">
        <f t="shared" si="31"/>
        <v>0</v>
      </c>
      <c r="JV20" s="945"/>
      <c r="JW20" s="15">
        <v>13</v>
      </c>
      <c r="JX20" s="68">
        <v>888.1</v>
      </c>
      <c r="JY20" s="238">
        <v>45225</v>
      </c>
      <c r="JZ20" s="68">
        <v>888.1</v>
      </c>
      <c r="KA20" s="69" t="s">
        <v>730</v>
      </c>
      <c r="KB20" s="70">
        <v>0</v>
      </c>
      <c r="KC20" s="356">
        <f t="shared" si="32"/>
        <v>0</v>
      </c>
      <c r="KF20" s="93"/>
      <c r="KG20" s="15">
        <v>13</v>
      </c>
      <c r="KH20" s="68">
        <v>901.7</v>
      </c>
      <c r="KI20" s="238">
        <v>45227</v>
      </c>
      <c r="KJ20" s="68">
        <v>901.7</v>
      </c>
      <c r="KK20" s="69" t="s">
        <v>742</v>
      </c>
      <c r="KL20" s="70">
        <v>0</v>
      </c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0"/>
      <c r="P21" s="980"/>
      <c r="Q21" s="981"/>
      <c r="R21" s="780"/>
      <c r="S21" s="977">
        <f t="shared" si="8"/>
        <v>0</v>
      </c>
      <c r="V21" s="103" t="s">
        <v>551</v>
      </c>
      <c r="W21" s="15">
        <v>14</v>
      </c>
      <c r="X21" s="966">
        <v>904.5</v>
      </c>
      <c r="Y21" s="967">
        <v>45202</v>
      </c>
      <c r="Z21" s="966">
        <v>904.5</v>
      </c>
      <c r="AA21" s="974" t="s">
        <v>557</v>
      </c>
      <c r="AB21" s="968">
        <v>0</v>
      </c>
      <c r="AC21" s="230">
        <f t="shared" si="9"/>
        <v>0</v>
      </c>
      <c r="AD21" s="940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555</v>
      </c>
      <c r="AV21" s="70">
        <v>41</v>
      </c>
      <c r="AW21" s="70">
        <f t="shared" si="11"/>
        <v>36375.200000000004</v>
      </c>
      <c r="AZ21" s="945"/>
      <c r="BA21" s="15">
        <v>14</v>
      </c>
      <c r="BB21" s="91">
        <v>889</v>
      </c>
      <c r="BC21" s="231">
        <v>45204</v>
      </c>
      <c r="BD21" s="91">
        <v>889</v>
      </c>
      <c r="BE21" s="94" t="s">
        <v>579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609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585</v>
      </c>
      <c r="CJ21" s="276">
        <v>0</v>
      </c>
      <c r="CK21" s="230">
        <f t="shared" si="14"/>
        <v>0</v>
      </c>
      <c r="CN21" s="844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605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618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551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678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0" t="s">
        <v>623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629</v>
      </c>
      <c r="ER21" s="70">
        <v>0</v>
      </c>
      <c r="ES21" s="356">
        <f t="shared" si="19"/>
        <v>0</v>
      </c>
      <c r="EV21" s="889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645</v>
      </c>
      <c r="FB21" s="70">
        <v>0</v>
      </c>
      <c r="FC21" s="356">
        <f t="shared" si="20"/>
        <v>0</v>
      </c>
      <c r="FF21" s="93"/>
      <c r="FG21" s="15">
        <v>14</v>
      </c>
      <c r="FH21" s="966">
        <v>909.9</v>
      </c>
      <c r="FI21" s="967">
        <v>45215</v>
      </c>
      <c r="FJ21" s="966">
        <v>909.9</v>
      </c>
      <c r="FK21" s="950" t="s">
        <v>656</v>
      </c>
      <c r="FL21" s="968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551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671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660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682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669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56" t="s">
        <v>685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>
        <v>45220</v>
      </c>
      <c r="IB21" s="68">
        <v>867.3</v>
      </c>
      <c r="IC21" s="69" t="s">
        <v>699</v>
      </c>
      <c r="ID21" s="70">
        <v>0</v>
      </c>
      <c r="IE21" s="356">
        <f t="shared" si="6"/>
        <v>0</v>
      </c>
      <c r="IH21" s="103"/>
      <c r="II21" s="15">
        <v>14</v>
      </c>
      <c r="IJ21" s="68">
        <v>931.7</v>
      </c>
      <c r="IK21" s="238">
        <v>45223</v>
      </c>
      <c r="IL21" s="68">
        <v>931.7</v>
      </c>
      <c r="IM21" s="69" t="s">
        <v>711</v>
      </c>
      <c r="IN21" s="70">
        <v>0</v>
      </c>
      <c r="IO21" s="230">
        <f t="shared" si="28"/>
        <v>0</v>
      </c>
      <c r="IR21" s="103" t="s">
        <v>551</v>
      </c>
      <c r="IS21" s="15">
        <v>14</v>
      </c>
      <c r="IT21" s="68">
        <v>916.3</v>
      </c>
      <c r="IU21" s="238">
        <v>45223</v>
      </c>
      <c r="IV21" s="68">
        <v>916.3</v>
      </c>
      <c r="IW21" s="69" t="s">
        <v>695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>
        <v>45224</v>
      </c>
      <c r="JP21" s="91">
        <v>909.9</v>
      </c>
      <c r="JQ21" s="1373" t="s">
        <v>720</v>
      </c>
      <c r="JR21" s="70">
        <v>0</v>
      </c>
      <c r="JS21" s="356">
        <f t="shared" si="31"/>
        <v>0</v>
      </c>
      <c r="JV21" s="945"/>
      <c r="JW21" s="15">
        <v>14</v>
      </c>
      <c r="JX21" s="68">
        <v>862.7</v>
      </c>
      <c r="JY21" s="238">
        <v>45225</v>
      </c>
      <c r="JZ21" s="68">
        <v>862.7</v>
      </c>
      <c r="KA21" s="69" t="s">
        <v>730</v>
      </c>
      <c r="KB21" s="70">
        <v>0</v>
      </c>
      <c r="KC21" s="356">
        <f t="shared" si="32"/>
        <v>0</v>
      </c>
      <c r="KF21" s="93"/>
      <c r="KG21" s="15">
        <v>14</v>
      </c>
      <c r="KH21" s="68">
        <v>894</v>
      </c>
      <c r="KI21" s="238">
        <v>45227</v>
      </c>
      <c r="KJ21" s="68">
        <v>894</v>
      </c>
      <c r="KK21" s="69" t="s">
        <v>742</v>
      </c>
      <c r="KL21" s="70">
        <v>0</v>
      </c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351</v>
      </c>
      <c r="R22" s="70">
        <v>41</v>
      </c>
      <c r="S22" s="230">
        <f t="shared" si="8"/>
        <v>38253</v>
      </c>
      <c r="V22" s="103" t="s">
        <v>551</v>
      </c>
      <c r="W22" s="15">
        <v>15</v>
      </c>
      <c r="X22" s="966">
        <v>918.5</v>
      </c>
      <c r="Y22" s="967">
        <v>45202</v>
      </c>
      <c r="Z22" s="966">
        <v>918.5</v>
      </c>
      <c r="AA22" s="974" t="s">
        <v>557</v>
      </c>
      <c r="AB22" s="968">
        <v>0</v>
      </c>
      <c r="AC22" s="230">
        <f t="shared" si="9"/>
        <v>0</v>
      </c>
      <c r="AD22" s="940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555</v>
      </c>
      <c r="AV22" s="70">
        <v>41</v>
      </c>
      <c r="AW22" s="70">
        <f t="shared" si="11"/>
        <v>37195.200000000004</v>
      </c>
      <c r="AZ22" s="945"/>
      <c r="BA22" s="15">
        <v>15</v>
      </c>
      <c r="BB22" s="91">
        <v>939.8</v>
      </c>
      <c r="BC22" s="231">
        <v>45204</v>
      </c>
      <c r="BD22" s="91">
        <v>939.8</v>
      </c>
      <c r="BE22" s="94" t="s">
        <v>579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590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612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585</v>
      </c>
      <c r="CJ22" s="276">
        <v>0</v>
      </c>
      <c r="CK22" s="230">
        <f t="shared" si="14"/>
        <v>0</v>
      </c>
      <c r="CN22" s="844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605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618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551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678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0" t="s">
        <v>623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629</v>
      </c>
      <c r="ER22" s="70">
        <v>0</v>
      </c>
      <c r="ES22" s="356">
        <f t="shared" si="19"/>
        <v>0</v>
      </c>
      <c r="EV22" s="889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645</v>
      </c>
      <c r="FB22" s="70">
        <v>0</v>
      </c>
      <c r="FC22" s="356">
        <f t="shared" si="20"/>
        <v>0</v>
      </c>
      <c r="FF22" s="93"/>
      <c r="FG22" s="15">
        <v>15</v>
      </c>
      <c r="FH22" s="966">
        <v>897.2</v>
      </c>
      <c r="FI22" s="967">
        <v>45215</v>
      </c>
      <c r="FJ22" s="966">
        <v>897.2</v>
      </c>
      <c r="FK22" s="950" t="s">
        <v>656</v>
      </c>
      <c r="FL22" s="968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551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671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660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682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669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56" t="s">
        <v>685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>
        <v>45220</v>
      </c>
      <c r="IB22" s="68">
        <v>888.1</v>
      </c>
      <c r="IC22" s="69" t="s">
        <v>699</v>
      </c>
      <c r="ID22" s="70">
        <v>0</v>
      </c>
      <c r="IE22" s="356">
        <f t="shared" si="6"/>
        <v>0</v>
      </c>
      <c r="IH22" s="103"/>
      <c r="II22" s="15">
        <v>15</v>
      </c>
      <c r="IJ22" s="68">
        <v>934.4</v>
      </c>
      <c r="IK22" s="238">
        <v>45223</v>
      </c>
      <c r="IL22" s="68">
        <v>934.4</v>
      </c>
      <c r="IM22" s="69" t="s">
        <v>711</v>
      </c>
      <c r="IN22" s="70">
        <v>0</v>
      </c>
      <c r="IO22" s="230">
        <f t="shared" si="28"/>
        <v>0</v>
      </c>
      <c r="IR22" s="103" t="s">
        <v>551</v>
      </c>
      <c r="IS22" s="15">
        <v>15</v>
      </c>
      <c r="IT22" s="68">
        <v>936.2</v>
      </c>
      <c r="IU22" s="238">
        <v>45223</v>
      </c>
      <c r="IV22" s="68">
        <v>936.2</v>
      </c>
      <c r="IW22" s="69" t="s">
        <v>695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>
        <v>45224</v>
      </c>
      <c r="JP22" s="91">
        <v>898.1</v>
      </c>
      <c r="JQ22" s="1373" t="s">
        <v>720</v>
      </c>
      <c r="JR22" s="70">
        <v>0</v>
      </c>
      <c r="JS22" s="356">
        <f t="shared" si="31"/>
        <v>0</v>
      </c>
      <c r="JV22" s="945"/>
      <c r="JW22" s="15">
        <v>15</v>
      </c>
      <c r="JX22" s="68">
        <v>911.7</v>
      </c>
      <c r="JY22" s="238">
        <v>45225</v>
      </c>
      <c r="JZ22" s="68">
        <v>911.7</v>
      </c>
      <c r="KA22" s="69" t="s">
        <v>730</v>
      </c>
      <c r="KB22" s="70">
        <v>0</v>
      </c>
      <c r="KC22" s="356">
        <f t="shared" si="32"/>
        <v>0</v>
      </c>
      <c r="KF22" s="93"/>
      <c r="KG22" s="15">
        <v>15</v>
      </c>
      <c r="KH22" s="68">
        <v>894.5</v>
      </c>
      <c r="KI22" s="238">
        <v>45227</v>
      </c>
      <c r="KJ22" s="68">
        <v>894.5</v>
      </c>
      <c r="KK22" s="69" t="s">
        <v>742</v>
      </c>
      <c r="KL22" s="70">
        <v>0</v>
      </c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351</v>
      </c>
      <c r="R23" s="70">
        <v>41</v>
      </c>
      <c r="S23" s="230">
        <f t="shared" si="8"/>
        <v>36301.4</v>
      </c>
      <c r="V23" s="103" t="s">
        <v>551</v>
      </c>
      <c r="W23" s="15">
        <v>16</v>
      </c>
      <c r="X23" s="966">
        <v>937.6</v>
      </c>
      <c r="Y23" s="967">
        <v>45202</v>
      </c>
      <c r="Z23" s="966">
        <v>937.6</v>
      </c>
      <c r="AA23" s="974" t="s">
        <v>557</v>
      </c>
      <c r="AB23" s="968">
        <v>0</v>
      </c>
      <c r="AC23" s="230">
        <f t="shared" si="9"/>
        <v>0</v>
      </c>
      <c r="AD23" s="940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555</v>
      </c>
      <c r="AV23" s="70">
        <v>41</v>
      </c>
      <c r="AW23" s="70">
        <f t="shared" si="11"/>
        <v>37826.6</v>
      </c>
      <c r="AZ23" s="945"/>
      <c r="BA23" s="15">
        <v>16</v>
      </c>
      <c r="BB23" s="91">
        <v>888.1</v>
      </c>
      <c r="BC23" s="231">
        <v>45204</v>
      </c>
      <c r="BD23" s="91">
        <v>888.1</v>
      </c>
      <c r="BE23" s="94" t="s">
        <v>579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590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599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585</v>
      </c>
      <c r="CJ23" s="276">
        <v>0</v>
      </c>
      <c r="CK23" s="230">
        <f t="shared" si="14"/>
        <v>0</v>
      </c>
      <c r="CN23" s="844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605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618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551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678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0" t="s">
        <v>623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629</v>
      </c>
      <c r="ER23" s="70">
        <v>0</v>
      </c>
      <c r="ES23" s="356">
        <f t="shared" si="19"/>
        <v>0</v>
      </c>
      <c r="EV23" s="889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645</v>
      </c>
      <c r="FB23" s="70">
        <v>0</v>
      </c>
      <c r="FC23" s="356">
        <f t="shared" si="20"/>
        <v>0</v>
      </c>
      <c r="FF23" s="93"/>
      <c r="FG23" s="15">
        <v>16</v>
      </c>
      <c r="FH23" s="966">
        <v>896.7</v>
      </c>
      <c r="FI23" s="967">
        <v>45215</v>
      </c>
      <c r="FJ23" s="966">
        <v>896.7</v>
      </c>
      <c r="FK23" s="950" t="s">
        <v>656</v>
      </c>
      <c r="FL23" s="968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551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671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660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682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669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56" t="s">
        <v>685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>
        <v>45220</v>
      </c>
      <c r="IB23" s="68">
        <v>911.7</v>
      </c>
      <c r="IC23" s="69" t="s">
        <v>699</v>
      </c>
      <c r="ID23" s="70">
        <v>0</v>
      </c>
      <c r="IE23" s="356">
        <f t="shared" si="6"/>
        <v>0</v>
      </c>
      <c r="IH23" s="103"/>
      <c r="II23" s="15">
        <v>16</v>
      </c>
      <c r="IJ23" s="68">
        <v>880</v>
      </c>
      <c r="IK23" s="238">
        <v>45223</v>
      </c>
      <c r="IL23" s="68">
        <v>880</v>
      </c>
      <c r="IM23" s="69" t="s">
        <v>711</v>
      </c>
      <c r="IN23" s="70">
        <v>0</v>
      </c>
      <c r="IO23" s="230">
        <f t="shared" si="28"/>
        <v>0</v>
      </c>
      <c r="IR23" s="103" t="s">
        <v>551</v>
      </c>
      <c r="IS23" s="15">
        <v>16</v>
      </c>
      <c r="IT23" s="68">
        <v>939.8</v>
      </c>
      <c r="IU23" s="238">
        <v>45223</v>
      </c>
      <c r="IV23" s="68">
        <v>939.8</v>
      </c>
      <c r="IW23" s="69" t="s">
        <v>695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>
        <v>45224</v>
      </c>
      <c r="JP23" s="91">
        <v>870</v>
      </c>
      <c r="JQ23" s="1373" t="s">
        <v>720</v>
      </c>
      <c r="JR23" s="70">
        <v>0</v>
      </c>
      <c r="JS23" s="356">
        <f t="shared" si="31"/>
        <v>0</v>
      </c>
      <c r="JV23" s="945"/>
      <c r="JW23" s="15">
        <v>16</v>
      </c>
      <c r="JX23" s="68">
        <v>925.3</v>
      </c>
      <c r="JY23" s="238">
        <v>45225</v>
      </c>
      <c r="JZ23" s="68">
        <v>925.3</v>
      </c>
      <c r="KA23" s="69" t="s">
        <v>730</v>
      </c>
      <c r="KB23" s="70">
        <v>0</v>
      </c>
      <c r="KC23" s="356">
        <f t="shared" si="32"/>
        <v>0</v>
      </c>
      <c r="KF23" s="93"/>
      <c r="KG23" s="15">
        <v>16</v>
      </c>
      <c r="KH23" s="68">
        <v>900.4</v>
      </c>
      <c r="KI23" s="238">
        <v>45227</v>
      </c>
      <c r="KJ23" s="68">
        <v>900.4</v>
      </c>
      <c r="KK23" s="69" t="s">
        <v>742</v>
      </c>
      <c r="KL23" s="70">
        <v>0</v>
      </c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351</v>
      </c>
      <c r="R24" s="70">
        <v>41</v>
      </c>
      <c r="S24" s="230">
        <f t="shared" si="8"/>
        <v>36563.799999999996</v>
      </c>
      <c r="V24" s="103" t="s">
        <v>551</v>
      </c>
      <c r="W24" s="15">
        <v>17</v>
      </c>
      <c r="X24" s="966">
        <v>899</v>
      </c>
      <c r="Y24" s="967">
        <v>45202</v>
      </c>
      <c r="Z24" s="966">
        <v>899</v>
      </c>
      <c r="AA24" s="974" t="s">
        <v>558</v>
      </c>
      <c r="AB24" s="968">
        <v>0</v>
      </c>
      <c r="AC24" s="230">
        <f t="shared" si="9"/>
        <v>0</v>
      </c>
      <c r="AD24" s="940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555</v>
      </c>
      <c r="AV24" s="70">
        <v>41</v>
      </c>
      <c r="AW24" s="70">
        <f t="shared" si="11"/>
        <v>38011.1</v>
      </c>
      <c r="AZ24" s="945"/>
      <c r="BA24" s="15">
        <v>17</v>
      </c>
      <c r="BB24" s="91">
        <v>940.7</v>
      </c>
      <c r="BC24" s="231">
        <v>45204</v>
      </c>
      <c r="BD24" s="91">
        <v>940.7</v>
      </c>
      <c r="BE24" s="94" t="s">
        <v>579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597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587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585</v>
      </c>
      <c r="CJ24" s="276">
        <v>0</v>
      </c>
      <c r="CK24" s="230">
        <f t="shared" si="14"/>
        <v>0</v>
      </c>
      <c r="CN24" s="844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605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618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551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678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0" t="s">
        <v>623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629</v>
      </c>
      <c r="ER24" s="70">
        <v>0</v>
      </c>
      <c r="ES24" s="356">
        <f t="shared" si="19"/>
        <v>0</v>
      </c>
      <c r="EV24" s="889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645</v>
      </c>
      <c r="FB24" s="70">
        <v>0</v>
      </c>
      <c r="FC24" s="356">
        <f t="shared" si="20"/>
        <v>0</v>
      </c>
      <c r="FF24" s="93"/>
      <c r="FG24" s="15">
        <v>17</v>
      </c>
      <c r="FH24" s="966">
        <v>881.3</v>
      </c>
      <c r="FI24" s="967">
        <v>45215</v>
      </c>
      <c r="FJ24" s="966">
        <v>881.3</v>
      </c>
      <c r="FK24" s="950" t="s">
        <v>656</v>
      </c>
      <c r="FL24" s="968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551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671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660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682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669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56" t="s">
        <v>685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>
        <v>45220</v>
      </c>
      <c r="IB24" s="68">
        <v>874.5</v>
      </c>
      <c r="IC24" s="69" t="s">
        <v>699</v>
      </c>
      <c r="ID24" s="70">
        <v>0</v>
      </c>
      <c r="IE24" s="356">
        <f t="shared" si="6"/>
        <v>0</v>
      </c>
      <c r="IH24" s="103"/>
      <c r="II24" s="15">
        <v>17</v>
      </c>
      <c r="IJ24" s="68">
        <v>940.7</v>
      </c>
      <c r="IK24" s="238">
        <v>45223</v>
      </c>
      <c r="IL24" s="68">
        <v>940.7</v>
      </c>
      <c r="IM24" s="69" t="s">
        <v>711</v>
      </c>
      <c r="IN24" s="70">
        <v>0</v>
      </c>
      <c r="IO24" s="230">
        <f t="shared" si="28"/>
        <v>0</v>
      </c>
      <c r="IR24" s="103" t="s">
        <v>551</v>
      </c>
      <c r="IS24" s="15">
        <v>17</v>
      </c>
      <c r="IT24" s="68">
        <v>920.8</v>
      </c>
      <c r="IU24" s="238">
        <v>45223</v>
      </c>
      <c r="IV24" s="68">
        <v>920.8</v>
      </c>
      <c r="IW24" s="69" t="s">
        <v>695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>
        <v>45224</v>
      </c>
      <c r="JP24" s="91">
        <v>902.6</v>
      </c>
      <c r="JQ24" s="1373" t="s">
        <v>720</v>
      </c>
      <c r="JR24" s="70">
        <v>0</v>
      </c>
      <c r="JS24" s="356">
        <f t="shared" si="31"/>
        <v>0</v>
      </c>
      <c r="JV24" s="945"/>
      <c r="JW24" s="15">
        <v>17</v>
      </c>
      <c r="JX24" s="68">
        <v>885.4</v>
      </c>
      <c r="JY24" s="238">
        <v>45225</v>
      </c>
      <c r="JZ24" s="68">
        <v>885.4</v>
      </c>
      <c r="KA24" s="69" t="s">
        <v>730</v>
      </c>
      <c r="KB24" s="70">
        <v>0</v>
      </c>
      <c r="KC24" s="356">
        <f t="shared" si="32"/>
        <v>0</v>
      </c>
      <c r="KF24" s="93"/>
      <c r="KG24" s="15">
        <v>17</v>
      </c>
      <c r="KH24" s="68">
        <v>918.1</v>
      </c>
      <c r="KI24" s="238">
        <v>45227</v>
      </c>
      <c r="KJ24" s="68">
        <v>918.1</v>
      </c>
      <c r="KK24" s="69" t="s">
        <v>742</v>
      </c>
      <c r="KL24" s="70">
        <v>0</v>
      </c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351</v>
      </c>
      <c r="R25" s="70">
        <v>41</v>
      </c>
      <c r="S25" s="230">
        <f t="shared" si="8"/>
        <v>37584.700000000004</v>
      </c>
      <c r="V25" s="845" t="s">
        <v>551</v>
      </c>
      <c r="W25" s="15">
        <v>18</v>
      </c>
      <c r="X25" s="966">
        <v>894.9</v>
      </c>
      <c r="Y25" s="967">
        <v>45202</v>
      </c>
      <c r="Z25" s="966">
        <v>894.9</v>
      </c>
      <c r="AA25" s="974" t="s">
        <v>558</v>
      </c>
      <c r="AB25" s="968">
        <v>0</v>
      </c>
      <c r="AC25" s="230">
        <f t="shared" si="9"/>
        <v>0</v>
      </c>
      <c r="AD25" s="940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555</v>
      </c>
      <c r="AV25" s="70">
        <v>41</v>
      </c>
      <c r="AW25" s="70">
        <f t="shared" si="11"/>
        <v>36080</v>
      </c>
      <c r="AZ25" s="972"/>
      <c r="BA25" s="15">
        <v>18</v>
      </c>
      <c r="BB25" s="91">
        <v>882.7</v>
      </c>
      <c r="BC25" s="231">
        <v>45204</v>
      </c>
      <c r="BD25" s="91">
        <v>882.7</v>
      </c>
      <c r="BE25" s="94" t="s">
        <v>579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597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587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585</v>
      </c>
      <c r="CJ25" s="276">
        <v>0</v>
      </c>
      <c r="CK25" s="356">
        <f t="shared" si="14"/>
        <v>0</v>
      </c>
      <c r="CN25" s="844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605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618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551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678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0" t="s">
        <v>623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629</v>
      </c>
      <c r="ER25" s="70">
        <v>0</v>
      </c>
      <c r="ES25" s="356">
        <f t="shared" si="19"/>
        <v>0</v>
      </c>
      <c r="EV25" s="889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645</v>
      </c>
      <c r="FB25" s="70">
        <v>0</v>
      </c>
      <c r="FC25" s="356">
        <f t="shared" si="20"/>
        <v>0</v>
      </c>
      <c r="FF25" s="93"/>
      <c r="FG25" s="15">
        <v>18</v>
      </c>
      <c r="FH25" s="966">
        <v>905.8</v>
      </c>
      <c r="FI25" s="967">
        <v>45215</v>
      </c>
      <c r="FJ25" s="966">
        <v>905.8</v>
      </c>
      <c r="FK25" s="950" t="s">
        <v>656</v>
      </c>
      <c r="FL25" s="968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551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671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660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682</v>
      </c>
      <c r="GZ25" s="70">
        <v>0</v>
      </c>
      <c r="HA25" s="356">
        <f t="shared" si="25"/>
        <v>0</v>
      </c>
      <c r="HD25" s="845"/>
      <c r="HE25" s="15">
        <v>18</v>
      </c>
      <c r="HF25" s="91">
        <v>930.8</v>
      </c>
      <c r="HG25" s="231">
        <v>45218</v>
      </c>
      <c r="HH25" s="91">
        <v>930.8</v>
      </c>
      <c r="HI25" s="94" t="s">
        <v>669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56" t="s">
        <v>685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>
        <v>45220</v>
      </c>
      <c r="IB25" s="68">
        <v>893.6</v>
      </c>
      <c r="IC25" s="69" t="s">
        <v>699</v>
      </c>
      <c r="ID25" s="70">
        <v>0</v>
      </c>
      <c r="IE25" s="356">
        <f t="shared" si="6"/>
        <v>0</v>
      </c>
      <c r="IH25" s="93"/>
      <c r="II25" s="15">
        <v>18</v>
      </c>
      <c r="IJ25" s="68">
        <v>911.7</v>
      </c>
      <c r="IK25" s="238">
        <v>45223</v>
      </c>
      <c r="IL25" s="68">
        <v>911.7</v>
      </c>
      <c r="IM25" s="69" t="s">
        <v>711</v>
      </c>
      <c r="IN25" s="70">
        <v>0</v>
      </c>
      <c r="IO25" s="230">
        <f t="shared" si="28"/>
        <v>0</v>
      </c>
      <c r="IR25" s="103" t="s">
        <v>551</v>
      </c>
      <c r="IS25" s="15">
        <v>18</v>
      </c>
      <c r="IT25" s="68">
        <v>919.9</v>
      </c>
      <c r="IU25" s="238">
        <v>45223</v>
      </c>
      <c r="IV25" s="68">
        <v>919.9</v>
      </c>
      <c r="IW25" s="69" t="s">
        <v>695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>
        <v>45224</v>
      </c>
      <c r="JP25" s="91">
        <v>901.7</v>
      </c>
      <c r="JQ25" s="1373" t="s">
        <v>720</v>
      </c>
      <c r="JR25" s="70">
        <v>0</v>
      </c>
      <c r="JS25" s="356">
        <f t="shared" si="31"/>
        <v>0</v>
      </c>
      <c r="JV25" s="945"/>
      <c r="JW25" s="15">
        <v>18</v>
      </c>
      <c r="JX25" s="68">
        <v>875.4</v>
      </c>
      <c r="JY25" s="238">
        <v>45225</v>
      </c>
      <c r="JZ25" s="68">
        <v>875.4</v>
      </c>
      <c r="KA25" s="69" t="s">
        <v>730</v>
      </c>
      <c r="KB25" s="70">
        <v>0</v>
      </c>
      <c r="KC25" s="356">
        <f t="shared" si="32"/>
        <v>0</v>
      </c>
      <c r="KF25" s="93"/>
      <c r="KG25" s="15">
        <v>18</v>
      </c>
      <c r="KH25" s="68">
        <v>881.8</v>
      </c>
      <c r="KI25" s="238">
        <v>45227</v>
      </c>
      <c r="KJ25" s="68">
        <v>881.8</v>
      </c>
      <c r="KK25" s="69" t="s">
        <v>742</v>
      </c>
      <c r="KL25" s="70">
        <v>0</v>
      </c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0"/>
      <c r="P26" s="980"/>
      <c r="Q26" s="981"/>
      <c r="R26" s="780"/>
      <c r="S26" s="982">
        <f t="shared" si="8"/>
        <v>0</v>
      </c>
      <c r="V26" s="103" t="s">
        <v>551</v>
      </c>
      <c r="W26" s="15">
        <v>19</v>
      </c>
      <c r="X26" s="966">
        <v>876.8</v>
      </c>
      <c r="Y26" s="967">
        <v>45202</v>
      </c>
      <c r="Z26" s="966">
        <v>876.8</v>
      </c>
      <c r="AA26" s="974" t="s">
        <v>558</v>
      </c>
      <c r="AB26" s="968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555</v>
      </c>
      <c r="AV26" s="70">
        <v>41</v>
      </c>
      <c r="AW26" s="70">
        <f t="shared" si="11"/>
        <v>35559.299999999996</v>
      </c>
      <c r="AZ26" s="945"/>
      <c r="BA26" s="15">
        <v>19</v>
      </c>
      <c r="BB26" s="91">
        <v>919</v>
      </c>
      <c r="BC26" s="231">
        <v>45204</v>
      </c>
      <c r="BD26" s="91">
        <v>919</v>
      </c>
      <c r="BE26" s="94" t="s">
        <v>579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609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599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585</v>
      </c>
      <c r="CJ26" s="276">
        <v>0</v>
      </c>
      <c r="CK26" s="356">
        <f t="shared" si="14"/>
        <v>0</v>
      </c>
      <c r="CN26" s="844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605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618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551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678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0" t="s">
        <v>623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629</v>
      </c>
      <c r="ER26" s="70">
        <v>0</v>
      </c>
      <c r="ES26" s="356">
        <f t="shared" si="19"/>
        <v>0</v>
      </c>
      <c r="EV26" s="889"/>
      <c r="EW26" s="15">
        <v>19</v>
      </c>
      <c r="EX26" s="91">
        <v>947.1</v>
      </c>
      <c r="EY26" s="231">
        <v>45213</v>
      </c>
      <c r="EZ26" s="91">
        <v>947.1</v>
      </c>
      <c r="FA26" s="69" t="s">
        <v>645</v>
      </c>
      <c r="FB26" s="70">
        <v>0</v>
      </c>
      <c r="FC26" s="356">
        <f t="shared" si="20"/>
        <v>0</v>
      </c>
      <c r="FF26" s="93"/>
      <c r="FG26" s="15">
        <v>19</v>
      </c>
      <c r="FH26" s="966">
        <v>920.3</v>
      </c>
      <c r="FI26" s="967">
        <v>45215</v>
      </c>
      <c r="FJ26" s="966">
        <v>920.3</v>
      </c>
      <c r="FK26" s="950" t="s">
        <v>656</v>
      </c>
      <c r="FL26" s="968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551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687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660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682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669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56" t="s">
        <v>685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>
        <v>45220</v>
      </c>
      <c r="IB26" s="68">
        <v>875.4</v>
      </c>
      <c r="IC26" s="69" t="s">
        <v>699</v>
      </c>
      <c r="ID26" s="70">
        <v>0</v>
      </c>
      <c r="IE26" s="356">
        <f t="shared" si="6"/>
        <v>0</v>
      </c>
      <c r="IH26" s="103"/>
      <c r="II26" s="15">
        <v>19</v>
      </c>
      <c r="IJ26" s="68">
        <v>925.3</v>
      </c>
      <c r="IK26" s="238">
        <v>45223</v>
      </c>
      <c r="IL26" s="68">
        <v>925.3</v>
      </c>
      <c r="IM26" s="69" t="s">
        <v>711</v>
      </c>
      <c r="IN26" s="70">
        <v>0</v>
      </c>
      <c r="IO26" s="230">
        <f t="shared" si="28"/>
        <v>0</v>
      </c>
      <c r="IR26" s="103" t="s">
        <v>551</v>
      </c>
      <c r="IS26" s="15">
        <v>19</v>
      </c>
      <c r="IT26" s="68">
        <v>921.2</v>
      </c>
      <c r="IU26" s="238">
        <v>45223</v>
      </c>
      <c r="IV26" s="68">
        <v>921.2</v>
      </c>
      <c r="IW26" s="69" t="s">
        <v>695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>
        <v>45224</v>
      </c>
      <c r="JP26" s="91">
        <v>920.8</v>
      </c>
      <c r="JQ26" s="1373" t="s">
        <v>720</v>
      </c>
      <c r="JR26" s="70">
        <v>0</v>
      </c>
      <c r="JS26" s="356">
        <f t="shared" si="31"/>
        <v>0</v>
      </c>
      <c r="JV26" s="945"/>
      <c r="JW26" s="15">
        <v>19</v>
      </c>
      <c r="JX26" s="68">
        <v>867.3</v>
      </c>
      <c r="JY26" s="238">
        <v>45225</v>
      </c>
      <c r="JZ26" s="68">
        <v>867.3</v>
      </c>
      <c r="KA26" s="69" t="s">
        <v>730</v>
      </c>
      <c r="KB26" s="70">
        <v>0</v>
      </c>
      <c r="KC26" s="356">
        <f t="shared" si="32"/>
        <v>0</v>
      </c>
      <c r="KF26" s="93"/>
      <c r="KG26" s="15">
        <v>19</v>
      </c>
      <c r="KH26" s="68">
        <v>891.3</v>
      </c>
      <c r="KI26" s="238">
        <v>45227</v>
      </c>
      <c r="KJ26" s="68">
        <v>891.3</v>
      </c>
      <c r="KK26" s="69" t="s">
        <v>742</v>
      </c>
      <c r="KL26" s="70">
        <v>0</v>
      </c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0"/>
      <c r="P27" s="980"/>
      <c r="Q27" s="981"/>
      <c r="R27" s="780"/>
      <c r="S27" s="982">
        <f t="shared" si="8"/>
        <v>0</v>
      </c>
      <c r="V27" s="103" t="s">
        <v>551</v>
      </c>
      <c r="W27" s="15">
        <v>20</v>
      </c>
      <c r="X27" s="966">
        <v>875.9</v>
      </c>
      <c r="Y27" s="967">
        <v>45202</v>
      </c>
      <c r="Z27" s="966">
        <v>875.9</v>
      </c>
      <c r="AA27" s="974" t="s">
        <v>550</v>
      </c>
      <c r="AB27" s="968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45"/>
      <c r="BA27" s="15">
        <v>20</v>
      </c>
      <c r="BB27" s="91">
        <v>871.8</v>
      </c>
      <c r="BC27" s="231">
        <v>45204</v>
      </c>
      <c r="BD27" s="91">
        <v>871.8</v>
      </c>
      <c r="BE27" s="94" t="s">
        <v>579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609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4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605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618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551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678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0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629</v>
      </c>
      <c r="ER27" s="70">
        <v>0</v>
      </c>
      <c r="ES27" s="356">
        <f t="shared" si="19"/>
        <v>0</v>
      </c>
      <c r="EV27" s="889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645</v>
      </c>
      <c r="FB27" s="70">
        <v>0</v>
      </c>
      <c r="FC27" s="356">
        <f t="shared" si="20"/>
        <v>0</v>
      </c>
      <c r="FF27" s="93"/>
      <c r="FG27" s="15">
        <v>20</v>
      </c>
      <c r="FH27" s="966">
        <v>938.9</v>
      </c>
      <c r="FI27" s="967">
        <v>45215</v>
      </c>
      <c r="FJ27" s="966">
        <v>938.9</v>
      </c>
      <c r="FK27" s="950" t="s">
        <v>656</v>
      </c>
      <c r="FL27" s="968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551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675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660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682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669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56" t="s">
        <v>685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>
        <v>45220</v>
      </c>
      <c r="IB27" s="68">
        <v>861.8</v>
      </c>
      <c r="IC27" s="69" t="s">
        <v>699</v>
      </c>
      <c r="ID27" s="70">
        <v>0</v>
      </c>
      <c r="IE27" s="356">
        <f t="shared" si="6"/>
        <v>0</v>
      </c>
      <c r="IH27" s="103"/>
      <c r="II27" s="15">
        <v>20</v>
      </c>
      <c r="IJ27" s="68">
        <v>877.2</v>
      </c>
      <c r="IK27" s="238">
        <v>45223</v>
      </c>
      <c r="IL27" s="68">
        <v>877.2</v>
      </c>
      <c r="IM27" s="69" t="s">
        <v>711</v>
      </c>
      <c r="IN27" s="70">
        <v>0</v>
      </c>
      <c r="IO27" s="230">
        <f t="shared" si="28"/>
        <v>0</v>
      </c>
      <c r="IR27" s="103" t="s">
        <v>551</v>
      </c>
      <c r="IS27" s="15">
        <v>20</v>
      </c>
      <c r="IT27" s="68">
        <v>902.6</v>
      </c>
      <c r="IU27" s="238">
        <v>45223</v>
      </c>
      <c r="IV27" s="68">
        <v>902.6</v>
      </c>
      <c r="IW27" s="69" t="s">
        <v>695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>
        <v>45224</v>
      </c>
      <c r="JP27" s="91">
        <v>908.1</v>
      </c>
      <c r="JQ27" s="1373" t="s">
        <v>720</v>
      </c>
      <c r="JR27" s="70">
        <v>0</v>
      </c>
      <c r="JS27" s="356">
        <f t="shared" si="31"/>
        <v>0</v>
      </c>
      <c r="JV27" s="945"/>
      <c r="JW27" s="15">
        <v>20</v>
      </c>
      <c r="JX27" s="68">
        <v>899.9</v>
      </c>
      <c r="JY27" s="238">
        <v>45225</v>
      </c>
      <c r="JZ27" s="68">
        <v>899.9</v>
      </c>
      <c r="KA27" s="69" t="s">
        <v>730</v>
      </c>
      <c r="KB27" s="70">
        <v>0</v>
      </c>
      <c r="KC27" s="356">
        <f t="shared" si="32"/>
        <v>0</v>
      </c>
      <c r="KF27" s="93"/>
      <c r="KG27" s="15">
        <v>20</v>
      </c>
      <c r="KH27" s="68">
        <v>887.2</v>
      </c>
      <c r="KI27" s="238">
        <v>45227</v>
      </c>
      <c r="KJ27" s="68">
        <v>887.2</v>
      </c>
      <c r="KK27" s="69" t="s">
        <v>742</v>
      </c>
      <c r="KL27" s="70">
        <v>0</v>
      </c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351</v>
      </c>
      <c r="R28" s="70">
        <v>41</v>
      </c>
      <c r="S28" s="356">
        <f t="shared" si="8"/>
        <v>36563.799999999996</v>
      </c>
      <c r="V28" s="103" t="s">
        <v>551</v>
      </c>
      <c r="W28" s="15">
        <v>21</v>
      </c>
      <c r="X28" s="966">
        <v>901.3</v>
      </c>
      <c r="Y28" s="967">
        <v>45202</v>
      </c>
      <c r="Z28" s="966">
        <v>901.3</v>
      </c>
      <c r="AA28" s="974" t="s">
        <v>550</v>
      </c>
      <c r="AB28" s="968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45"/>
      <c r="BA28" s="15">
        <v>21</v>
      </c>
      <c r="BB28" s="91">
        <v>889</v>
      </c>
      <c r="BC28" s="231">
        <v>45204</v>
      </c>
      <c r="BD28" s="91">
        <v>889</v>
      </c>
      <c r="BE28" s="94" t="s">
        <v>579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597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618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551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678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0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629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66">
        <v>925.3</v>
      </c>
      <c r="FI28" s="967">
        <v>45215</v>
      </c>
      <c r="FJ28" s="966">
        <v>925.3</v>
      </c>
      <c r="FK28" s="950" t="s">
        <v>656</v>
      </c>
      <c r="FL28" s="968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551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687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660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682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669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56" t="s">
        <v>685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>
        <v>45220</v>
      </c>
      <c r="IB28" s="68">
        <v>866.4</v>
      </c>
      <c r="IC28" s="69" t="s">
        <v>699</v>
      </c>
      <c r="ID28" s="70">
        <v>0</v>
      </c>
      <c r="IE28" s="356">
        <f t="shared" si="6"/>
        <v>0</v>
      </c>
      <c r="IH28" s="103"/>
      <c r="II28" s="15">
        <v>21</v>
      </c>
      <c r="IJ28" s="68">
        <v>899.9</v>
      </c>
      <c r="IK28" s="238">
        <v>45223</v>
      </c>
      <c r="IL28" s="68">
        <v>899.9</v>
      </c>
      <c r="IM28" s="69" t="s">
        <v>711</v>
      </c>
      <c r="IN28" s="70">
        <v>0</v>
      </c>
      <c r="IO28" s="230">
        <f t="shared" si="28"/>
        <v>0</v>
      </c>
      <c r="IR28" s="103" t="s">
        <v>551</v>
      </c>
      <c r="IS28" s="15">
        <v>21</v>
      </c>
      <c r="IT28" s="68">
        <v>891.3</v>
      </c>
      <c r="IU28" s="238">
        <v>45223</v>
      </c>
      <c r="IV28" s="68">
        <v>891.3</v>
      </c>
      <c r="IW28" s="69" t="s">
        <v>695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>
        <v>45224</v>
      </c>
      <c r="JP28" s="91">
        <v>893.6</v>
      </c>
      <c r="JQ28" s="1373" t="s">
        <v>720</v>
      </c>
      <c r="JR28" s="70">
        <v>0</v>
      </c>
      <c r="JS28" s="356">
        <f>JR28*JP28</f>
        <v>0</v>
      </c>
      <c r="JV28" s="945"/>
      <c r="JW28" s="15">
        <v>21</v>
      </c>
      <c r="JX28" s="68">
        <v>861.8</v>
      </c>
      <c r="JY28" s="238">
        <v>45225</v>
      </c>
      <c r="JZ28" s="68">
        <v>861.8</v>
      </c>
      <c r="KA28" s="69" t="s">
        <v>730</v>
      </c>
      <c r="KB28" s="70">
        <v>0</v>
      </c>
      <c r="KC28" s="356">
        <f t="shared" si="32"/>
        <v>0</v>
      </c>
      <c r="KF28" s="93"/>
      <c r="KG28" s="15">
        <v>21</v>
      </c>
      <c r="KH28" s="68">
        <v>904.9</v>
      </c>
      <c r="KI28" s="238">
        <v>45227</v>
      </c>
      <c r="KJ28" s="68">
        <v>904.9</v>
      </c>
      <c r="KK28" s="69" t="s">
        <v>742</v>
      </c>
      <c r="KL28" s="70">
        <v>0</v>
      </c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66"/>
      <c r="Y29" s="967"/>
      <c r="Z29" s="966"/>
      <c r="AA29" s="974"/>
      <c r="AB29" s="968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45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0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66"/>
      <c r="FI29" s="967"/>
      <c r="FJ29" s="966"/>
      <c r="FK29" s="950"/>
      <c r="FL29" s="968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0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45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782132.39999999991</v>
      </c>
      <c r="BT30" s="103"/>
      <c r="BU30" s="15"/>
      <c r="BV30" s="281"/>
      <c r="BW30" s="78"/>
      <c r="BX30" s="68"/>
      <c r="BY30" s="94"/>
      <c r="BZ30" s="70"/>
      <c r="CA30" s="356">
        <f>SUM(CA8:CA29)</f>
        <v>410428.19999999995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2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2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18622.2</v>
      </c>
      <c r="BV32" s="102">
        <f>SUM(BV8:BV31)</f>
        <v>16842.599999999999</v>
      </c>
      <c r="BX32" s="102">
        <f>SUM(BX8:BX31)</f>
        <v>10676.6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19102.399999999998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18583.7</v>
      </c>
      <c r="IJ32" s="102">
        <f>SUM(IJ8:IJ31)</f>
        <v>18987.100000000006</v>
      </c>
      <c r="IL32" s="102">
        <f>SUM(IL8:IL31)</f>
        <v>18987.100000000006</v>
      </c>
      <c r="IT32" s="102">
        <f>SUM(IT8:IT31)</f>
        <v>19160.599999999999</v>
      </c>
      <c r="IV32" s="102">
        <f>SUM(IV8:IV31)</f>
        <v>19160.599999999999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18731.3</v>
      </c>
      <c r="JX32" s="102">
        <f>SUM(JX8:JX31)</f>
        <v>18767.600000000002</v>
      </c>
      <c r="JZ32" s="102">
        <f>SUM(JZ8:JZ31)</f>
        <v>18767.600000000002</v>
      </c>
      <c r="KH32" s="102">
        <f>SUM(KH8:KH31)</f>
        <v>18883.800000000003</v>
      </c>
      <c r="KJ32" s="102">
        <f>SUM(KJ8:KJ31)</f>
        <v>18883.800000000003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0" t="s">
        <v>21</v>
      </c>
      <c r="O33" s="931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6165.9999999999982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00" t="s">
        <v>21</v>
      </c>
      <c r="SB33" s="1501"/>
      <c r="SC33" s="137">
        <f>SUM(SD5-SC32)</f>
        <v>0</v>
      </c>
      <c r="SK33" s="1500" t="s">
        <v>21</v>
      </c>
      <c r="SL33" s="1501"/>
      <c r="SM33" s="137">
        <f>SUM(SN5-SM32)</f>
        <v>0</v>
      </c>
      <c r="SU33" s="1500" t="s">
        <v>21</v>
      </c>
      <c r="SV33" s="1501"/>
      <c r="SW33" s="205">
        <f>SUM(SX5-SW32)</f>
        <v>0</v>
      </c>
      <c r="TE33" s="1500" t="s">
        <v>21</v>
      </c>
      <c r="TF33" s="1501"/>
      <c r="TG33" s="137">
        <f>SUM(TH5-TG32)</f>
        <v>0</v>
      </c>
      <c r="TO33" s="1500" t="s">
        <v>21</v>
      </c>
      <c r="TP33" s="1501"/>
      <c r="TQ33" s="137">
        <f>SUM(TR5-TQ32)</f>
        <v>0</v>
      </c>
      <c r="TY33" s="1500" t="s">
        <v>21</v>
      </c>
      <c r="TZ33" s="1501"/>
      <c r="UA33" s="137">
        <f>SUM(UB5-UA32)</f>
        <v>0</v>
      </c>
      <c r="UH33" s="1500" t="s">
        <v>21</v>
      </c>
      <c r="UI33" s="1501"/>
      <c r="UJ33" s="137">
        <f>SUM(UK5-UJ32)</f>
        <v>0</v>
      </c>
      <c r="UQ33" s="1500" t="s">
        <v>21</v>
      </c>
      <c r="UR33" s="1501"/>
      <c r="US33" s="137">
        <f>SUM(UT5-US32)</f>
        <v>0</v>
      </c>
      <c r="UZ33" s="1500" t="s">
        <v>21</v>
      </c>
      <c r="VA33" s="150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00" t="s">
        <v>21</v>
      </c>
      <c r="WB33" s="1501"/>
      <c r="WC33" s="137">
        <f>WD5-WC32</f>
        <v>-22</v>
      </c>
      <c r="WJ33" s="1500" t="s">
        <v>21</v>
      </c>
      <c r="WK33" s="1501"/>
      <c r="WL33" s="137">
        <f>WM5-WL32</f>
        <v>-22</v>
      </c>
      <c r="WS33" s="1500" t="s">
        <v>21</v>
      </c>
      <c r="WT33" s="1501"/>
      <c r="WU33" s="137">
        <f>WV5-WU32</f>
        <v>-22</v>
      </c>
      <c r="XB33" s="1500" t="s">
        <v>21</v>
      </c>
      <c r="XC33" s="1501"/>
      <c r="XD33" s="137">
        <f>XE5-XD32</f>
        <v>-22</v>
      </c>
      <c r="XK33" s="1500" t="s">
        <v>21</v>
      </c>
      <c r="XL33" s="1501"/>
      <c r="XM33" s="137">
        <f>XN5-XM32</f>
        <v>-22</v>
      </c>
      <c r="XT33" s="1500" t="s">
        <v>21</v>
      </c>
      <c r="XU33" s="1501"/>
      <c r="XV33" s="137">
        <f>XW5-XV32</f>
        <v>-22</v>
      </c>
      <c r="YC33" s="1500" t="s">
        <v>21</v>
      </c>
      <c r="YD33" s="1501"/>
      <c r="YE33" s="137">
        <f>YF5-YE32</f>
        <v>-22</v>
      </c>
      <c r="YL33" s="1500" t="s">
        <v>21</v>
      </c>
      <c r="YM33" s="1501"/>
      <c r="YN33" s="137">
        <f>YO5-YN32</f>
        <v>-22</v>
      </c>
      <c r="YU33" s="1500" t="s">
        <v>21</v>
      </c>
      <c r="YV33" s="1501"/>
      <c r="YW33" s="137">
        <f>YX5-YW32</f>
        <v>-22</v>
      </c>
      <c r="ZD33" s="1500" t="s">
        <v>21</v>
      </c>
      <c r="ZE33" s="1501"/>
      <c r="ZF33" s="137">
        <f>ZG5-ZF32</f>
        <v>-22</v>
      </c>
      <c r="ZM33" s="1500" t="s">
        <v>21</v>
      </c>
      <c r="ZN33" s="1501"/>
      <c r="ZO33" s="137">
        <f>ZP5-ZO32</f>
        <v>-22</v>
      </c>
      <c r="ZV33" s="1500" t="s">
        <v>21</v>
      </c>
      <c r="ZW33" s="1501"/>
      <c r="ZX33" s="137">
        <f>ZY5-ZX32</f>
        <v>-22</v>
      </c>
      <c r="AAE33" s="1500" t="s">
        <v>21</v>
      </c>
      <c r="AAF33" s="1501"/>
      <c r="AAG33" s="137">
        <f>AAH5-AAG32</f>
        <v>-22</v>
      </c>
      <c r="AAN33" s="1500" t="s">
        <v>21</v>
      </c>
      <c r="AAO33" s="1501"/>
      <c r="AAP33" s="137">
        <f>AAQ5-AAP32</f>
        <v>-22</v>
      </c>
      <c r="AAW33" s="1500" t="s">
        <v>21</v>
      </c>
      <c r="AAX33" s="1501"/>
      <c r="AAY33" s="137">
        <f>AAZ5-AAY32</f>
        <v>-22</v>
      </c>
      <c r="ABF33" s="1500" t="s">
        <v>21</v>
      </c>
      <c r="ABG33" s="1501"/>
      <c r="ABH33" s="137">
        <f>ABH32-ABF32</f>
        <v>22</v>
      </c>
      <c r="ABO33" s="1500" t="s">
        <v>21</v>
      </c>
      <c r="ABP33" s="1501"/>
      <c r="ABQ33" s="137">
        <f>ABR5-ABQ32</f>
        <v>-22</v>
      </c>
      <c r="ABX33" s="1500" t="s">
        <v>21</v>
      </c>
      <c r="ABY33" s="1501"/>
      <c r="ABZ33" s="137">
        <f>ACA5-ABZ32</f>
        <v>-22</v>
      </c>
      <c r="ACG33" s="1500" t="s">
        <v>21</v>
      </c>
      <c r="ACH33" s="1501"/>
      <c r="ACI33" s="137">
        <f>ACJ5-ACI32</f>
        <v>-22</v>
      </c>
      <c r="ACP33" s="1500" t="s">
        <v>21</v>
      </c>
      <c r="ACQ33" s="1501"/>
      <c r="ACR33" s="137">
        <f>ACS5-ACR32</f>
        <v>-22</v>
      </c>
      <c r="ACY33" s="1500" t="s">
        <v>21</v>
      </c>
      <c r="ACZ33" s="1501"/>
      <c r="ADA33" s="137">
        <f>ADB5-ADA32</f>
        <v>-22</v>
      </c>
      <c r="ADH33" s="1500" t="s">
        <v>21</v>
      </c>
      <c r="ADI33" s="1501"/>
      <c r="ADJ33" s="137">
        <f>ADK5-ADJ32</f>
        <v>-22</v>
      </c>
      <c r="ADQ33" s="1500" t="s">
        <v>21</v>
      </c>
      <c r="ADR33" s="1501"/>
      <c r="ADS33" s="137">
        <f>ADT5-ADS32</f>
        <v>-22</v>
      </c>
      <c r="ADZ33" s="1500" t="s">
        <v>21</v>
      </c>
      <c r="AEA33" s="1501"/>
      <c r="AEB33" s="137">
        <f>AEC5-AEB32</f>
        <v>-22</v>
      </c>
      <c r="AEI33" s="1500" t="s">
        <v>21</v>
      </c>
      <c r="AEJ33" s="1501"/>
      <c r="AEK33" s="137">
        <f>AEL5-AEK32</f>
        <v>-22</v>
      </c>
      <c r="AER33" s="1500" t="s">
        <v>21</v>
      </c>
      <c r="AES33" s="1501"/>
      <c r="AET33" s="137">
        <f>AEU5-AET32</f>
        <v>-22</v>
      </c>
      <c r="AFA33" s="1500" t="s">
        <v>21</v>
      </c>
      <c r="AFB33" s="150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28" t="s">
        <v>4</v>
      </c>
      <c r="O34" s="929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545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98" t="s">
        <v>4</v>
      </c>
      <c r="SB34" s="1499"/>
      <c r="SC34" s="49"/>
      <c r="SK34" s="1498" t="s">
        <v>4</v>
      </c>
      <c r="SL34" s="1499"/>
      <c r="SM34" s="49"/>
      <c r="SU34" s="1498" t="s">
        <v>4</v>
      </c>
      <c r="SV34" s="1499"/>
      <c r="SW34" s="49"/>
      <c r="TE34" s="1498" t="s">
        <v>4</v>
      </c>
      <c r="TF34" s="1499"/>
      <c r="TG34" s="49"/>
      <c r="TO34" s="1498" t="s">
        <v>4</v>
      </c>
      <c r="TP34" s="1499"/>
      <c r="TQ34" s="49"/>
      <c r="TY34" s="1498" t="s">
        <v>4</v>
      </c>
      <c r="TZ34" s="1499"/>
      <c r="UA34" s="49"/>
      <c r="UH34" s="1498" t="s">
        <v>4</v>
      </c>
      <c r="UI34" s="1499"/>
      <c r="UJ34" s="49"/>
      <c r="UQ34" s="1498" t="s">
        <v>4</v>
      </c>
      <c r="UR34" s="1499"/>
      <c r="US34" s="49"/>
      <c r="UZ34" s="1498" t="s">
        <v>4</v>
      </c>
      <c r="VA34" s="149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98" t="s">
        <v>4</v>
      </c>
      <c r="WB34" s="1499"/>
      <c r="WC34" s="49"/>
      <c r="WJ34" s="1498" t="s">
        <v>4</v>
      </c>
      <c r="WK34" s="1499"/>
      <c r="WL34" s="49"/>
      <c r="WS34" s="1498" t="s">
        <v>4</v>
      </c>
      <c r="WT34" s="1499"/>
      <c r="WU34" s="49"/>
      <c r="XB34" s="1498" t="s">
        <v>4</v>
      </c>
      <c r="XC34" s="1499"/>
      <c r="XD34" s="49"/>
      <c r="XK34" s="1498" t="s">
        <v>4</v>
      </c>
      <c r="XL34" s="1499"/>
      <c r="XM34" s="49"/>
      <c r="XT34" s="1498" t="s">
        <v>4</v>
      </c>
      <c r="XU34" s="1499"/>
      <c r="XV34" s="49"/>
      <c r="YC34" s="1498" t="s">
        <v>4</v>
      </c>
      <c r="YD34" s="1499"/>
      <c r="YE34" s="49"/>
      <c r="YL34" s="1498" t="s">
        <v>4</v>
      </c>
      <c r="YM34" s="1499"/>
      <c r="YN34" s="49"/>
      <c r="YU34" s="1498" t="s">
        <v>4</v>
      </c>
      <c r="YV34" s="1499"/>
      <c r="YW34" s="49"/>
      <c r="ZD34" s="1498" t="s">
        <v>4</v>
      </c>
      <c r="ZE34" s="1499"/>
      <c r="ZF34" s="49"/>
      <c r="ZM34" s="1498" t="s">
        <v>4</v>
      </c>
      <c r="ZN34" s="1499"/>
      <c r="ZO34" s="49"/>
      <c r="ZV34" s="1498" t="s">
        <v>4</v>
      </c>
      <c r="ZW34" s="1499"/>
      <c r="ZX34" s="49"/>
      <c r="AAE34" s="1498" t="s">
        <v>4</v>
      </c>
      <c r="AAF34" s="1499"/>
      <c r="AAG34" s="49"/>
      <c r="AAN34" s="1498" t="s">
        <v>4</v>
      </c>
      <c r="AAO34" s="1499"/>
      <c r="AAP34" s="49"/>
      <c r="AAW34" s="1498" t="s">
        <v>4</v>
      </c>
      <c r="AAX34" s="1499"/>
      <c r="AAY34" s="49"/>
      <c r="ABF34" s="1498" t="s">
        <v>4</v>
      </c>
      <c r="ABG34" s="1499"/>
      <c r="ABH34" s="49"/>
      <c r="ABO34" s="1498" t="s">
        <v>4</v>
      </c>
      <c r="ABP34" s="1499"/>
      <c r="ABQ34" s="49"/>
      <c r="ABX34" s="1498" t="s">
        <v>4</v>
      </c>
      <c r="ABY34" s="1499"/>
      <c r="ABZ34" s="49"/>
      <c r="ACG34" s="1498" t="s">
        <v>4</v>
      </c>
      <c r="ACH34" s="1499"/>
      <c r="ACI34" s="49"/>
      <c r="ACP34" s="1498" t="s">
        <v>4</v>
      </c>
      <c r="ACQ34" s="1499"/>
      <c r="ACR34" s="49"/>
      <c r="ACY34" s="1498" t="s">
        <v>4</v>
      </c>
      <c r="ACZ34" s="1499"/>
      <c r="ADA34" s="49"/>
      <c r="ADH34" s="1498" t="s">
        <v>4</v>
      </c>
      <c r="ADI34" s="1499"/>
      <c r="ADJ34" s="49"/>
      <c r="ADQ34" s="1498" t="s">
        <v>4</v>
      </c>
      <c r="ADR34" s="1499"/>
      <c r="ADS34" s="49"/>
      <c r="ADZ34" s="1498" t="s">
        <v>4</v>
      </c>
      <c r="AEA34" s="1499"/>
      <c r="AEB34" s="49"/>
      <c r="AEI34" s="1498" t="s">
        <v>4</v>
      </c>
      <c r="AEJ34" s="1499"/>
      <c r="AEK34" s="49"/>
      <c r="AER34" s="1498" t="s">
        <v>4</v>
      </c>
      <c r="AES34" s="1499"/>
      <c r="AET34" s="49"/>
      <c r="AFA34" s="1498" t="s">
        <v>4</v>
      </c>
      <c r="AFB34" s="149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08"/>
      <c r="B6" s="1527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08"/>
      <c r="B7" s="1528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0" t="s">
        <v>21</v>
      </c>
      <c r="E43" s="1501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08"/>
      <c r="B5" s="1529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08"/>
      <c r="B6" s="153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0" t="s">
        <v>21</v>
      </c>
      <c r="E31" s="15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1" t="s">
        <v>73</v>
      </c>
      <c r="C4" s="124"/>
      <c r="D4" s="130"/>
      <c r="E4" s="172"/>
      <c r="F4" s="133"/>
      <c r="G4" s="38"/>
    </row>
    <row r="5" spans="1:15" ht="15.75" x14ac:dyDescent="0.25">
      <c r="A5" s="1508"/>
      <c r="B5" s="152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0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15">
        <f t="shared" si="0"/>
        <v>0</v>
      </c>
      <c r="G9" s="950"/>
      <c r="H9" s="968"/>
      <c r="I9" s="1129">
        <f>I8-F9</f>
        <v>0</v>
      </c>
      <c r="J9" s="113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15">
        <f t="shared" si="0"/>
        <v>0</v>
      </c>
      <c r="G10" s="950"/>
      <c r="H10" s="968"/>
      <c r="I10" s="1129">
        <f t="shared" ref="I10:I27" si="2">I9-F10</f>
        <v>0</v>
      </c>
      <c r="J10" s="113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15">
        <f t="shared" si="0"/>
        <v>0</v>
      </c>
      <c r="G11" s="950"/>
      <c r="H11" s="968"/>
      <c r="I11" s="1129">
        <f t="shared" si="2"/>
        <v>0</v>
      </c>
      <c r="J11" s="113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15">
        <f t="shared" si="0"/>
        <v>0</v>
      </c>
      <c r="G12" s="950"/>
      <c r="H12" s="968"/>
      <c r="I12" s="1129">
        <f t="shared" si="2"/>
        <v>0</v>
      </c>
      <c r="J12" s="113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15">
        <f t="shared" si="0"/>
        <v>0</v>
      </c>
      <c r="G13" s="950"/>
      <c r="H13" s="968"/>
      <c r="I13" s="1131">
        <f t="shared" si="2"/>
        <v>0</v>
      </c>
      <c r="J13" s="113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15">
        <f t="shared" si="0"/>
        <v>0</v>
      </c>
      <c r="G14" s="950"/>
      <c r="H14" s="968"/>
      <c r="I14" s="1131">
        <f t="shared" si="2"/>
        <v>0</v>
      </c>
      <c r="J14" s="113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15">
        <f t="shared" si="0"/>
        <v>0</v>
      </c>
      <c r="G15" s="950"/>
      <c r="H15" s="968"/>
      <c r="I15" s="1131">
        <f t="shared" si="2"/>
        <v>0</v>
      </c>
      <c r="J15" s="113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0" t="s">
        <v>21</v>
      </c>
      <c r="E31" s="150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00" t="s">
        <v>21</v>
      </c>
      <c r="E31" s="150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08" t="s">
        <v>98</v>
      </c>
      <c r="B5" s="1527" t="s">
        <v>99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08"/>
      <c r="B6" s="1528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0" t="s">
        <v>21</v>
      </c>
      <c r="E42" s="1501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topLeftCell="B1"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2" t="s">
        <v>380</v>
      </c>
      <c r="B1" s="1532"/>
      <c r="C1" s="1532"/>
      <c r="D1" s="1532"/>
      <c r="E1" s="1532"/>
      <c r="F1" s="1532"/>
      <c r="G1" s="153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7" t="s">
        <v>91</v>
      </c>
      <c r="B5" s="1533" t="s">
        <v>110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507"/>
      <c r="B6" s="153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3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105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107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108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114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116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3">
        <v>45059</v>
      </c>
      <c r="F15" s="597">
        <f t="shared" si="0"/>
        <v>80</v>
      </c>
      <c r="G15" s="510" t="s">
        <v>117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3">
        <v>45059</v>
      </c>
      <c r="F16" s="597">
        <f t="shared" si="0"/>
        <v>100</v>
      </c>
      <c r="G16" s="510" t="s">
        <v>118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3">
        <v>45066</v>
      </c>
      <c r="F17" s="597">
        <f t="shared" si="0"/>
        <v>80</v>
      </c>
      <c r="G17" s="510" t="s">
        <v>120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3">
        <v>45068</v>
      </c>
      <c r="F18" s="597">
        <f t="shared" si="0"/>
        <v>100</v>
      </c>
      <c r="G18" s="510" t="s">
        <v>121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3">
        <v>45082</v>
      </c>
      <c r="F19" s="597">
        <f t="shared" si="0"/>
        <v>80</v>
      </c>
      <c r="G19" s="510" t="s">
        <v>124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3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127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128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130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129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131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132</v>
      </c>
      <c r="H26" s="74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133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134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136</v>
      </c>
      <c r="H29" s="74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137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138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0">
        <f t="shared" si="3"/>
        <v>50</v>
      </c>
      <c r="E33" s="751">
        <v>45110</v>
      </c>
      <c r="F33" s="752">
        <f t="shared" si="0"/>
        <v>50</v>
      </c>
      <c r="G33" s="753" t="s">
        <v>143</v>
      </c>
      <c r="H33" s="754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0">
        <f t="shared" si="3"/>
        <v>30</v>
      </c>
      <c r="E34" s="751">
        <v>45113</v>
      </c>
      <c r="F34" s="752">
        <f t="shared" si="0"/>
        <v>30</v>
      </c>
      <c r="G34" s="753" t="s">
        <v>144</v>
      </c>
      <c r="H34" s="754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0">
        <f t="shared" si="3"/>
        <v>80</v>
      </c>
      <c r="E35" s="751">
        <v>45117</v>
      </c>
      <c r="F35" s="752">
        <f t="shared" si="0"/>
        <v>80</v>
      </c>
      <c r="G35" s="753" t="s">
        <v>146</v>
      </c>
      <c r="H35" s="754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0">
        <f t="shared" si="3"/>
        <v>50</v>
      </c>
      <c r="E36" s="751">
        <v>45118</v>
      </c>
      <c r="F36" s="752">
        <f t="shared" si="0"/>
        <v>50</v>
      </c>
      <c r="G36" s="753" t="s">
        <v>147</v>
      </c>
      <c r="H36" s="754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0">
        <f t="shared" si="3"/>
        <v>10</v>
      </c>
      <c r="E37" s="751">
        <v>45119</v>
      </c>
      <c r="F37" s="752">
        <f t="shared" si="0"/>
        <v>10</v>
      </c>
      <c r="G37" s="753" t="s">
        <v>148</v>
      </c>
      <c r="H37" s="754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0">
        <f t="shared" si="3"/>
        <v>20</v>
      </c>
      <c r="E38" s="755">
        <v>45121</v>
      </c>
      <c r="F38" s="752">
        <f t="shared" si="0"/>
        <v>20</v>
      </c>
      <c r="G38" s="753" t="s">
        <v>149</v>
      </c>
      <c r="H38" s="754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0">
        <f t="shared" si="3"/>
        <v>100</v>
      </c>
      <c r="E39" s="755">
        <v>45122</v>
      </c>
      <c r="F39" s="752">
        <f t="shared" si="0"/>
        <v>100</v>
      </c>
      <c r="G39" s="753" t="s">
        <v>150</v>
      </c>
      <c r="H39" s="754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0">
        <f t="shared" si="3"/>
        <v>50</v>
      </c>
      <c r="E40" s="755">
        <v>45122</v>
      </c>
      <c r="F40" s="752">
        <f t="shared" si="0"/>
        <v>50</v>
      </c>
      <c r="G40" s="753" t="s">
        <v>151</v>
      </c>
      <c r="H40" s="754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0">
        <f t="shared" si="3"/>
        <v>80</v>
      </c>
      <c r="E41" s="755">
        <v>45125</v>
      </c>
      <c r="F41" s="752">
        <f t="shared" si="0"/>
        <v>80</v>
      </c>
      <c r="G41" s="753" t="s">
        <v>152</v>
      </c>
      <c r="H41" s="754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0">
        <f t="shared" si="3"/>
        <v>500</v>
      </c>
      <c r="E42" s="755">
        <v>45125</v>
      </c>
      <c r="F42" s="752">
        <f t="shared" si="0"/>
        <v>500</v>
      </c>
      <c r="G42" s="753" t="s">
        <v>153</v>
      </c>
      <c r="H42" s="754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0">
        <f t="shared" si="3"/>
        <v>60</v>
      </c>
      <c r="E43" s="755">
        <v>45128</v>
      </c>
      <c r="F43" s="752">
        <f t="shared" si="0"/>
        <v>60</v>
      </c>
      <c r="G43" s="753" t="s">
        <v>154</v>
      </c>
      <c r="H43" s="754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0">
        <f t="shared" si="3"/>
        <v>30</v>
      </c>
      <c r="E44" s="755">
        <v>45129</v>
      </c>
      <c r="F44" s="752">
        <f t="shared" si="0"/>
        <v>30</v>
      </c>
      <c r="G44" s="753" t="s">
        <v>155</v>
      </c>
      <c r="H44" s="754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0">
        <f t="shared" si="3"/>
        <v>60</v>
      </c>
      <c r="E45" s="755">
        <v>45129</v>
      </c>
      <c r="F45" s="752">
        <f t="shared" si="0"/>
        <v>60</v>
      </c>
      <c r="G45" s="753" t="s">
        <v>156</v>
      </c>
      <c r="H45" s="754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0">
        <f t="shared" si="3"/>
        <v>10</v>
      </c>
      <c r="E46" s="755">
        <v>45129</v>
      </c>
      <c r="F46" s="752">
        <f t="shared" si="0"/>
        <v>10</v>
      </c>
      <c r="G46" s="753" t="s">
        <v>157</v>
      </c>
      <c r="H46" s="754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0">
        <f t="shared" si="3"/>
        <v>60</v>
      </c>
      <c r="E47" s="755">
        <v>45131</v>
      </c>
      <c r="F47" s="752">
        <f t="shared" si="0"/>
        <v>60</v>
      </c>
      <c r="G47" s="753" t="s">
        <v>158</v>
      </c>
      <c r="H47" s="754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0">
        <f t="shared" si="3"/>
        <v>80</v>
      </c>
      <c r="E48" s="755">
        <v>45134</v>
      </c>
      <c r="F48" s="752">
        <f t="shared" si="0"/>
        <v>80</v>
      </c>
      <c r="G48" s="753" t="s">
        <v>162</v>
      </c>
      <c r="H48" s="754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0">
        <f t="shared" si="3"/>
        <v>40</v>
      </c>
      <c r="E49" s="755">
        <v>45136</v>
      </c>
      <c r="F49" s="752">
        <f t="shared" si="0"/>
        <v>40</v>
      </c>
      <c r="G49" s="753" t="s">
        <v>166</v>
      </c>
      <c r="H49" s="754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0">
        <f t="shared" si="3"/>
        <v>10</v>
      </c>
      <c r="E50" s="755">
        <v>45136</v>
      </c>
      <c r="F50" s="752">
        <f t="shared" si="0"/>
        <v>10</v>
      </c>
      <c r="G50" s="753" t="s">
        <v>167</v>
      </c>
      <c r="H50" s="754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0">
        <f t="shared" si="3"/>
        <v>0</v>
      </c>
      <c r="E51" s="755"/>
      <c r="F51" s="752">
        <f t="shared" si="0"/>
        <v>0</v>
      </c>
      <c r="G51" s="753"/>
      <c r="H51" s="754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4">
        <f t="shared" si="3"/>
        <v>10</v>
      </c>
      <c r="E52" s="795">
        <v>45138</v>
      </c>
      <c r="F52" s="796">
        <f t="shared" si="0"/>
        <v>10</v>
      </c>
      <c r="G52" s="797" t="s">
        <v>177</v>
      </c>
      <c r="H52" s="75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4">
        <f t="shared" si="3"/>
        <v>100</v>
      </c>
      <c r="E53" s="795">
        <v>45139</v>
      </c>
      <c r="F53" s="796">
        <f t="shared" si="0"/>
        <v>100</v>
      </c>
      <c r="G53" s="797" t="s">
        <v>178</v>
      </c>
      <c r="H53" s="75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4">
        <f t="shared" si="3"/>
        <v>100</v>
      </c>
      <c r="E54" s="795">
        <v>45141</v>
      </c>
      <c r="F54" s="796">
        <f t="shared" si="0"/>
        <v>100</v>
      </c>
      <c r="G54" s="797" t="s">
        <v>179</v>
      </c>
      <c r="H54" s="75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4">
        <f t="shared" si="3"/>
        <v>60</v>
      </c>
      <c r="E55" s="795">
        <v>45142</v>
      </c>
      <c r="F55" s="796">
        <f t="shared" si="0"/>
        <v>60</v>
      </c>
      <c r="G55" s="797" t="s">
        <v>181</v>
      </c>
      <c r="H55" s="75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4">
        <f t="shared" si="3"/>
        <v>60</v>
      </c>
      <c r="E56" s="795">
        <v>45143</v>
      </c>
      <c r="F56" s="796">
        <f t="shared" si="0"/>
        <v>60</v>
      </c>
      <c r="G56" s="797" t="s">
        <v>182</v>
      </c>
      <c r="H56" s="75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4">
        <f t="shared" si="3"/>
        <v>60</v>
      </c>
      <c r="E57" s="795">
        <v>45145</v>
      </c>
      <c r="F57" s="796">
        <f t="shared" si="0"/>
        <v>60</v>
      </c>
      <c r="G57" s="797" t="s">
        <v>180</v>
      </c>
      <c r="H57" s="75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4">
        <f t="shared" si="3"/>
        <v>80</v>
      </c>
      <c r="E58" s="795">
        <v>45146</v>
      </c>
      <c r="F58" s="796">
        <f t="shared" si="0"/>
        <v>80</v>
      </c>
      <c r="G58" s="797" t="s">
        <v>184</v>
      </c>
      <c r="H58" s="75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4">
        <f t="shared" si="3"/>
        <v>100</v>
      </c>
      <c r="E59" s="795">
        <v>45151</v>
      </c>
      <c r="F59" s="796">
        <f t="shared" si="0"/>
        <v>100</v>
      </c>
      <c r="G59" s="797" t="s">
        <v>188</v>
      </c>
      <c r="H59" s="75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4">
        <f t="shared" si="3"/>
        <v>80</v>
      </c>
      <c r="E60" s="795">
        <v>45152</v>
      </c>
      <c r="F60" s="796">
        <f t="shared" si="0"/>
        <v>80</v>
      </c>
      <c r="G60" s="797" t="s">
        <v>190</v>
      </c>
      <c r="H60" s="75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4">
        <f t="shared" si="3"/>
        <v>50</v>
      </c>
      <c r="E61" s="795">
        <v>45155</v>
      </c>
      <c r="F61" s="796">
        <f t="shared" si="0"/>
        <v>50</v>
      </c>
      <c r="G61" s="797" t="s">
        <v>196</v>
      </c>
      <c r="H61" s="75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4">
        <f t="shared" si="3"/>
        <v>60</v>
      </c>
      <c r="E62" s="795">
        <v>45156</v>
      </c>
      <c r="F62" s="796">
        <f t="shared" si="0"/>
        <v>60</v>
      </c>
      <c r="G62" s="797" t="s">
        <v>197</v>
      </c>
      <c r="H62" s="75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4">
        <f t="shared" si="3"/>
        <v>80</v>
      </c>
      <c r="E63" s="795">
        <v>45157</v>
      </c>
      <c r="F63" s="796">
        <f t="shared" si="0"/>
        <v>80</v>
      </c>
      <c r="G63" s="797" t="s">
        <v>198</v>
      </c>
      <c r="H63" s="75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4">
        <f t="shared" si="3"/>
        <v>50</v>
      </c>
      <c r="E64" s="795">
        <v>45160</v>
      </c>
      <c r="F64" s="796">
        <f t="shared" si="0"/>
        <v>50</v>
      </c>
      <c r="G64" s="797" t="s">
        <v>203</v>
      </c>
      <c r="H64" s="75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4">
        <f t="shared" si="3"/>
        <v>60</v>
      </c>
      <c r="E65" s="795">
        <v>45163</v>
      </c>
      <c r="F65" s="796">
        <f t="shared" si="0"/>
        <v>60</v>
      </c>
      <c r="G65" s="797" t="s">
        <v>205</v>
      </c>
      <c r="H65" s="75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4">
        <f t="shared" si="3"/>
        <v>80</v>
      </c>
      <c r="E66" s="795">
        <v>45166</v>
      </c>
      <c r="F66" s="796">
        <f t="shared" si="0"/>
        <v>80</v>
      </c>
      <c r="G66" s="797" t="s">
        <v>209</v>
      </c>
      <c r="H66" s="75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4">
        <f t="shared" si="3"/>
        <v>40</v>
      </c>
      <c r="E67" s="795">
        <v>45171</v>
      </c>
      <c r="F67" s="796">
        <f t="shared" si="0"/>
        <v>40</v>
      </c>
      <c r="G67" s="797" t="s">
        <v>215</v>
      </c>
      <c r="H67" s="75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4">
        <f t="shared" si="3"/>
        <v>0</v>
      </c>
      <c r="E68" s="795"/>
      <c r="F68" s="796">
        <f t="shared" si="0"/>
        <v>0</v>
      </c>
      <c r="G68" s="797"/>
      <c r="H68" s="756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1">
        <f t="shared" si="3"/>
        <v>60</v>
      </c>
      <c r="E69" s="852">
        <v>45173</v>
      </c>
      <c r="F69" s="853">
        <f t="shared" si="0"/>
        <v>60</v>
      </c>
      <c r="G69" s="854" t="s">
        <v>242</v>
      </c>
      <c r="H69" s="855">
        <v>48</v>
      </c>
      <c r="I69" s="78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1">
        <f t="shared" si="3"/>
        <v>50</v>
      </c>
      <c r="E70" s="852">
        <v>45174</v>
      </c>
      <c r="F70" s="853">
        <f t="shared" si="0"/>
        <v>50</v>
      </c>
      <c r="G70" s="854" t="s">
        <v>240</v>
      </c>
      <c r="H70" s="855">
        <v>48</v>
      </c>
      <c r="I70" s="78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1">
        <f t="shared" si="3"/>
        <v>100</v>
      </c>
      <c r="E71" s="852">
        <v>45178</v>
      </c>
      <c r="F71" s="853">
        <f t="shared" si="0"/>
        <v>100</v>
      </c>
      <c r="G71" s="854" t="s">
        <v>271</v>
      </c>
      <c r="H71" s="855">
        <v>48</v>
      </c>
      <c r="I71" s="78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1">
        <f t="shared" si="3"/>
        <v>50</v>
      </c>
      <c r="E72" s="852">
        <v>45180</v>
      </c>
      <c r="F72" s="853">
        <f t="shared" si="0"/>
        <v>50</v>
      </c>
      <c r="G72" s="854" t="s">
        <v>280</v>
      </c>
      <c r="H72" s="855">
        <v>48</v>
      </c>
      <c r="I72" s="78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1">
        <f t="shared" si="3"/>
        <v>100</v>
      </c>
      <c r="E73" s="852">
        <v>45182</v>
      </c>
      <c r="F73" s="853">
        <f t="shared" si="0"/>
        <v>100</v>
      </c>
      <c r="G73" s="854" t="s">
        <v>295</v>
      </c>
      <c r="H73" s="855">
        <v>48</v>
      </c>
      <c r="I73" s="78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1">
        <f t="shared" si="3"/>
        <v>20</v>
      </c>
      <c r="E74" s="852">
        <v>45187</v>
      </c>
      <c r="F74" s="853">
        <f t="shared" si="0"/>
        <v>20</v>
      </c>
      <c r="G74" s="854" t="s">
        <v>307</v>
      </c>
      <c r="H74" s="855">
        <v>48</v>
      </c>
      <c r="I74" s="783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1">
        <f t="shared" si="3"/>
        <v>0</v>
      </c>
      <c r="E75" s="852"/>
      <c r="F75" s="853">
        <f t="shared" si="0"/>
        <v>0</v>
      </c>
      <c r="G75" s="854"/>
      <c r="H75" s="855"/>
      <c r="I75" s="856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0">
        <f t="shared" si="3"/>
        <v>10</v>
      </c>
      <c r="E76" s="755">
        <v>45206</v>
      </c>
      <c r="F76" s="752">
        <f t="shared" si="0"/>
        <v>10</v>
      </c>
      <c r="G76" s="753" t="s">
        <v>596</v>
      </c>
      <c r="H76" s="754">
        <v>48</v>
      </c>
      <c r="I76" s="1166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0">
        <f t="shared" si="3"/>
        <v>0</v>
      </c>
      <c r="E77" s="755"/>
      <c r="F77" s="752">
        <f t="shared" si="0"/>
        <v>0</v>
      </c>
      <c r="G77" s="1333"/>
      <c r="H77" s="1334"/>
      <c r="I77" s="1335">
        <f t="shared" si="5"/>
        <v>0</v>
      </c>
      <c r="J77" s="1327">
        <f t="shared" si="7"/>
        <v>0</v>
      </c>
    </row>
    <row r="78" spans="1:10" ht="15.75" x14ac:dyDescent="0.25">
      <c r="B78" s="174">
        <f t="shared" si="8"/>
        <v>0</v>
      </c>
      <c r="C78" s="15"/>
      <c r="D78" s="750">
        <f t="shared" si="3"/>
        <v>0</v>
      </c>
      <c r="E78" s="755"/>
      <c r="F78" s="752">
        <f t="shared" si="0"/>
        <v>0</v>
      </c>
      <c r="G78" s="1333"/>
      <c r="H78" s="1334"/>
      <c r="I78" s="1335">
        <f t="shared" si="5"/>
        <v>0</v>
      </c>
      <c r="J78" s="1327">
        <f t="shared" si="7"/>
        <v>0</v>
      </c>
    </row>
    <row r="79" spans="1:10" ht="15.75" x14ac:dyDescent="0.25">
      <c r="B79" s="174">
        <f t="shared" si="8"/>
        <v>0</v>
      </c>
      <c r="C79" s="15"/>
      <c r="D79" s="750">
        <f t="shared" si="3"/>
        <v>0</v>
      </c>
      <c r="E79" s="755"/>
      <c r="F79" s="752">
        <f t="shared" si="0"/>
        <v>0</v>
      </c>
      <c r="G79" s="1333"/>
      <c r="H79" s="1334"/>
      <c r="I79" s="1335">
        <f t="shared" si="5"/>
        <v>0</v>
      </c>
      <c r="J79" s="1327">
        <f t="shared" si="7"/>
        <v>0</v>
      </c>
    </row>
    <row r="80" spans="1:10" ht="15.75" x14ac:dyDescent="0.25">
      <c r="B80" s="174">
        <f t="shared" si="8"/>
        <v>0</v>
      </c>
      <c r="C80" s="15"/>
      <c r="D80" s="750">
        <f t="shared" si="3"/>
        <v>0</v>
      </c>
      <c r="E80" s="755"/>
      <c r="F80" s="752">
        <f t="shared" si="0"/>
        <v>0</v>
      </c>
      <c r="G80" s="1333"/>
      <c r="H80" s="1334"/>
      <c r="I80" s="1335">
        <f t="shared" si="5"/>
        <v>0</v>
      </c>
      <c r="J80" s="1327">
        <f t="shared" si="7"/>
        <v>0</v>
      </c>
    </row>
    <row r="81" spans="1:10" ht="15.75" x14ac:dyDescent="0.25">
      <c r="B81" s="174">
        <f t="shared" si="8"/>
        <v>0</v>
      </c>
      <c r="C81" s="15"/>
      <c r="D81" s="750">
        <f t="shared" si="3"/>
        <v>0</v>
      </c>
      <c r="E81" s="755"/>
      <c r="F81" s="752">
        <f t="shared" si="0"/>
        <v>0</v>
      </c>
      <c r="G81" s="753"/>
      <c r="H81" s="754"/>
      <c r="I81" s="1166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0">
        <f t="shared" si="3"/>
        <v>0</v>
      </c>
      <c r="E82" s="755"/>
      <c r="F82" s="752">
        <f t="shared" si="0"/>
        <v>0</v>
      </c>
      <c r="G82" s="753"/>
      <c r="H82" s="754"/>
      <c r="I82" s="1166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0">
        <f t="shared" si="3"/>
        <v>0</v>
      </c>
      <c r="E83" s="755"/>
      <c r="F83" s="752">
        <f t="shared" si="0"/>
        <v>0</v>
      </c>
      <c r="G83" s="753"/>
      <c r="H83" s="754"/>
      <c r="I83" s="1166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0">
        <f t="shared" si="3"/>
        <v>0</v>
      </c>
      <c r="E84" s="755"/>
      <c r="F84" s="752">
        <f t="shared" si="0"/>
        <v>0</v>
      </c>
      <c r="G84" s="753"/>
      <c r="H84" s="754"/>
      <c r="I84" s="1166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0">
        <f t="shared" si="3"/>
        <v>0</v>
      </c>
      <c r="E85" s="755"/>
      <c r="F85" s="752">
        <f t="shared" si="0"/>
        <v>0</v>
      </c>
      <c r="G85" s="753"/>
      <c r="H85" s="754"/>
      <c r="I85" s="1166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00" t="s">
        <v>21</v>
      </c>
      <c r="E89" s="1501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6" t="s">
        <v>372</v>
      </c>
      <c r="B1" s="1496"/>
      <c r="C1" s="1496"/>
      <c r="D1" s="1496"/>
      <c r="E1" s="1496"/>
      <c r="F1" s="1496"/>
      <c r="G1" s="149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7"/>
      <c r="B5" s="1534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507"/>
      <c r="B6" s="1534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00" t="s">
        <v>21</v>
      </c>
      <c r="E32" s="150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0" t="s">
        <v>21</v>
      </c>
      <c r="E29" s="150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topLeftCell="B1" workbookViewId="0">
      <pane ySplit="8" topLeftCell="A63" activePane="bottomLeft" state="frozen"/>
      <selection pane="bottomLeft" activeCell="B73" sqref="B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5" t="s">
        <v>381</v>
      </c>
      <c r="B1" s="1535"/>
      <c r="C1" s="1535"/>
      <c r="D1" s="1535"/>
      <c r="E1" s="1535"/>
      <c r="F1" s="1535"/>
      <c r="G1" s="153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7" t="s">
        <v>91</v>
      </c>
      <c r="B5" s="1534" t="s">
        <v>111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507"/>
      <c r="B6" s="1534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4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159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72" si="1">D10</f>
        <v>500</v>
      </c>
      <c r="G10" s="69" t="s">
        <v>161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1">
        <f t="shared" si="0"/>
        <v>100</v>
      </c>
      <c r="E13" s="782">
        <v>45146</v>
      </c>
      <c r="F13" s="781">
        <f t="shared" si="1"/>
        <v>100</v>
      </c>
      <c r="G13" s="748" t="s">
        <v>183</v>
      </c>
      <c r="H13" s="749">
        <v>48</v>
      </c>
      <c r="I13" s="78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1">
        <f t="shared" si="0"/>
        <v>20</v>
      </c>
      <c r="E14" s="782">
        <v>45146</v>
      </c>
      <c r="F14" s="781">
        <f t="shared" si="1"/>
        <v>20</v>
      </c>
      <c r="G14" s="748" t="s">
        <v>185</v>
      </c>
      <c r="H14" s="749">
        <v>48</v>
      </c>
      <c r="I14" s="78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1">
        <f t="shared" si="0"/>
        <v>1000</v>
      </c>
      <c r="E15" s="782">
        <v>45147</v>
      </c>
      <c r="F15" s="781">
        <f t="shared" si="1"/>
        <v>1000</v>
      </c>
      <c r="G15" s="748" t="s">
        <v>186</v>
      </c>
      <c r="H15" s="749">
        <v>35</v>
      </c>
      <c r="I15" s="78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1">
        <f>10*C16</f>
        <v>40</v>
      </c>
      <c r="E16" s="782">
        <v>45150</v>
      </c>
      <c r="F16" s="781">
        <f t="shared" si="1"/>
        <v>40</v>
      </c>
      <c r="G16" s="748" t="s">
        <v>187</v>
      </c>
      <c r="H16" s="749">
        <v>48</v>
      </c>
      <c r="I16" s="78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1">
        <f t="shared" ref="D17:D72" si="5">10*C17</f>
        <v>20</v>
      </c>
      <c r="E17" s="782">
        <v>45152</v>
      </c>
      <c r="F17" s="781">
        <f t="shared" si="1"/>
        <v>20</v>
      </c>
      <c r="G17" s="748" t="s">
        <v>191</v>
      </c>
      <c r="H17" s="749">
        <v>48</v>
      </c>
      <c r="I17" s="78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1">
        <f t="shared" si="5"/>
        <v>200</v>
      </c>
      <c r="E18" s="782">
        <v>45152</v>
      </c>
      <c r="F18" s="781">
        <f t="shared" si="1"/>
        <v>200</v>
      </c>
      <c r="G18" s="748" t="s">
        <v>192</v>
      </c>
      <c r="H18" s="749">
        <v>35</v>
      </c>
      <c r="I18" s="78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1">
        <f t="shared" si="5"/>
        <v>10</v>
      </c>
      <c r="E19" s="782">
        <v>45154</v>
      </c>
      <c r="F19" s="781">
        <f t="shared" si="1"/>
        <v>10</v>
      </c>
      <c r="G19" s="748" t="s">
        <v>195</v>
      </c>
      <c r="H19" s="749">
        <v>48</v>
      </c>
      <c r="I19" s="78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1">
        <f t="shared" si="5"/>
        <v>400</v>
      </c>
      <c r="E20" s="782">
        <v>45157</v>
      </c>
      <c r="F20" s="781">
        <f t="shared" si="1"/>
        <v>400</v>
      </c>
      <c r="G20" s="748" t="s">
        <v>199</v>
      </c>
      <c r="H20" s="749">
        <v>35</v>
      </c>
      <c r="I20" s="78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1">
        <f t="shared" si="5"/>
        <v>40</v>
      </c>
      <c r="E21" s="782">
        <v>45159</v>
      </c>
      <c r="F21" s="781">
        <f t="shared" si="1"/>
        <v>40</v>
      </c>
      <c r="G21" s="748" t="s">
        <v>201</v>
      </c>
      <c r="H21" s="749">
        <v>48</v>
      </c>
      <c r="I21" s="78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1">
        <f t="shared" si="5"/>
        <v>80</v>
      </c>
      <c r="E22" s="782">
        <v>45162</v>
      </c>
      <c r="F22" s="781">
        <f t="shared" si="1"/>
        <v>80</v>
      </c>
      <c r="G22" s="748" t="s">
        <v>204</v>
      </c>
      <c r="H22" s="749">
        <v>48</v>
      </c>
      <c r="I22" s="78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1">
        <f t="shared" si="5"/>
        <v>20</v>
      </c>
      <c r="E23" s="784">
        <v>45164</v>
      </c>
      <c r="F23" s="781">
        <f t="shared" si="1"/>
        <v>20</v>
      </c>
      <c r="G23" s="748" t="s">
        <v>206</v>
      </c>
      <c r="H23" s="749">
        <v>48</v>
      </c>
      <c r="I23" s="78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1">
        <f t="shared" si="5"/>
        <v>10</v>
      </c>
      <c r="E24" s="784">
        <v>45171</v>
      </c>
      <c r="F24" s="781">
        <f t="shared" si="1"/>
        <v>10</v>
      </c>
      <c r="G24" s="748" t="s">
        <v>214</v>
      </c>
      <c r="H24" s="749">
        <v>48</v>
      </c>
      <c r="I24" s="783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1">
        <f t="shared" si="5"/>
        <v>0</v>
      </c>
      <c r="E25" s="784"/>
      <c r="F25" s="781">
        <f t="shared" si="1"/>
        <v>0</v>
      </c>
      <c r="G25" s="748"/>
      <c r="H25" s="749"/>
      <c r="I25" s="85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57">
        <v>45173</v>
      </c>
      <c r="F26" s="597">
        <f t="shared" si="1"/>
        <v>10</v>
      </c>
      <c r="G26" s="510" t="s">
        <v>239</v>
      </c>
      <c r="H26" s="351">
        <v>48</v>
      </c>
      <c r="I26" s="761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57">
        <v>45177</v>
      </c>
      <c r="F27" s="597">
        <f t="shared" si="1"/>
        <v>200</v>
      </c>
      <c r="G27" s="510" t="s">
        <v>268</v>
      </c>
      <c r="H27" s="351">
        <v>35</v>
      </c>
      <c r="I27" s="761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57">
        <v>45178</v>
      </c>
      <c r="F28" s="597">
        <f t="shared" si="1"/>
        <v>10</v>
      </c>
      <c r="G28" s="510" t="s">
        <v>273</v>
      </c>
      <c r="H28" s="351">
        <v>48</v>
      </c>
      <c r="I28" s="761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57">
        <v>45178</v>
      </c>
      <c r="F29" s="597">
        <f t="shared" si="1"/>
        <v>300</v>
      </c>
      <c r="G29" s="510" t="s">
        <v>274</v>
      </c>
      <c r="H29" s="351">
        <v>35</v>
      </c>
      <c r="I29" s="761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57">
        <v>45178</v>
      </c>
      <c r="F30" s="597">
        <f t="shared" si="1"/>
        <v>30</v>
      </c>
      <c r="G30" s="510" t="s">
        <v>277</v>
      </c>
      <c r="H30" s="351">
        <v>48</v>
      </c>
      <c r="I30" s="761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57">
        <v>45180</v>
      </c>
      <c r="F31" s="597">
        <f t="shared" si="1"/>
        <v>10</v>
      </c>
      <c r="G31" s="510" t="s">
        <v>279</v>
      </c>
      <c r="H31" s="351">
        <v>48</v>
      </c>
      <c r="I31" s="761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57">
        <v>45180</v>
      </c>
      <c r="F32" s="597">
        <f t="shared" si="1"/>
        <v>100</v>
      </c>
      <c r="G32" s="510" t="s">
        <v>280</v>
      </c>
      <c r="H32" s="351">
        <v>48</v>
      </c>
      <c r="I32" s="761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57">
        <v>45182</v>
      </c>
      <c r="F33" s="597">
        <f t="shared" si="1"/>
        <v>40</v>
      </c>
      <c r="G33" s="510" t="s">
        <v>294</v>
      </c>
      <c r="H33" s="351">
        <v>48</v>
      </c>
      <c r="I33" s="761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57">
        <v>45187</v>
      </c>
      <c r="F34" s="597">
        <f t="shared" si="1"/>
        <v>60</v>
      </c>
      <c r="G34" s="510" t="s">
        <v>307</v>
      </c>
      <c r="H34" s="351">
        <v>48</v>
      </c>
      <c r="I34" s="761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57">
        <v>45188</v>
      </c>
      <c r="F35" s="597">
        <f t="shared" si="1"/>
        <v>10</v>
      </c>
      <c r="G35" s="510" t="s">
        <v>313</v>
      </c>
      <c r="H35" s="351">
        <v>48</v>
      </c>
      <c r="I35" s="761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57">
        <v>45191</v>
      </c>
      <c r="F36" s="597">
        <f t="shared" si="1"/>
        <v>100</v>
      </c>
      <c r="G36" s="510" t="s">
        <v>323</v>
      </c>
      <c r="H36" s="351">
        <v>48</v>
      </c>
      <c r="I36" s="761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57">
        <v>45192</v>
      </c>
      <c r="F37" s="597">
        <f t="shared" si="1"/>
        <v>50</v>
      </c>
      <c r="G37" s="510" t="s">
        <v>330</v>
      </c>
      <c r="H37" s="351">
        <v>48</v>
      </c>
      <c r="I37" s="761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57">
        <v>45194</v>
      </c>
      <c r="F38" s="597">
        <f t="shared" si="1"/>
        <v>20</v>
      </c>
      <c r="G38" s="510" t="s">
        <v>320</v>
      </c>
      <c r="H38" s="351">
        <v>48</v>
      </c>
      <c r="I38" s="761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57">
        <v>45194</v>
      </c>
      <c r="F39" s="597">
        <f t="shared" si="1"/>
        <v>500</v>
      </c>
      <c r="G39" s="510" t="s">
        <v>329</v>
      </c>
      <c r="H39" s="70">
        <v>35</v>
      </c>
      <c r="I39" s="761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57">
        <v>45194</v>
      </c>
      <c r="F40" s="597">
        <f t="shared" si="1"/>
        <v>200</v>
      </c>
      <c r="G40" s="510" t="s">
        <v>329</v>
      </c>
      <c r="H40" s="70">
        <v>35</v>
      </c>
      <c r="I40" s="761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57">
        <v>45195</v>
      </c>
      <c r="F41" s="597">
        <f t="shared" si="1"/>
        <v>20</v>
      </c>
      <c r="G41" s="510" t="s">
        <v>333</v>
      </c>
      <c r="H41" s="351">
        <v>48</v>
      </c>
      <c r="I41" s="761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57">
        <v>45194</v>
      </c>
      <c r="F42" s="597">
        <f t="shared" si="1"/>
        <v>100</v>
      </c>
      <c r="G42" s="510" t="s">
        <v>334</v>
      </c>
      <c r="H42" s="351">
        <v>48</v>
      </c>
      <c r="I42" s="761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57">
        <v>45195</v>
      </c>
      <c r="F43" s="597">
        <f t="shared" si="1"/>
        <v>50</v>
      </c>
      <c r="G43" s="510" t="s">
        <v>335</v>
      </c>
      <c r="H43" s="351">
        <v>48</v>
      </c>
      <c r="I43" s="761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57">
        <v>45197</v>
      </c>
      <c r="F44" s="597">
        <f t="shared" si="1"/>
        <v>20</v>
      </c>
      <c r="G44" s="510" t="s">
        <v>346</v>
      </c>
      <c r="H44" s="351">
        <v>48</v>
      </c>
      <c r="I44" s="761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57">
        <v>45199</v>
      </c>
      <c r="F45" s="597">
        <f t="shared" si="1"/>
        <v>20</v>
      </c>
      <c r="G45" s="510" t="s">
        <v>361</v>
      </c>
      <c r="H45" s="351">
        <v>48</v>
      </c>
      <c r="I45" s="761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57">
        <v>45199</v>
      </c>
      <c r="F46" s="597">
        <f t="shared" si="1"/>
        <v>60</v>
      </c>
      <c r="G46" s="510" t="s">
        <v>362</v>
      </c>
      <c r="H46" s="351">
        <v>48</v>
      </c>
      <c r="I46" s="761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57">
        <v>45201</v>
      </c>
      <c r="F47" s="597">
        <f t="shared" si="1"/>
        <v>80</v>
      </c>
      <c r="G47" s="510" t="s">
        <v>364</v>
      </c>
      <c r="H47" s="351">
        <v>48</v>
      </c>
      <c r="I47" s="761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57"/>
      <c r="F48" s="597">
        <f t="shared" si="1"/>
        <v>0</v>
      </c>
      <c r="G48" s="510"/>
      <c r="H48" s="351"/>
      <c r="I48" s="113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6">
        <f t="shared" si="5"/>
        <v>300</v>
      </c>
      <c r="E49" s="1165">
        <v>45202</v>
      </c>
      <c r="F49" s="786">
        <f t="shared" si="1"/>
        <v>300</v>
      </c>
      <c r="G49" s="724" t="s">
        <v>549</v>
      </c>
      <c r="H49" s="725">
        <v>35</v>
      </c>
      <c r="I49" s="1166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6">
        <f t="shared" si="5"/>
        <v>80</v>
      </c>
      <c r="E50" s="1165">
        <v>45205</v>
      </c>
      <c r="F50" s="786">
        <f t="shared" si="1"/>
        <v>80</v>
      </c>
      <c r="G50" s="724" t="s">
        <v>580</v>
      </c>
      <c r="H50" s="725">
        <v>0</v>
      </c>
      <c r="I50" s="1166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6">
        <f t="shared" si="5"/>
        <v>70</v>
      </c>
      <c r="E51" s="1165">
        <v>45206</v>
      </c>
      <c r="F51" s="786">
        <f t="shared" si="1"/>
        <v>70</v>
      </c>
      <c r="G51" s="724" t="s">
        <v>593</v>
      </c>
      <c r="H51" s="725">
        <v>0</v>
      </c>
      <c r="I51" s="1166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6">
        <f t="shared" si="5"/>
        <v>60</v>
      </c>
      <c r="E52" s="1165">
        <v>45208</v>
      </c>
      <c r="F52" s="786">
        <f t="shared" si="1"/>
        <v>60</v>
      </c>
      <c r="G52" s="724" t="s">
        <v>610</v>
      </c>
      <c r="H52" s="725">
        <v>0</v>
      </c>
      <c r="I52" s="1166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6">
        <f t="shared" si="5"/>
        <v>70</v>
      </c>
      <c r="E53" s="1165">
        <v>45211</v>
      </c>
      <c r="F53" s="786">
        <f t="shared" si="1"/>
        <v>70</v>
      </c>
      <c r="G53" s="724" t="s">
        <v>625</v>
      </c>
      <c r="H53" s="725">
        <v>0</v>
      </c>
      <c r="I53" s="1166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2">
        <f t="shared" si="5"/>
        <v>60</v>
      </c>
      <c r="E54" s="1167">
        <v>45212</v>
      </c>
      <c r="F54" s="752">
        <f t="shared" si="1"/>
        <v>60</v>
      </c>
      <c r="G54" s="753" t="s">
        <v>635</v>
      </c>
      <c r="H54" s="754">
        <v>0</v>
      </c>
      <c r="I54" s="1166">
        <f t="shared" si="4"/>
        <v>9180</v>
      </c>
      <c r="J54" s="59">
        <f t="shared" si="2"/>
        <v>0</v>
      </c>
    </row>
    <row r="55" spans="1:10" ht="15.75" x14ac:dyDescent="0.25">
      <c r="A55" s="1355" t="s">
        <v>634</v>
      </c>
      <c r="B55" s="1356">
        <f t="shared" si="3"/>
        <v>888</v>
      </c>
      <c r="C55" s="915">
        <v>30</v>
      </c>
      <c r="D55" s="1357">
        <f t="shared" si="5"/>
        <v>300</v>
      </c>
      <c r="E55" s="1358">
        <v>45214</v>
      </c>
      <c r="F55" s="1357">
        <f t="shared" si="1"/>
        <v>300</v>
      </c>
      <c r="G55" s="1359" t="s">
        <v>642</v>
      </c>
      <c r="H55" s="754">
        <v>36</v>
      </c>
      <c r="I55" s="1166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2">
        <f t="shared" si="5"/>
        <v>70</v>
      </c>
      <c r="E56" s="1167">
        <v>45213</v>
      </c>
      <c r="F56" s="752">
        <f t="shared" si="1"/>
        <v>70</v>
      </c>
      <c r="G56" s="753" t="s">
        <v>643</v>
      </c>
      <c r="H56" s="754">
        <v>0</v>
      </c>
      <c r="I56" s="1166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2">
        <f t="shared" si="5"/>
        <v>10</v>
      </c>
      <c r="E57" s="1167">
        <v>45215</v>
      </c>
      <c r="F57" s="752">
        <f t="shared" si="1"/>
        <v>10</v>
      </c>
      <c r="G57" s="753" t="s">
        <v>650</v>
      </c>
      <c r="H57" s="754">
        <v>48</v>
      </c>
      <c r="I57" s="1166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2">
        <f t="shared" si="5"/>
        <v>100</v>
      </c>
      <c r="E58" s="1167">
        <v>45215</v>
      </c>
      <c r="F58" s="752">
        <f t="shared" si="1"/>
        <v>100</v>
      </c>
      <c r="G58" s="753" t="s">
        <v>651</v>
      </c>
      <c r="H58" s="754">
        <v>0</v>
      </c>
      <c r="I58" s="1166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2">
        <f t="shared" si="5"/>
        <v>300</v>
      </c>
      <c r="E59" s="1167">
        <v>45215</v>
      </c>
      <c r="F59" s="752">
        <f t="shared" si="1"/>
        <v>300</v>
      </c>
      <c r="G59" s="753" t="s">
        <v>652</v>
      </c>
      <c r="H59" s="754">
        <v>36</v>
      </c>
      <c r="I59" s="1166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2">
        <f t="shared" si="5"/>
        <v>100</v>
      </c>
      <c r="E60" s="1167">
        <v>45216</v>
      </c>
      <c r="F60" s="752">
        <f t="shared" si="1"/>
        <v>100</v>
      </c>
      <c r="G60" s="753" t="s">
        <v>657</v>
      </c>
      <c r="H60" s="754">
        <v>47</v>
      </c>
      <c r="I60" s="1166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2">
        <f t="shared" si="5"/>
        <v>50</v>
      </c>
      <c r="E61" s="1167">
        <v>45218</v>
      </c>
      <c r="F61" s="752">
        <f t="shared" si="1"/>
        <v>50</v>
      </c>
      <c r="G61" s="753" t="s">
        <v>665</v>
      </c>
      <c r="H61" s="754">
        <v>48</v>
      </c>
      <c r="I61" s="1166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2">
        <f t="shared" si="5"/>
        <v>100</v>
      </c>
      <c r="E62" s="1167">
        <v>45218</v>
      </c>
      <c r="F62" s="752">
        <f t="shared" si="1"/>
        <v>100</v>
      </c>
      <c r="G62" s="753" t="s">
        <v>667</v>
      </c>
      <c r="H62" s="754">
        <v>0</v>
      </c>
      <c r="I62" s="1166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2">
        <f t="shared" si="5"/>
        <v>100</v>
      </c>
      <c r="E63" s="1167">
        <v>45218</v>
      </c>
      <c r="F63" s="752">
        <f t="shared" si="1"/>
        <v>100</v>
      </c>
      <c r="G63" s="753" t="s">
        <v>670</v>
      </c>
      <c r="H63" s="754">
        <v>35</v>
      </c>
      <c r="I63" s="1166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2">
        <f t="shared" si="5"/>
        <v>1000</v>
      </c>
      <c r="E64" s="1167">
        <v>45218</v>
      </c>
      <c r="F64" s="752">
        <f t="shared" si="1"/>
        <v>1000</v>
      </c>
      <c r="G64" s="753" t="s">
        <v>672</v>
      </c>
      <c r="H64" s="754">
        <v>35</v>
      </c>
      <c r="I64" s="1166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52">
        <f t="shared" si="5"/>
        <v>50</v>
      </c>
      <c r="E65" s="1167">
        <v>45220</v>
      </c>
      <c r="F65" s="752">
        <f t="shared" si="1"/>
        <v>50</v>
      </c>
      <c r="G65" s="753" t="s">
        <v>689</v>
      </c>
      <c r="H65" s="754">
        <v>0</v>
      </c>
      <c r="I65" s="1166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52">
        <f t="shared" si="5"/>
        <v>20</v>
      </c>
      <c r="E66" s="1167">
        <v>45220</v>
      </c>
      <c r="F66" s="752">
        <f t="shared" si="1"/>
        <v>20</v>
      </c>
      <c r="G66" s="753" t="s">
        <v>692</v>
      </c>
      <c r="H66" s="754">
        <v>48</v>
      </c>
      <c r="I66" s="1166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86">
        <f t="shared" si="5"/>
        <v>70</v>
      </c>
      <c r="E67" s="1165">
        <v>45222</v>
      </c>
      <c r="F67" s="786">
        <f t="shared" si="1"/>
        <v>70</v>
      </c>
      <c r="G67" s="724" t="s">
        <v>701</v>
      </c>
      <c r="H67" s="725">
        <v>0</v>
      </c>
      <c r="I67" s="1166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86">
        <f t="shared" si="5"/>
        <v>50</v>
      </c>
      <c r="E68" s="1165">
        <v>45224</v>
      </c>
      <c r="F68" s="786">
        <f t="shared" si="1"/>
        <v>50</v>
      </c>
      <c r="G68" s="724" t="s">
        <v>716</v>
      </c>
      <c r="H68" s="725">
        <v>48</v>
      </c>
      <c r="I68" s="1166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86">
        <f t="shared" si="5"/>
        <v>50</v>
      </c>
      <c r="E69" s="1165">
        <v>45224</v>
      </c>
      <c r="F69" s="786">
        <f t="shared" si="1"/>
        <v>50</v>
      </c>
      <c r="G69" s="724" t="s">
        <v>717</v>
      </c>
      <c r="H69" s="725">
        <v>0</v>
      </c>
      <c r="I69" s="1166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86">
        <f t="shared" si="5"/>
        <v>50</v>
      </c>
      <c r="E70" s="1165">
        <v>45225</v>
      </c>
      <c r="F70" s="786">
        <f t="shared" si="1"/>
        <v>50</v>
      </c>
      <c r="G70" s="724" t="s">
        <v>727</v>
      </c>
      <c r="H70" s="725">
        <v>0</v>
      </c>
      <c r="I70" s="1166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86">
        <f t="shared" si="5"/>
        <v>60</v>
      </c>
      <c r="E71" s="1165">
        <v>45226</v>
      </c>
      <c r="F71" s="786">
        <f t="shared" si="1"/>
        <v>60</v>
      </c>
      <c r="G71" s="724" t="s">
        <v>734</v>
      </c>
      <c r="H71" s="725">
        <v>0</v>
      </c>
      <c r="I71" s="1166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86">
        <f t="shared" si="5"/>
        <v>300</v>
      </c>
      <c r="E72" s="1165">
        <v>45226</v>
      </c>
      <c r="F72" s="786">
        <f t="shared" si="1"/>
        <v>300</v>
      </c>
      <c r="G72" s="724" t="s">
        <v>698</v>
      </c>
      <c r="H72" s="725">
        <v>35</v>
      </c>
      <c r="I72" s="1166">
        <f t="shared" si="4"/>
        <v>6400</v>
      </c>
      <c r="J72" s="59">
        <f t="shared" si="2"/>
        <v>10500</v>
      </c>
    </row>
    <row r="73" spans="2:10" x14ac:dyDescent="0.25">
      <c r="B73" s="561">
        <f t="shared" si="3"/>
        <v>640</v>
      </c>
      <c r="C73" s="15"/>
      <c r="D73" s="786"/>
      <c r="E73" s="1165"/>
      <c r="F73" s="786"/>
      <c r="G73" s="724"/>
      <c r="H73" s="725"/>
      <c r="I73" s="1393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786"/>
      <c r="E74" s="1165"/>
      <c r="F74" s="786"/>
      <c r="G74" s="724"/>
      <c r="H74" s="725"/>
      <c r="I74" s="1166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786"/>
      <c r="E75" s="1165"/>
      <c r="F75" s="786"/>
      <c r="G75" s="724"/>
      <c r="H75" s="725"/>
      <c r="I75" s="1166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786"/>
      <c r="E76" s="1165"/>
      <c r="F76" s="786"/>
      <c r="G76" s="724"/>
      <c r="H76" s="725"/>
      <c r="I76" s="1166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786"/>
      <c r="E77" s="1165"/>
      <c r="F77" s="786"/>
      <c r="G77" s="724"/>
      <c r="H77" s="725"/>
      <c r="I77" s="1166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786"/>
      <c r="E78" s="1165"/>
      <c r="F78" s="786"/>
      <c r="G78" s="724"/>
      <c r="H78" s="725"/>
      <c r="I78" s="1166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786"/>
      <c r="E79" s="1165"/>
      <c r="F79" s="786"/>
      <c r="G79" s="724"/>
      <c r="H79" s="725"/>
      <c r="I79" s="1166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91"/>
      <c r="E80" s="534"/>
      <c r="F80" s="91"/>
      <c r="G80" s="69"/>
      <c r="H80" s="351"/>
      <c r="I80" s="1166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91"/>
      <c r="E81" s="534"/>
      <c r="F81" s="91"/>
      <c r="G81" s="69"/>
      <c r="H81" s="351"/>
      <c r="I81" s="1166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91"/>
      <c r="E82" s="534"/>
      <c r="F82" s="91"/>
      <c r="G82" s="69"/>
      <c r="H82" s="351"/>
      <c r="I82" s="1166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91"/>
      <c r="E83" s="534"/>
      <c r="F83" s="91"/>
      <c r="G83" s="69"/>
      <c r="H83" s="351"/>
      <c r="I83" s="1166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91"/>
      <c r="E84" s="534"/>
      <c r="F84" s="91"/>
      <c r="G84" s="69"/>
      <c r="H84" s="351"/>
      <c r="I84" s="1166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91"/>
      <c r="E85" s="534"/>
      <c r="F85" s="91"/>
      <c r="G85" s="69"/>
      <c r="H85" s="351"/>
      <c r="I85" s="1166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91"/>
      <c r="E86" s="534"/>
      <c r="F86" s="91"/>
      <c r="G86" s="69"/>
      <c r="H86" s="351"/>
      <c r="I86" s="1166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91"/>
      <c r="E87" s="534"/>
      <c r="F87" s="91"/>
      <c r="G87" s="69"/>
      <c r="H87" s="351"/>
      <c r="I87" s="1166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91"/>
      <c r="E88" s="534"/>
      <c r="F88" s="91"/>
      <c r="G88" s="69"/>
      <c r="H88" s="351"/>
      <c r="I88" s="1166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91"/>
      <c r="E89" s="534"/>
      <c r="F89" s="91"/>
      <c r="G89" s="69"/>
      <c r="H89" s="351"/>
      <c r="I89" s="1166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91"/>
      <c r="E90" s="534"/>
      <c r="F90" s="91"/>
      <c r="G90" s="69"/>
      <c r="H90" s="351"/>
      <c r="I90" s="1166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91"/>
      <c r="E91" s="534"/>
      <c r="F91" s="91"/>
      <c r="G91" s="69"/>
      <c r="H91" s="351"/>
      <c r="I91" s="1166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91"/>
      <c r="E92" s="534"/>
      <c r="F92" s="91"/>
      <c r="G92" s="69"/>
      <c r="H92" s="351"/>
      <c r="I92" s="1166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91"/>
      <c r="E93" s="534"/>
      <c r="F93" s="91"/>
      <c r="G93" s="69"/>
      <c r="H93" s="351"/>
      <c r="I93" s="1166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91"/>
      <c r="E94" s="534"/>
      <c r="F94" s="91"/>
      <c r="G94" s="69"/>
      <c r="H94" s="351"/>
      <c r="I94" s="1166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91"/>
      <c r="E95" s="534"/>
      <c r="F95" s="91"/>
      <c r="G95" s="69"/>
      <c r="H95" s="351"/>
      <c r="I95" s="1166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8">
        <v>0</v>
      </c>
      <c r="E96" s="696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500" t="s">
        <v>21</v>
      </c>
      <c r="E99" s="1501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topLeftCell="B1" workbookViewId="0">
      <pane ySplit="8" topLeftCell="A54" activePane="bottomLeft" state="frozen"/>
      <selection pane="bottomLeft" activeCell="B63" sqref="B6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5" t="s">
        <v>168</v>
      </c>
      <c r="B1" s="1535"/>
      <c r="C1" s="1535"/>
      <c r="D1" s="1535"/>
      <c r="E1" s="1535"/>
      <c r="F1" s="1535"/>
      <c r="G1" s="153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36" t="s">
        <v>96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507" t="s">
        <v>91</v>
      </c>
      <c r="B5" s="1536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507"/>
      <c r="B6" s="153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6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104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106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107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108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109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112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113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115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3">
        <v>45059</v>
      </c>
      <c r="F19" s="597">
        <f t="shared" si="0"/>
        <v>50</v>
      </c>
      <c r="G19" s="510" t="s">
        <v>118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3">
        <v>45061</v>
      </c>
      <c r="F20" s="597">
        <f t="shared" si="0"/>
        <v>50</v>
      </c>
      <c r="G20" s="510" t="s">
        <v>119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3">
        <v>45073</v>
      </c>
      <c r="F21" s="597">
        <f t="shared" si="0"/>
        <v>50</v>
      </c>
      <c r="G21" s="510" t="s">
        <v>123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3">
        <v>45075</v>
      </c>
      <c r="F22" s="597">
        <f t="shared" si="0"/>
        <v>50</v>
      </c>
      <c r="G22" s="510" t="s">
        <v>122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1">
        <v>45082</v>
      </c>
      <c r="F23" s="597">
        <f t="shared" si="0"/>
        <v>30</v>
      </c>
      <c r="G23" s="510" t="s">
        <v>125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1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131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133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138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57">
        <v>45110</v>
      </c>
      <c r="F30" s="598">
        <f t="shared" si="0"/>
        <v>30</v>
      </c>
      <c r="G30" s="611" t="s">
        <v>143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57">
        <v>45115</v>
      </c>
      <c r="F31" s="598">
        <f t="shared" si="0"/>
        <v>20</v>
      </c>
      <c r="G31" s="611" t="s">
        <v>145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57">
        <v>45118</v>
      </c>
      <c r="F32" s="598">
        <f t="shared" si="0"/>
        <v>20</v>
      </c>
      <c r="G32" s="611" t="s">
        <v>147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57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57">
        <v>45129</v>
      </c>
      <c r="F34" s="598">
        <f t="shared" si="0"/>
        <v>20</v>
      </c>
      <c r="G34" s="611" t="s">
        <v>156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57">
        <v>45132</v>
      </c>
      <c r="F35" s="598">
        <f t="shared" si="0"/>
        <v>30</v>
      </c>
      <c r="G35" s="611" t="s">
        <v>160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57">
        <v>45134</v>
      </c>
      <c r="F36" s="598">
        <f t="shared" si="0"/>
        <v>100</v>
      </c>
      <c r="G36" s="611" t="s">
        <v>163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57">
        <v>45135</v>
      </c>
      <c r="F37" s="598">
        <f t="shared" si="0"/>
        <v>100</v>
      </c>
      <c r="G37" s="611" t="s">
        <v>165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57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5">
        <v>45145</v>
      </c>
      <c r="F39" s="786">
        <f t="shared" si="0"/>
        <v>100</v>
      </c>
      <c r="G39" s="724" t="s">
        <v>189</v>
      </c>
      <c r="H39" s="725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5">
        <v>45151</v>
      </c>
      <c r="F40" s="786">
        <f t="shared" si="0"/>
        <v>30</v>
      </c>
      <c r="G40" s="724" t="s">
        <v>188</v>
      </c>
      <c r="H40" s="725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5">
        <v>45157</v>
      </c>
      <c r="F41" s="786">
        <f t="shared" si="0"/>
        <v>20</v>
      </c>
      <c r="G41" s="724" t="s">
        <v>198</v>
      </c>
      <c r="H41" s="725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5">
        <v>45159</v>
      </c>
      <c r="F42" s="786">
        <f t="shared" si="0"/>
        <v>20</v>
      </c>
      <c r="G42" s="724" t="s">
        <v>202</v>
      </c>
      <c r="H42" s="725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5">
        <v>45160</v>
      </c>
      <c r="F43" s="786">
        <f t="shared" si="0"/>
        <v>30</v>
      </c>
      <c r="G43" s="724" t="s">
        <v>203</v>
      </c>
      <c r="H43" s="725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5">
        <v>45171</v>
      </c>
      <c r="F44" s="786">
        <f t="shared" si="0"/>
        <v>30</v>
      </c>
      <c r="G44" s="724" t="s">
        <v>215</v>
      </c>
      <c r="H44" s="725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5"/>
      <c r="F45" s="786">
        <f t="shared" si="0"/>
        <v>0</v>
      </c>
      <c r="G45" s="724"/>
      <c r="H45" s="725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58">
        <f t="shared" si="3"/>
        <v>50</v>
      </c>
      <c r="E46" s="859">
        <v>45176</v>
      </c>
      <c r="F46" s="860">
        <f t="shared" si="0"/>
        <v>50</v>
      </c>
      <c r="G46" s="861" t="s">
        <v>253</v>
      </c>
      <c r="H46" s="862">
        <v>52</v>
      </c>
      <c r="I46" s="86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58">
        <f t="shared" si="3"/>
        <v>30</v>
      </c>
      <c r="E47" s="859">
        <v>45178</v>
      </c>
      <c r="F47" s="860">
        <f t="shared" si="0"/>
        <v>30</v>
      </c>
      <c r="G47" s="861" t="s">
        <v>271</v>
      </c>
      <c r="H47" s="862">
        <v>52</v>
      </c>
      <c r="I47" s="86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58">
        <f t="shared" si="3"/>
        <v>50</v>
      </c>
      <c r="E48" s="859">
        <v>45180</v>
      </c>
      <c r="F48" s="860">
        <f t="shared" si="0"/>
        <v>50</v>
      </c>
      <c r="G48" s="861" t="s">
        <v>280</v>
      </c>
      <c r="H48" s="862">
        <v>52</v>
      </c>
      <c r="I48" s="86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58">
        <f t="shared" si="3"/>
        <v>80</v>
      </c>
      <c r="E49" s="859">
        <v>45187</v>
      </c>
      <c r="F49" s="860">
        <f t="shared" si="0"/>
        <v>80</v>
      </c>
      <c r="G49" s="861" t="s">
        <v>307</v>
      </c>
      <c r="H49" s="862">
        <v>52</v>
      </c>
      <c r="I49" s="86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58">
        <f t="shared" si="3"/>
        <v>50</v>
      </c>
      <c r="E50" s="859">
        <v>45199</v>
      </c>
      <c r="F50" s="860">
        <f t="shared" si="0"/>
        <v>50</v>
      </c>
      <c r="G50" s="861" t="s">
        <v>348</v>
      </c>
      <c r="H50" s="862">
        <v>52</v>
      </c>
      <c r="I50" s="863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58">
        <f t="shared" si="3"/>
        <v>0</v>
      </c>
      <c r="E51" s="859"/>
      <c r="F51" s="860">
        <f t="shared" si="0"/>
        <v>0</v>
      </c>
      <c r="G51" s="861"/>
      <c r="H51" s="862"/>
      <c r="I51" s="113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1">
        <v>45205</v>
      </c>
      <c r="F52" s="597">
        <f t="shared" si="0"/>
        <v>30</v>
      </c>
      <c r="G52" s="510" t="s">
        <v>580</v>
      </c>
      <c r="H52" s="351">
        <v>0</v>
      </c>
      <c r="I52" s="761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1">
        <v>45208</v>
      </c>
      <c r="F53" s="597">
        <f t="shared" si="0"/>
        <v>30</v>
      </c>
      <c r="G53" s="510" t="s">
        <v>610</v>
      </c>
      <c r="H53" s="351">
        <v>0</v>
      </c>
      <c r="I53" s="761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1">
        <v>45211</v>
      </c>
      <c r="F54" s="597">
        <f t="shared" si="0"/>
        <v>20</v>
      </c>
      <c r="G54" s="510" t="s">
        <v>625</v>
      </c>
      <c r="H54" s="351">
        <v>0</v>
      </c>
      <c r="I54" s="761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1">
        <v>45215</v>
      </c>
      <c r="F55" s="597">
        <f t="shared" si="0"/>
        <v>20</v>
      </c>
      <c r="G55" s="510" t="s">
        <v>651</v>
      </c>
      <c r="H55" s="351">
        <v>0</v>
      </c>
      <c r="I55" s="761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1">
        <v>45216</v>
      </c>
      <c r="F56" s="597">
        <f t="shared" si="0"/>
        <v>100</v>
      </c>
      <c r="G56" s="510" t="s">
        <v>657</v>
      </c>
      <c r="H56" s="351">
        <v>51</v>
      </c>
      <c r="I56" s="761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1">
        <v>45218</v>
      </c>
      <c r="F57" s="597">
        <f t="shared" si="0"/>
        <v>40</v>
      </c>
      <c r="G57" s="510" t="s">
        <v>667</v>
      </c>
      <c r="H57" s="351">
        <v>0</v>
      </c>
      <c r="I57" s="761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1">
        <v>45218</v>
      </c>
      <c r="F58" s="597">
        <f t="shared" si="0"/>
        <v>100</v>
      </c>
      <c r="G58" s="510" t="s">
        <v>670</v>
      </c>
      <c r="H58" s="351">
        <v>41.5</v>
      </c>
      <c r="I58" s="761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1">
        <v>45218</v>
      </c>
      <c r="F59" s="597">
        <f t="shared" si="0"/>
        <v>300</v>
      </c>
      <c r="G59" s="510" t="s">
        <v>672</v>
      </c>
      <c r="H59" s="351">
        <v>41.5</v>
      </c>
      <c r="I59" s="761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31">
        <f t="shared" si="3"/>
        <v>50</v>
      </c>
      <c r="E60" s="721">
        <v>45224</v>
      </c>
      <c r="F60" s="597">
        <f t="shared" si="0"/>
        <v>50</v>
      </c>
      <c r="G60" s="510" t="s">
        <v>716</v>
      </c>
      <c r="H60" s="351">
        <v>52</v>
      </c>
      <c r="I60" s="761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31">
        <f t="shared" si="3"/>
        <v>10</v>
      </c>
      <c r="E61" s="721">
        <v>45224</v>
      </c>
      <c r="F61" s="597">
        <f t="shared" si="0"/>
        <v>10</v>
      </c>
      <c r="G61" s="510" t="s">
        <v>717</v>
      </c>
      <c r="H61" s="351">
        <v>0</v>
      </c>
      <c r="I61" s="761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31">
        <f t="shared" si="3"/>
        <v>20</v>
      </c>
      <c r="E62" s="721">
        <v>45225</v>
      </c>
      <c r="F62" s="597">
        <f t="shared" si="0"/>
        <v>20</v>
      </c>
      <c r="G62" s="510" t="s">
        <v>727</v>
      </c>
      <c r="H62" s="351">
        <v>0</v>
      </c>
      <c r="I62" s="761">
        <f t="shared" si="5"/>
        <v>1590</v>
      </c>
      <c r="J62" s="59">
        <f t="shared" si="6"/>
        <v>0</v>
      </c>
    </row>
    <row r="63" spans="2:10" x14ac:dyDescent="0.25">
      <c r="B63" s="561">
        <f t="shared" si="2"/>
        <v>159</v>
      </c>
      <c r="C63" s="15"/>
      <c r="D63" s="631">
        <f t="shared" si="3"/>
        <v>0</v>
      </c>
      <c r="E63" s="721"/>
      <c r="F63" s="597">
        <f t="shared" si="0"/>
        <v>0</v>
      </c>
      <c r="G63" s="510"/>
      <c r="H63" s="351"/>
      <c r="I63" s="113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631">
        <f t="shared" si="3"/>
        <v>0</v>
      </c>
      <c r="E64" s="721"/>
      <c r="F64" s="597">
        <f t="shared" si="0"/>
        <v>0</v>
      </c>
      <c r="G64" s="510"/>
      <c r="H64" s="351"/>
      <c r="I64" s="761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631">
        <f t="shared" si="3"/>
        <v>0</v>
      </c>
      <c r="E65" s="721"/>
      <c r="F65" s="597">
        <f t="shared" si="0"/>
        <v>0</v>
      </c>
      <c r="G65" s="510"/>
      <c r="H65" s="351"/>
      <c r="I65" s="761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631">
        <f t="shared" si="3"/>
        <v>0</v>
      </c>
      <c r="E66" s="721"/>
      <c r="F66" s="597">
        <f t="shared" si="0"/>
        <v>0</v>
      </c>
      <c r="G66" s="510"/>
      <c r="H66" s="351"/>
      <c r="I66" s="761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631">
        <f t="shared" si="3"/>
        <v>0</v>
      </c>
      <c r="E67" s="721"/>
      <c r="F67" s="597">
        <f t="shared" si="0"/>
        <v>0</v>
      </c>
      <c r="G67" s="510"/>
      <c r="H67" s="351"/>
      <c r="I67" s="761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631"/>
      <c r="E68" s="721"/>
      <c r="F68" s="597">
        <f t="shared" si="0"/>
        <v>0</v>
      </c>
      <c r="G68" s="510"/>
      <c r="H68" s="351"/>
      <c r="I68" s="761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572"/>
      <c r="E69" s="785"/>
      <c r="F69" s="786">
        <f t="shared" si="0"/>
        <v>0</v>
      </c>
      <c r="G69" s="724"/>
      <c r="H69" s="725"/>
      <c r="I69" s="230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572"/>
      <c r="E70" s="785"/>
      <c r="F70" s="786">
        <f t="shared" si="0"/>
        <v>0</v>
      </c>
      <c r="G70" s="724"/>
      <c r="H70" s="725"/>
      <c r="I70" s="230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572"/>
      <c r="E71" s="785"/>
      <c r="F71" s="786">
        <f t="shared" si="0"/>
        <v>0</v>
      </c>
      <c r="G71" s="724"/>
      <c r="H71" s="725"/>
      <c r="I71" s="230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572"/>
      <c r="E72" s="785"/>
      <c r="F72" s="786">
        <f t="shared" si="0"/>
        <v>0</v>
      </c>
      <c r="G72" s="724"/>
      <c r="H72" s="725"/>
      <c r="I72" s="230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572"/>
      <c r="E73" s="785"/>
      <c r="F73" s="786">
        <f t="shared" si="0"/>
        <v>0</v>
      </c>
      <c r="G73" s="724"/>
      <c r="H73" s="725"/>
      <c r="I73" s="230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8">
        <f t="shared" si="3"/>
        <v>0</v>
      </c>
      <c r="E74" s="787"/>
      <c r="F74" s="788">
        <f t="shared" si="0"/>
        <v>0</v>
      </c>
      <c r="G74" s="729"/>
      <c r="H74" s="789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00" t="s">
        <v>21</v>
      </c>
      <c r="E77" s="1501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07"/>
      <c r="B5" s="1504"/>
      <c r="C5" s="355"/>
      <c r="D5" s="130"/>
      <c r="E5" s="701"/>
      <c r="F5" s="61"/>
      <c r="G5" s="5"/>
    </row>
    <row r="6" spans="1:9" x14ac:dyDescent="0.25">
      <c r="A6" s="1507"/>
      <c r="B6" s="150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5" t="s">
        <v>11</v>
      </c>
      <c r="D83" s="150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03"/>
      <c r="B1" s="1503"/>
      <c r="C1" s="1503"/>
      <c r="D1" s="1503"/>
      <c r="E1" s="1503"/>
      <c r="F1" s="1503"/>
      <c r="G1" s="1503"/>
      <c r="H1" s="150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27"/>
      <c r="D4" s="1134"/>
      <c r="E4" s="1135"/>
      <c r="F4" s="373"/>
      <c r="G4" s="927"/>
      <c r="H4" s="38"/>
    </row>
    <row r="5" spans="1:11" ht="15" customHeight="1" x14ac:dyDescent="0.25">
      <c r="A5" s="554"/>
      <c r="B5" s="72"/>
      <c r="C5" s="927"/>
      <c r="D5" s="1134"/>
      <c r="E5" s="1136"/>
      <c r="F5" s="373"/>
      <c r="G5" s="927"/>
      <c r="H5" s="38"/>
    </row>
    <row r="6" spans="1:11" ht="15" customHeight="1" x14ac:dyDescent="0.25">
      <c r="A6" s="1138"/>
      <c r="B6" s="72"/>
      <c r="C6" s="927"/>
      <c r="D6" s="1134"/>
      <c r="E6" s="1136"/>
      <c r="F6" s="373"/>
      <c r="G6" s="927"/>
      <c r="H6" s="38"/>
    </row>
    <row r="7" spans="1:11" ht="15.75" customHeight="1" x14ac:dyDescent="0.25">
      <c r="A7" s="1138"/>
      <c r="B7" s="900"/>
      <c r="C7" s="941"/>
      <c r="D7" s="1134"/>
      <c r="E7" s="1136"/>
      <c r="F7" s="373"/>
      <c r="G7" s="927"/>
      <c r="H7" s="87">
        <f>G32</f>
        <v>0</v>
      </c>
      <c r="I7" s="150">
        <f>F4+F5+F6+F7+F8+F9</f>
        <v>0</v>
      </c>
    </row>
    <row r="8" spans="1:11" ht="16.5" thickBot="1" x14ac:dyDescent="0.3">
      <c r="A8" s="1139"/>
      <c r="B8" s="900"/>
      <c r="C8" s="941"/>
      <c r="D8" s="1134"/>
      <c r="E8" s="1136"/>
      <c r="F8" s="373"/>
      <c r="G8" s="927"/>
      <c r="H8" s="321"/>
    </row>
    <row r="9" spans="1:11" ht="15.75" thickBot="1" x14ac:dyDescent="0.3">
      <c r="B9" s="901"/>
      <c r="C9" s="941"/>
      <c r="D9" s="1134"/>
      <c r="E9" s="1137"/>
      <c r="F9" s="373"/>
      <c r="G9" s="927"/>
    </row>
    <row r="10" spans="1:11" ht="17.25" thickTop="1" thickBot="1" x14ac:dyDescent="0.3">
      <c r="B10" s="377"/>
      <c r="C10" s="377" t="s">
        <v>7</v>
      </c>
      <c r="D10" s="903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4"/>
      <c r="E11" s="828"/>
      <c r="F11" s="384"/>
      <c r="G11" s="385">
        <f>E11</f>
        <v>0</v>
      </c>
      <c r="H11" s="819"/>
      <c r="I11" s="70"/>
      <c r="J11" s="822">
        <f>F4+F7+F8+F9-G11+F6+F5</f>
        <v>0</v>
      </c>
      <c r="K11" s="804">
        <f>I11*G11</f>
        <v>0</v>
      </c>
    </row>
    <row r="12" spans="1:11" ht="16.5" thickTop="1" thickBot="1" x14ac:dyDescent="0.3">
      <c r="B12" s="814">
        <f>B11-D12</f>
        <v>0</v>
      </c>
      <c r="C12" s="174"/>
      <c r="D12" s="904"/>
      <c r="E12" s="902"/>
      <c r="F12" s="821"/>
      <c r="G12" s="817">
        <f>E12</f>
        <v>0</v>
      </c>
      <c r="H12" s="819"/>
      <c r="I12" s="816"/>
      <c r="J12" s="822">
        <f>J11-G12</f>
        <v>0</v>
      </c>
      <c r="K12" s="804">
        <f t="shared" ref="K12:K30" si="0">I12*G12</f>
        <v>0</v>
      </c>
    </row>
    <row r="13" spans="1:11" ht="16.5" thickTop="1" thickBot="1" x14ac:dyDescent="0.3">
      <c r="B13" s="814">
        <f t="shared" ref="B13:B21" si="1">B12-D13</f>
        <v>0</v>
      </c>
      <c r="C13" s="174"/>
      <c r="D13" s="904"/>
      <c r="E13" s="902"/>
      <c r="F13" s="821"/>
      <c r="G13" s="817">
        <f t="shared" ref="G13:G31" si="2">E13</f>
        <v>0</v>
      </c>
      <c r="H13" s="819"/>
      <c r="I13" s="816"/>
      <c r="J13" s="822">
        <f t="shared" ref="J13:J21" si="3">J12-G13</f>
        <v>0</v>
      </c>
      <c r="K13" s="804">
        <f t="shared" si="0"/>
        <v>0</v>
      </c>
    </row>
    <row r="14" spans="1:11" ht="16.5" thickTop="1" thickBot="1" x14ac:dyDescent="0.3">
      <c r="A14" s="54" t="s">
        <v>33</v>
      </c>
      <c r="B14" s="814">
        <f t="shared" si="1"/>
        <v>0</v>
      </c>
      <c r="C14" s="174"/>
      <c r="D14" s="904"/>
      <c r="E14" s="902"/>
      <c r="F14" s="821"/>
      <c r="G14" s="817">
        <f t="shared" si="2"/>
        <v>0</v>
      </c>
      <c r="H14" s="819"/>
      <c r="I14" s="816"/>
      <c r="J14" s="822">
        <f t="shared" si="3"/>
        <v>0</v>
      </c>
      <c r="K14" s="804">
        <f t="shared" si="0"/>
        <v>0</v>
      </c>
    </row>
    <row r="15" spans="1:11" ht="16.5" thickTop="1" thickBot="1" x14ac:dyDescent="0.3">
      <c r="B15" s="814">
        <f t="shared" si="1"/>
        <v>0</v>
      </c>
      <c r="C15" s="174"/>
      <c r="D15" s="904"/>
      <c r="E15" s="902"/>
      <c r="F15" s="821"/>
      <c r="G15" s="817">
        <f t="shared" si="2"/>
        <v>0</v>
      </c>
      <c r="H15" s="819"/>
      <c r="I15" s="816"/>
      <c r="J15" s="822">
        <f t="shared" si="3"/>
        <v>0</v>
      </c>
      <c r="K15" s="804">
        <f t="shared" si="0"/>
        <v>0</v>
      </c>
    </row>
    <row r="16" spans="1:11" ht="16.5" thickTop="1" thickBot="1" x14ac:dyDescent="0.3">
      <c r="A16" s="19"/>
      <c r="B16" s="814">
        <f t="shared" si="1"/>
        <v>0</v>
      </c>
      <c r="C16" s="174"/>
      <c r="D16" s="904"/>
      <c r="E16" s="902"/>
      <c r="F16" s="821"/>
      <c r="G16" s="1140">
        <f t="shared" si="2"/>
        <v>0</v>
      </c>
      <c r="H16" s="1141"/>
      <c r="I16" s="1142"/>
      <c r="J16" s="1143">
        <f t="shared" si="3"/>
        <v>0</v>
      </c>
      <c r="K16" s="1062">
        <f t="shared" si="0"/>
        <v>0</v>
      </c>
    </row>
    <row r="17" spans="1:11" ht="15.75" thickTop="1" x14ac:dyDescent="0.25">
      <c r="B17" s="814">
        <f t="shared" si="1"/>
        <v>0</v>
      </c>
      <c r="C17" s="174"/>
      <c r="D17" s="904"/>
      <c r="E17" s="902"/>
      <c r="F17" s="821"/>
      <c r="G17" s="1140">
        <f t="shared" si="2"/>
        <v>0</v>
      </c>
      <c r="H17" s="1141"/>
      <c r="I17" s="1142"/>
      <c r="J17" s="1143">
        <f t="shared" si="3"/>
        <v>0</v>
      </c>
      <c r="K17" s="1038">
        <f t="shared" si="0"/>
        <v>0</v>
      </c>
    </row>
    <row r="18" spans="1:11" x14ac:dyDescent="0.25">
      <c r="B18" s="814">
        <f t="shared" si="1"/>
        <v>0</v>
      </c>
      <c r="C18" s="174"/>
      <c r="D18" s="904"/>
      <c r="E18" s="902"/>
      <c r="F18" s="821"/>
      <c r="G18" s="1140">
        <f t="shared" si="2"/>
        <v>0</v>
      </c>
      <c r="H18" s="1144"/>
      <c r="I18" s="1142"/>
      <c r="J18" s="1143">
        <f t="shared" si="3"/>
        <v>0</v>
      </c>
      <c r="K18" s="1038">
        <f t="shared" si="0"/>
        <v>0</v>
      </c>
    </row>
    <row r="19" spans="1:11" x14ac:dyDescent="0.25">
      <c r="B19" s="814">
        <f t="shared" si="1"/>
        <v>0</v>
      </c>
      <c r="C19" s="174"/>
      <c r="D19" s="904"/>
      <c r="E19" s="902"/>
      <c r="F19" s="821"/>
      <c r="G19" s="1140">
        <f t="shared" si="2"/>
        <v>0</v>
      </c>
      <c r="H19" s="1144"/>
      <c r="I19" s="1142"/>
      <c r="J19" s="1143">
        <f t="shared" si="3"/>
        <v>0</v>
      </c>
      <c r="K19" s="1038">
        <f t="shared" si="0"/>
        <v>0</v>
      </c>
    </row>
    <row r="20" spans="1:11" x14ac:dyDescent="0.25">
      <c r="B20" s="814">
        <f t="shared" si="1"/>
        <v>0</v>
      </c>
      <c r="C20" s="174"/>
      <c r="D20" s="904"/>
      <c r="E20" s="902"/>
      <c r="F20" s="821"/>
      <c r="G20" s="1140">
        <f t="shared" si="2"/>
        <v>0</v>
      </c>
      <c r="H20" s="1144"/>
      <c r="I20" s="1142"/>
      <c r="J20" s="1143">
        <f t="shared" si="3"/>
        <v>0</v>
      </c>
      <c r="K20" s="1038">
        <f t="shared" si="0"/>
        <v>0</v>
      </c>
    </row>
    <row r="21" spans="1:11" x14ac:dyDescent="0.25">
      <c r="B21" s="814">
        <f t="shared" si="1"/>
        <v>0</v>
      </c>
      <c r="C21" s="174"/>
      <c r="D21" s="904"/>
      <c r="E21" s="902"/>
      <c r="F21" s="821"/>
      <c r="G21" s="1140">
        <f t="shared" si="2"/>
        <v>0</v>
      </c>
      <c r="H21" s="1144"/>
      <c r="I21" s="1142"/>
      <c r="J21" s="1143">
        <f t="shared" si="3"/>
        <v>0</v>
      </c>
      <c r="K21" s="1062">
        <f t="shared" si="0"/>
        <v>0</v>
      </c>
    </row>
    <row r="22" spans="1:11" x14ac:dyDescent="0.25">
      <c r="B22" s="88"/>
      <c r="C22" s="88"/>
      <c r="D22" s="904"/>
      <c r="E22" s="902"/>
      <c r="F22" s="821"/>
      <c r="G22" s="1140">
        <f t="shared" si="2"/>
        <v>0</v>
      </c>
      <c r="H22" s="1144"/>
      <c r="I22" s="1142"/>
      <c r="J22" s="1143">
        <f>J21-G22</f>
        <v>0</v>
      </c>
      <c r="K22" s="1062">
        <f t="shared" si="0"/>
        <v>0</v>
      </c>
    </row>
    <row r="23" spans="1:11" x14ac:dyDescent="0.25">
      <c r="B23" s="88"/>
      <c r="C23" s="88"/>
      <c r="D23" s="904"/>
      <c r="E23" s="902"/>
      <c r="F23" s="821"/>
      <c r="G23" s="1140">
        <f t="shared" si="2"/>
        <v>0</v>
      </c>
      <c r="H23" s="1144"/>
      <c r="I23" s="1142"/>
      <c r="J23" s="1143">
        <f t="shared" ref="J23:J30" si="4">J22-G23</f>
        <v>0</v>
      </c>
      <c r="K23" s="1062">
        <f t="shared" si="0"/>
        <v>0</v>
      </c>
    </row>
    <row r="24" spans="1:11" x14ac:dyDescent="0.25">
      <c r="B24" s="88"/>
      <c r="C24" s="88"/>
      <c r="D24" s="904"/>
      <c r="E24" s="902"/>
      <c r="F24" s="821"/>
      <c r="G24" s="1140">
        <f t="shared" si="2"/>
        <v>0</v>
      </c>
      <c r="H24" s="1144"/>
      <c r="I24" s="1142"/>
      <c r="J24" s="1143">
        <f t="shared" si="4"/>
        <v>0</v>
      </c>
      <c r="K24" s="1062">
        <f t="shared" si="0"/>
        <v>0</v>
      </c>
    </row>
    <row r="25" spans="1:11" x14ac:dyDescent="0.25">
      <c r="B25" s="88"/>
      <c r="C25" s="88"/>
      <c r="D25" s="904"/>
      <c r="E25" s="902"/>
      <c r="F25" s="821"/>
      <c r="G25" s="1140">
        <f t="shared" si="2"/>
        <v>0</v>
      </c>
      <c r="H25" s="1144"/>
      <c r="I25" s="1142"/>
      <c r="J25" s="1143">
        <f t="shared" si="4"/>
        <v>0</v>
      </c>
      <c r="K25" s="1062">
        <f t="shared" si="0"/>
        <v>0</v>
      </c>
    </row>
    <row r="26" spans="1:11" x14ac:dyDescent="0.25">
      <c r="B26" s="88"/>
      <c r="C26" s="88"/>
      <c r="D26" s="904"/>
      <c r="E26" s="902"/>
      <c r="F26" s="821"/>
      <c r="G26" s="1140">
        <f t="shared" si="2"/>
        <v>0</v>
      </c>
      <c r="H26" s="1144"/>
      <c r="I26" s="1142"/>
      <c r="J26" s="1143">
        <f t="shared" si="4"/>
        <v>0</v>
      </c>
      <c r="K26" s="1062">
        <f t="shared" si="0"/>
        <v>0</v>
      </c>
    </row>
    <row r="27" spans="1:11" x14ac:dyDescent="0.25">
      <c r="B27" s="88"/>
      <c r="C27" s="88"/>
      <c r="D27" s="904"/>
      <c r="E27" s="902"/>
      <c r="F27" s="821"/>
      <c r="G27" s="817">
        <f t="shared" si="2"/>
        <v>0</v>
      </c>
      <c r="H27" s="820"/>
      <c r="I27" s="816"/>
      <c r="J27" s="822">
        <f t="shared" si="4"/>
        <v>0</v>
      </c>
      <c r="K27" s="804">
        <f t="shared" si="0"/>
        <v>0</v>
      </c>
    </row>
    <row r="28" spans="1:11" x14ac:dyDescent="0.25">
      <c r="B28" s="88"/>
      <c r="C28" s="88"/>
      <c r="D28" s="904"/>
      <c r="E28" s="902"/>
      <c r="F28" s="821"/>
      <c r="G28" s="817">
        <f t="shared" si="2"/>
        <v>0</v>
      </c>
      <c r="H28" s="820"/>
      <c r="I28" s="816"/>
      <c r="J28" s="822">
        <f t="shared" si="4"/>
        <v>0</v>
      </c>
      <c r="K28" s="804">
        <f t="shared" si="0"/>
        <v>0</v>
      </c>
    </row>
    <row r="29" spans="1:11" x14ac:dyDescent="0.25">
      <c r="B29" s="88"/>
      <c r="C29" s="88"/>
      <c r="D29" s="904"/>
      <c r="E29" s="902"/>
      <c r="F29" s="821"/>
      <c r="G29" s="817">
        <f t="shared" si="2"/>
        <v>0</v>
      </c>
      <c r="H29" s="820"/>
      <c r="I29" s="816"/>
      <c r="J29" s="822">
        <f t="shared" si="4"/>
        <v>0</v>
      </c>
      <c r="K29" s="804">
        <f t="shared" si="0"/>
        <v>0</v>
      </c>
    </row>
    <row r="30" spans="1:11" x14ac:dyDescent="0.25">
      <c r="B30" s="88"/>
      <c r="C30" s="88"/>
      <c r="D30" s="318"/>
      <c r="E30" s="815"/>
      <c r="F30" s="821"/>
      <c r="G30" s="817">
        <f t="shared" si="2"/>
        <v>0</v>
      </c>
      <c r="H30" s="820"/>
      <c r="I30" s="816"/>
      <c r="J30" s="822">
        <f t="shared" si="4"/>
        <v>0</v>
      </c>
      <c r="K30" s="804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1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00" t="s">
        <v>21</v>
      </c>
      <c r="F34" s="1501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topLeftCell="B1" zoomScaleNormal="100" workbookViewId="0">
      <pane ySplit="8" topLeftCell="A9" activePane="bottomLeft" state="frozen"/>
      <selection pane="bottomLeft"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03" t="s">
        <v>391</v>
      </c>
      <c r="B1" s="1503"/>
      <c r="C1" s="1503"/>
      <c r="D1" s="1503"/>
      <c r="E1" s="1503"/>
      <c r="F1" s="1503"/>
      <c r="G1" s="150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508" t="s">
        <v>226</v>
      </c>
      <c r="B5" s="1537" t="s">
        <v>103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4.5474735088646412E-13</v>
      </c>
    </row>
    <row r="6" spans="1:11" ht="15.75" x14ac:dyDescent="0.25">
      <c r="A6" s="1508"/>
      <c r="B6" s="1537"/>
      <c r="C6" s="152"/>
      <c r="D6" s="145"/>
      <c r="E6" s="176"/>
      <c r="F6" s="72"/>
      <c r="G6" s="321"/>
    </row>
    <row r="7" spans="1:11" ht="15.75" thickBot="1" x14ac:dyDescent="0.3">
      <c r="B7" s="1538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3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19" t="s">
        <v>575</v>
      </c>
      <c r="H9" s="70">
        <v>26</v>
      </c>
      <c r="I9" s="822">
        <f>E4+E5+E6+E7-F9</f>
        <v>2766.78</v>
      </c>
      <c r="J9" s="804">
        <f>H9*F9</f>
        <v>24365.119999999999</v>
      </c>
    </row>
    <row r="10" spans="1:11" x14ac:dyDescent="0.25">
      <c r="B10" s="814">
        <f>B9-C10</f>
        <v>2</v>
      </c>
      <c r="C10" s="318">
        <v>1</v>
      </c>
      <c r="D10" s="815">
        <v>871.35</v>
      </c>
      <c r="E10" s="821">
        <v>45204</v>
      </c>
      <c r="F10" s="817">
        <f>D10</f>
        <v>871.35</v>
      </c>
      <c r="G10" s="820" t="s">
        <v>575</v>
      </c>
      <c r="H10" s="816">
        <v>26</v>
      </c>
      <c r="I10" s="822">
        <f>I9-F10</f>
        <v>1895.4300000000003</v>
      </c>
      <c r="J10" s="804">
        <f t="shared" ref="J10:J28" si="0">H10*F10</f>
        <v>22655.100000000002</v>
      </c>
    </row>
    <row r="11" spans="1:11" x14ac:dyDescent="0.25">
      <c r="B11" s="814">
        <f t="shared" ref="B11:B19" si="1">B10-C11</f>
        <v>1</v>
      </c>
      <c r="C11" s="318">
        <v>1</v>
      </c>
      <c r="D11" s="815">
        <v>951.63</v>
      </c>
      <c r="E11" s="821">
        <v>45204</v>
      </c>
      <c r="F11" s="817">
        <f t="shared" ref="F11:F29" si="2">D11</f>
        <v>951.63</v>
      </c>
      <c r="G11" s="820" t="s">
        <v>575</v>
      </c>
      <c r="H11" s="816">
        <v>26</v>
      </c>
      <c r="I11" s="822">
        <f t="shared" ref="I11:I19" si="3">I10-F11</f>
        <v>943.8000000000003</v>
      </c>
      <c r="J11" s="804">
        <f t="shared" si="0"/>
        <v>24742.38</v>
      </c>
    </row>
    <row r="12" spans="1:11" x14ac:dyDescent="0.25">
      <c r="A12" s="54" t="s">
        <v>33</v>
      </c>
      <c r="B12" s="814">
        <f t="shared" si="1"/>
        <v>0</v>
      </c>
      <c r="C12" s="318">
        <v>1</v>
      </c>
      <c r="D12" s="815">
        <v>943.8</v>
      </c>
      <c r="E12" s="821">
        <v>45204</v>
      </c>
      <c r="F12" s="1140">
        <f t="shared" si="2"/>
        <v>943.8</v>
      </c>
      <c r="G12" s="1144" t="s">
        <v>575</v>
      </c>
      <c r="H12" s="1142">
        <v>26</v>
      </c>
      <c r="I12" s="1143">
        <f t="shared" si="3"/>
        <v>0</v>
      </c>
      <c r="J12" s="1062">
        <f t="shared" si="0"/>
        <v>24538.799999999999</v>
      </c>
      <c r="K12" s="888"/>
    </row>
    <row r="13" spans="1:11" x14ac:dyDescent="0.25">
      <c r="B13" s="814">
        <f t="shared" si="1"/>
        <v>0</v>
      </c>
      <c r="C13" s="318"/>
      <c r="D13" s="815"/>
      <c r="E13" s="821"/>
      <c r="F13" s="1140">
        <f t="shared" si="2"/>
        <v>0</v>
      </c>
      <c r="G13" s="1144"/>
      <c r="H13" s="1142"/>
      <c r="I13" s="1143">
        <f t="shared" si="3"/>
        <v>0</v>
      </c>
      <c r="J13" s="1062">
        <f t="shared" si="0"/>
        <v>0</v>
      </c>
      <c r="K13" s="888"/>
    </row>
    <row r="14" spans="1:11" x14ac:dyDescent="0.25">
      <c r="A14" s="19"/>
      <c r="B14" s="814">
        <f t="shared" si="1"/>
        <v>0</v>
      </c>
      <c r="C14" s="318"/>
      <c r="D14" s="815"/>
      <c r="E14" s="821"/>
      <c r="F14" s="1140">
        <f t="shared" si="2"/>
        <v>0</v>
      </c>
      <c r="G14" s="1378"/>
      <c r="H14" s="1379"/>
      <c r="I14" s="1380">
        <f t="shared" si="3"/>
        <v>0</v>
      </c>
      <c r="J14" s="1381">
        <f t="shared" si="0"/>
        <v>0</v>
      </c>
      <c r="K14" s="888"/>
    </row>
    <row r="15" spans="1:11" x14ac:dyDescent="0.25">
      <c r="B15" s="814">
        <f t="shared" si="1"/>
        <v>0</v>
      </c>
      <c r="C15" s="318"/>
      <c r="D15" s="815"/>
      <c r="E15" s="821"/>
      <c r="F15" s="1140">
        <f t="shared" si="2"/>
        <v>0</v>
      </c>
      <c r="G15" s="1378"/>
      <c r="H15" s="1379"/>
      <c r="I15" s="1380">
        <f t="shared" si="3"/>
        <v>0</v>
      </c>
      <c r="J15" s="1382">
        <f t="shared" si="0"/>
        <v>0</v>
      </c>
      <c r="K15" s="888"/>
    </row>
    <row r="16" spans="1:11" x14ac:dyDescent="0.25">
      <c r="B16" s="814">
        <f t="shared" si="1"/>
        <v>0</v>
      </c>
      <c r="C16" s="318"/>
      <c r="D16" s="815"/>
      <c r="E16" s="821"/>
      <c r="F16" s="1140">
        <f t="shared" si="2"/>
        <v>0</v>
      </c>
      <c r="G16" s="1378"/>
      <c r="H16" s="1379"/>
      <c r="I16" s="1380">
        <f t="shared" si="3"/>
        <v>0</v>
      </c>
      <c r="J16" s="1382">
        <f t="shared" si="0"/>
        <v>0</v>
      </c>
      <c r="K16" s="888"/>
    </row>
    <row r="17" spans="1:11" x14ac:dyDescent="0.25">
      <c r="B17" s="814">
        <f t="shared" si="1"/>
        <v>0</v>
      </c>
      <c r="C17" s="318"/>
      <c r="D17" s="815"/>
      <c r="E17" s="821"/>
      <c r="F17" s="1140">
        <f t="shared" si="2"/>
        <v>0</v>
      </c>
      <c r="G17" s="1378"/>
      <c r="H17" s="1379"/>
      <c r="I17" s="1380">
        <f t="shared" si="3"/>
        <v>0</v>
      </c>
      <c r="J17" s="1382">
        <f t="shared" si="0"/>
        <v>0</v>
      </c>
      <c r="K17" s="888"/>
    </row>
    <row r="18" spans="1:11" x14ac:dyDescent="0.25">
      <c r="B18" s="814">
        <f t="shared" si="1"/>
        <v>0</v>
      </c>
      <c r="C18" s="318"/>
      <c r="D18" s="815"/>
      <c r="E18" s="821"/>
      <c r="F18" s="1140">
        <f t="shared" si="2"/>
        <v>0</v>
      </c>
      <c r="G18" s="1144"/>
      <c r="H18" s="1142"/>
      <c r="I18" s="1143">
        <f t="shared" si="3"/>
        <v>0</v>
      </c>
      <c r="J18" s="1038">
        <f t="shared" si="0"/>
        <v>0</v>
      </c>
      <c r="K18" s="888"/>
    </row>
    <row r="19" spans="1:11" x14ac:dyDescent="0.25">
      <c r="B19" s="814">
        <f t="shared" si="1"/>
        <v>0</v>
      </c>
      <c r="C19" s="318"/>
      <c r="D19" s="815"/>
      <c r="E19" s="821"/>
      <c r="F19" s="1140">
        <f t="shared" si="2"/>
        <v>0</v>
      </c>
      <c r="G19" s="1144"/>
      <c r="H19" s="1142"/>
      <c r="I19" s="1143">
        <f t="shared" si="3"/>
        <v>0</v>
      </c>
      <c r="J19" s="1062">
        <f t="shared" si="0"/>
        <v>0</v>
      </c>
      <c r="K19" s="888"/>
    </row>
    <row r="20" spans="1:11" x14ac:dyDescent="0.25">
      <c r="B20" s="88"/>
      <c r="C20" s="318"/>
      <c r="D20" s="815"/>
      <c r="E20" s="821"/>
      <c r="F20" s="1140">
        <f t="shared" si="2"/>
        <v>0</v>
      </c>
      <c r="G20" s="1144"/>
      <c r="H20" s="1142"/>
      <c r="I20" s="1143">
        <f>I19-F20</f>
        <v>0</v>
      </c>
      <c r="J20" s="1062">
        <f t="shared" si="0"/>
        <v>0</v>
      </c>
      <c r="K20" s="888"/>
    </row>
    <row r="21" spans="1:11" x14ac:dyDescent="0.25">
      <c r="B21" s="88"/>
      <c r="C21" s="318"/>
      <c r="D21" s="815"/>
      <c r="E21" s="821"/>
      <c r="F21" s="1140">
        <f t="shared" si="2"/>
        <v>0</v>
      </c>
      <c r="G21" s="1144"/>
      <c r="H21" s="1142"/>
      <c r="I21" s="1143">
        <f t="shared" ref="I21:I28" si="4">I20-F21</f>
        <v>0</v>
      </c>
      <c r="J21" s="1062">
        <f t="shared" si="0"/>
        <v>0</v>
      </c>
      <c r="K21" s="888"/>
    </row>
    <row r="22" spans="1:11" x14ac:dyDescent="0.25">
      <c r="B22" s="88"/>
      <c r="C22" s="318"/>
      <c r="D22" s="815"/>
      <c r="E22" s="821"/>
      <c r="F22" s="1140">
        <f t="shared" si="2"/>
        <v>0</v>
      </c>
      <c r="G22" s="1144"/>
      <c r="H22" s="1142"/>
      <c r="I22" s="1143">
        <f t="shared" si="4"/>
        <v>0</v>
      </c>
      <c r="J22" s="1062">
        <f t="shared" si="0"/>
        <v>0</v>
      </c>
      <c r="K22" s="888"/>
    </row>
    <row r="23" spans="1:11" x14ac:dyDescent="0.25">
      <c r="B23" s="88"/>
      <c r="C23" s="318"/>
      <c r="D23" s="815"/>
      <c r="E23" s="821"/>
      <c r="F23" s="817">
        <f t="shared" si="2"/>
        <v>0</v>
      </c>
      <c r="G23" s="820"/>
      <c r="H23" s="816"/>
      <c r="I23" s="822">
        <f t="shared" si="4"/>
        <v>0</v>
      </c>
      <c r="J23" s="804">
        <f t="shared" si="0"/>
        <v>0</v>
      </c>
    </row>
    <row r="24" spans="1:11" x14ac:dyDescent="0.25">
      <c r="B24" s="88"/>
      <c r="C24" s="318"/>
      <c r="D24" s="815"/>
      <c r="E24" s="821"/>
      <c r="F24" s="817">
        <f t="shared" si="2"/>
        <v>0</v>
      </c>
      <c r="G24" s="820"/>
      <c r="H24" s="816"/>
      <c r="I24" s="822">
        <f t="shared" si="4"/>
        <v>0</v>
      </c>
      <c r="J24" s="804">
        <f t="shared" si="0"/>
        <v>0</v>
      </c>
    </row>
    <row r="25" spans="1:11" x14ac:dyDescent="0.25">
      <c r="B25" s="88"/>
      <c r="C25" s="318"/>
      <c r="D25" s="815"/>
      <c r="E25" s="821"/>
      <c r="F25" s="817">
        <f t="shared" si="2"/>
        <v>0</v>
      </c>
      <c r="G25" s="820"/>
      <c r="H25" s="816"/>
      <c r="I25" s="822">
        <f t="shared" si="4"/>
        <v>0</v>
      </c>
      <c r="J25" s="804">
        <f t="shared" si="0"/>
        <v>0</v>
      </c>
    </row>
    <row r="26" spans="1:11" x14ac:dyDescent="0.25">
      <c r="B26" s="88"/>
      <c r="C26" s="318"/>
      <c r="D26" s="815"/>
      <c r="E26" s="821"/>
      <c r="F26" s="817">
        <f t="shared" si="2"/>
        <v>0</v>
      </c>
      <c r="G26" s="820"/>
      <c r="H26" s="816"/>
      <c r="I26" s="822">
        <f t="shared" si="4"/>
        <v>0</v>
      </c>
      <c r="J26" s="804">
        <f t="shared" si="0"/>
        <v>0</v>
      </c>
    </row>
    <row r="27" spans="1:11" x14ac:dyDescent="0.25">
      <c r="B27" s="88"/>
      <c r="C27" s="318"/>
      <c r="D27" s="815"/>
      <c r="E27" s="821"/>
      <c r="F27" s="817">
        <f t="shared" si="2"/>
        <v>0</v>
      </c>
      <c r="G27" s="820"/>
      <c r="H27" s="816"/>
      <c r="I27" s="822">
        <f t="shared" si="4"/>
        <v>0</v>
      </c>
      <c r="J27" s="804">
        <f t="shared" si="0"/>
        <v>0</v>
      </c>
    </row>
    <row r="28" spans="1:11" x14ac:dyDescent="0.25">
      <c r="B28" s="88"/>
      <c r="C28" s="318"/>
      <c r="D28" s="815"/>
      <c r="E28" s="821"/>
      <c r="F28" s="817">
        <f t="shared" si="2"/>
        <v>0</v>
      </c>
      <c r="G28" s="820"/>
      <c r="H28" s="816"/>
      <c r="I28" s="822">
        <f t="shared" si="4"/>
        <v>0</v>
      </c>
      <c r="J28" s="804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18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500" t="s">
        <v>21</v>
      </c>
      <c r="E32" s="1501"/>
      <c r="F32" s="137">
        <f>E5-F30+E6+E7+E4</f>
        <v>4.5474735088646412E-13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0"/>
      <c r="D4" s="130"/>
      <c r="E4" s="427">
        <v>2.09</v>
      </c>
      <c r="F4" s="72"/>
      <c r="G4" s="151"/>
      <c r="H4" s="151"/>
    </row>
    <row r="5" spans="1:9" ht="15" customHeight="1" x14ac:dyDescent="0.25">
      <c r="A5" s="1539" t="s">
        <v>78</v>
      </c>
      <c r="B5" s="1540" t="s">
        <v>513</v>
      </c>
      <c r="C5" s="830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39"/>
      <c r="B6" s="1540"/>
      <c r="C6" s="831"/>
      <c r="D6" s="130"/>
      <c r="E6" s="829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6"/>
      <c r="C7" s="833"/>
      <c r="D7" s="834"/>
      <c r="E7" s="835"/>
      <c r="F7" s="836"/>
      <c r="G7" s="837"/>
    </row>
    <row r="8" spans="1:9" ht="30" customHeight="1" thickTop="1" thickBot="1" x14ac:dyDescent="0.3">
      <c r="B8" s="838" t="s">
        <v>7</v>
      </c>
      <c r="C8" s="839" t="s">
        <v>8</v>
      </c>
      <c r="D8" s="840" t="s">
        <v>17</v>
      </c>
      <c r="E8" s="841" t="s">
        <v>2</v>
      </c>
      <c r="F8" s="842" t="s">
        <v>18</v>
      </c>
      <c r="G8" s="841" t="s">
        <v>15</v>
      </c>
      <c r="H8" s="843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728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738</v>
      </c>
      <c r="H10" s="70">
        <v>83</v>
      </c>
      <c r="I10" s="128">
        <f>I9-F10</f>
        <v>746.2</v>
      </c>
    </row>
    <row r="11" spans="1:9" x14ac:dyDescent="0.25">
      <c r="B11" s="573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3">
        <f t="shared" ref="I11:I38" si="1">I10-F11</f>
        <v>746.2</v>
      </c>
    </row>
    <row r="12" spans="1:9" x14ac:dyDescent="0.25">
      <c r="A12" s="54" t="s">
        <v>33</v>
      </c>
      <c r="B12" s="1145">
        <f t="shared" ref="B12:B14" si="2">B11-C12</f>
        <v>24</v>
      </c>
      <c r="C12" s="927"/>
      <c r="D12" s="979">
        <v>0</v>
      </c>
      <c r="E12" s="967"/>
      <c r="F12" s="1115">
        <f t="shared" si="0"/>
        <v>0</v>
      </c>
      <c r="G12" s="950"/>
      <c r="H12" s="968"/>
      <c r="I12" s="948">
        <f t="shared" si="1"/>
        <v>746.2</v>
      </c>
    </row>
    <row r="13" spans="1:9" x14ac:dyDescent="0.25">
      <c r="B13" s="1145">
        <f t="shared" si="2"/>
        <v>24</v>
      </c>
      <c r="C13" s="927"/>
      <c r="D13" s="979">
        <v>0</v>
      </c>
      <c r="E13" s="967"/>
      <c r="F13" s="1115">
        <f t="shared" si="0"/>
        <v>0</v>
      </c>
      <c r="G13" s="950"/>
      <c r="H13" s="968"/>
      <c r="I13" s="948">
        <f t="shared" si="1"/>
        <v>746.2</v>
      </c>
    </row>
    <row r="14" spans="1:9" x14ac:dyDescent="0.25">
      <c r="A14" s="19"/>
      <c r="B14" s="1145">
        <f t="shared" si="2"/>
        <v>24</v>
      </c>
      <c r="C14" s="927"/>
      <c r="D14" s="979">
        <v>0</v>
      </c>
      <c r="E14" s="967"/>
      <c r="F14" s="1115">
        <f t="shared" si="0"/>
        <v>0</v>
      </c>
      <c r="G14" s="950"/>
      <c r="H14" s="968"/>
      <c r="I14" s="948">
        <f t="shared" si="1"/>
        <v>746.2</v>
      </c>
    </row>
    <row r="15" spans="1:9" x14ac:dyDescent="0.25">
      <c r="B15" s="1145">
        <f>B14-C15</f>
        <v>24</v>
      </c>
      <c r="C15" s="927"/>
      <c r="D15" s="979">
        <v>0</v>
      </c>
      <c r="E15" s="967"/>
      <c r="F15" s="1115">
        <f t="shared" si="0"/>
        <v>0</v>
      </c>
      <c r="G15" s="950"/>
      <c r="H15" s="968"/>
      <c r="I15" s="948">
        <f t="shared" si="1"/>
        <v>746.2</v>
      </c>
    </row>
    <row r="16" spans="1:9" x14ac:dyDescent="0.25">
      <c r="B16" s="1145">
        <f t="shared" ref="B16:B38" si="3">B15-C16</f>
        <v>24</v>
      </c>
      <c r="C16" s="927"/>
      <c r="D16" s="979">
        <v>0</v>
      </c>
      <c r="E16" s="967"/>
      <c r="F16" s="1115">
        <f t="shared" si="0"/>
        <v>0</v>
      </c>
      <c r="G16" s="950"/>
      <c r="H16" s="968"/>
      <c r="I16" s="948">
        <f t="shared" si="1"/>
        <v>746.2</v>
      </c>
    </row>
    <row r="17" spans="2:9" x14ac:dyDescent="0.25">
      <c r="B17" s="1145">
        <f t="shared" si="3"/>
        <v>24</v>
      </c>
      <c r="C17" s="927"/>
      <c r="D17" s="979">
        <v>0</v>
      </c>
      <c r="E17" s="967"/>
      <c r="F17" s="1115">
        <f t="shared" si="0"/>
        <v>0</v>
      </c>
      <c r="G17" s="950"/>
      <c r="H17" s="968"/>
      <c r="I17" s="948">
        <f t="shared" si="1"/>
        <v>746.2</v>
      </c>
    </row>
    <row r="18" spans="2:9" x14ac:dyDescent="0.25">
      <c r="B18" s="1145">
        <f t="shared" si="3"/>
        <v>24</v>
      </c>
      <c r="C18" s="927"/>
      <c r="D18" s="979">
        <v>0</v>
      </c>
      <c r="E18" s="967"/>
      <c r="F18" s="1115">
        <f t="shared" si="0"/>
        <v>0</v>
      </c>
      <c r="G18" s="950"/>
      <c r="H18" s="968"/>
      <c r="I18" s="948">
        <f t="shared" si="1"/>
        <v>746.2</v>
      </c>
    </row>
    <row r="19" spans="2:9" x14ac:dyDescent="0.25">
      <c r="B19" s="1145">
        <f t="shared" si="3"/>
        <v>24</v>
      </c>
      <c r="C19" s="927"/>
      <c r="D19" s="979">
        <v>0</v>
      </c>
      <c r="E19" s="967"/>
      <c r="F19" s="1115">
        <f t="shared" si="0"/>
        <v>0</v>
      </c>
      <c r="G19" s="950"/>
      <c r="H19" s="968"/>
      <c r="I19" s="948">
        <f t="shared" si="1"/>
        <v>746.2</v>
      </c>
    </row>
    <row r="20" spans="2:9" x14ac:dyDescent="0.25">
      <c r="B20" s="1145">
        <f t="shared" si="3"/>
        <v>24</v>
      </c>
      <c r="C20" s="927"/>
      <c r="D20" s="979">
        <v>0</v>
      </c>
      <c r="E20" s="967"/>
      <c r="F20" s="1115">
        <f t="shared" si="0"/>
        <v>0</v>
      </c>
      <c r="G20" s="950"/>
      <c r="H20" s="968"/>
      <c r="I20" s="948">
        <f t="shared" si="1"/>
        <v>746.2</v>
      </c>
    </row>
    <row r="21" spans="2:9" x14ac:dyDescent="0.25">
      <c r="B21" s="1145">
        <f t="shared" si="3"/>
        <v>24</v>
      </c>
      <c r="C21" s="927"/>
      <c r="D21" s="979">
        <v>0</v>
      </c>
      <c r="E21" s="967"/>
      <c r="F21" s="1115">
        <f t="shared" si="0"/>
        <v>0</v>
      </c>
      <c r="G21" s="950"/>
      <c r="H21" s="968"/>
      <c r="I21" s="948">
        <f t="shared" si="1"/>
        <v>746.2</v>
      </c>
    </row>
    <row r="22" spans="2:9" x14ac:dyDescent="0.25">
      <c r="B22" s="1145">
        <f t="shared" si="3"/>
        <v>24</v>
      </c>
      <c r="C22" s="927"/>
      <c r="D22" s="979">
        <v>0</v>
      </c>
      <c r="E22" s="967"/>
      <c r="F22" s="1115">
        <f t="shared" si="0"/>
        <v>0</v>
      </c>
      <c r="G22" s="950"/>
      <c r="H22" s="968"/>
      <c r="I22" s="948">
        <f t="shared" si="1"/>
        <v>746.2</v>
      </c>
    </row>
    <row r="23" spans="2:9" x14ac:dyDescent="0.25">
      <c r="B23" s="1145">
        <f t="shared" si="3"/>
        <v>24</v>
      </c>
      <c r="C23" s="927"/>
      <c r="D23" s="979">
        <v>0</v>
      </c>
      <c r="E23" s="967"/>
      <c r="F23" s="1115">
        <f t="shared" si="0"/>
        <v>0</v>
      </c>
      <c r="G23" s="950"/>
      <c r="H23" s="968"/>
      <c r="I23" s="948">
        <f t="shared" si="1"/>
        <v>746.2</v>
      </c>
    </row>
    <row r="24" spans="2:9" x14ac:dyDescent="0.25">
      <c r="B24" s="1145">
        <f t="shared" si="3"/>
        <v>24</v>
      </c>
      <c r="C24" s="927"/>
      <c r="D24" s="979">
        <v>0</v>
      </c>
      <c r="E24" s="975"/>
      <c r="F24" s="1115">
        <f t="shared" si="0"/>
        <v>0</v>
      </c>
      <c r="G24" s="978"/>
      <c r="H24" s="976"/>
      <c r="I24" s="948">
        <f t="shared" si="1"/>
        <v>746.2</v>
      </c>
    </row>
    <row r="25" spans="2:9" x14ac:dyDescent="0.25">
      <c r="B25" s="1145">
        <f t="shared" si="3"/>
        <v>24</v>
      </c>
      <c r="C25" s="927"/>
      <c r="D25" s="979">
        <v>0</v>
      </c>
      <c r="E25" s="975"/>
      <c r="F25" s="1115">
        <f t="shared" si="0"/>
        <v>0</v>
      </c>
      <c r="G25" s="978"/>
      <c r="H25" s="976"/>
      <c r="I25" s="948">
        <f t="shared" si="1"/>
        <v>746.2</v>
      </c>
    </row>
    <row r="26" spans="2:9" x14ac:dyDescent="0.25">
      <c r="B26" s="1145">
        <f t="shared" si="3"/>
        <v>24</v>
      </c>
      <c r="C26" s="927"/>
      <c r="D26" s="979">
        <v>0</v>
      </c>
      <c r="E26" s="975"/>
      <c r="F26" s="1115">
        <f t="shared" si="0"/>
        <v>0</v>
      </c>
      <c r="G26" s="978"/>
      <c r="H26" s="976"/>
      <c r="I26" s="948">
        <f t="shared" si="1"/>
        <v>746.2</v>
      </c>
    </row>
    <row r="27" spans="2:9" x14ac:dyDescent="0.25">
      <c r="B27" s="1145">
        <f t="shared" si="3"/>
        <v>24</v>
      </c>
      <c r="C27" s="927"/>
      <c r="D27" s="979">
        <v>0</v>
      </c>
      <c r="E27" s="975"/>
      <c r="F27" s="1115">
        <f t="shared" si="0"/>
        <v>0</v>
      </c>
      <c r="G27" s="978"/>
      <c r="H27" s="976"/>
      <c r="I27" s="948">
        <f t="shared" si="1"/>
        <v>746.2</v>
      </c>
    </row>
    <row r="28" spans="2:9" x14ac:dyDescent="0.25">
      <c r="B28" s="1145">
        <f t="shared" si="3"/>
        <v>24</v>
      </c>
      <c r="C28" s="927"/>
      <c r="D28" s="979">
        <v>0</v>
      </c>
      <c r="E28" s="975"/>
      <c r="F28" s="1115">
        <f t="shared" si="0"/>
        <v>0</v>
      </c>
      <c r="G28" s="978"/>
      <c r="H28" s="976"/>
      <c r="I28" s="948">
        <f t="shared" si="1"/>
        <v>746.2</v>
      </c>
    </row>
    <row r="29" spans="2:9" x14ac:dyDescent="0.25">
      <c r="B29" s="1145">
        <f t="shared" si="3"/>
        <v>24</v>
      </c>
      <c r="C29" s="927"/>
      <c r="D29" s="979">
        <v>0</v>
      </c>
      <c r="E29" s="975"/>
      <c r="F29" s="1115">
        <f t="shared" si="0"/>
        <v>0</v>
      </c>
      <c r="G29" s="978"/>
      <c r="H29" s="976"/>
      <c r="I29" s="948">
        <f t="shared" si="1"/>
        <v>746.2</v>
      </c>
    </row>
    <row r="30" spans="2:9" x14ac:dyDescent="0.25">
      <c r="B30" s="1145">
        <f t="shared" si="3"/>
        <v>24</v>
      </c>
      <c r="C30" s="927"/>
      <c r="D30" s="979">
        <v>0</v>
      </c>
      <c r="E30" s="975"/>
      <c r="F30" s="1115">
        <f t="shared" si="0"/>
        <v>0</v>
      </c>
      <c r="G30" s="978"/>
      <c r="H30" s="976"/>
      <c r="I30" s="948">
        <f t="shared" si="1"/>
        <v>746.2</v>
      </c>
    </row>
    <row r="31" spans="2:9" x14ac:dyDescent="0.25">
      <c r="B31" s="1145">
        <f t="shared" si="3"/>
        <v>24</v>
      </c>
      <c r="C31" s="927"/>
      <c r="D31" s="979">
        <v>0</v>
      </c>
      <c r="E31" s="975"/>
      <c r="F31" s="1115">
        <f t="shared" si="0"/>
        <v>0</v>
      </c>
      <c r="G31" s="978"/>
      <c r="H31" s="976"/>
      <c r="I31" s="948">
        <f t="shared" si="1"/>
        <v>746.2</v>
      </c>
    </row>
    <row r="32" spans="2:9" x14ac:dyDescent="0.25">
      <c r="B32" s="1145">
        <f t="shared" si="3"/>
        <v>24</v>
      </c>
      <c r="C32" s="927"/>
      <c r="D32" s="979">
        <v>0</v>
      </c>
      <c r="E32" s="975"/>
      <c r="F32" s="1115">
        <f t="shared" si="0"/>
        <v>0</v>
      </c>
      <c r="G32" s="978"/>
      <c r="H32" s="976"/>
      <c r="I32" s="948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90"/>
      <c r="F33" s="1115">
        <f t="shared" si="0"/>
        <v>0</v>
      </c>
      <c r="G33" s="779"/>
      <c r="H33" s="780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90"/>
      <c r="F34" s="1115">
        <f t="shared" si="0"/>
        <v>0</v>
      </c>
      <c r="G34" s="779"/>
      <c r="H34" s="780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90"/>
      <c r="F35" s="1115">
        <f t="shared" si="0"/>
        <v>0</v>
      </c>
      <c r="G35" s="779"/>
      <c r="H35" s="780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90"/>
      <c r="F36" s="1115">
        <f t="shared" si="0"/>
        <v>0</v>
      </c>
      <c r="G36" s="779"/>
      <c r="H36" s="780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90"/>
      <c r="F37" s="1115">
        <f t="shared" si="0"/>
        <v>0</v>
      </c>
      <c r="G37" s="779"/>
      <c r="H37" s="780"/>
      <c r="I37" s="128">
        <f t="shared" si="1"/>
        <v>746.2</v>
      </c>
    </row>
    <row r="38" spans="1:9" ht="15.75" thickBot="1" x14ac:dyDescent="0.3">
      <c r="A38" s="117"/>
      <c r="B38" s="638">
        <f t="shared" si="3"/>
        <v>24</v>
      </c>
      <c r="C38" s="37"/>
      <c r="D38" s="68">
        <v>0</v>
      </c>
      <c r="E38" s="791"/>
      <c r="F38" s="1115">
        <f t="shared" si="0"/>
        <v>0</v>
      </c>
      <c r="G38" s="792"/>
      <c r="H38" s="793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00" t="s">
        <v>21</v>
      </c>
      <c r="E41" s="1501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508"/>
      <c r="B6" s="1541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508"/>
      <c r="B7" s="1542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0" t="s">
        <v>21</v>
      </c>
      <c r="E30" s="150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5" sqref="E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21" t="s">
        <v>382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>
        <v>0.54</v>
      </c>
      <c r="F4" s="12"/>
      <c r="G4" s="151"/>
      <c r="H4" s="151"/>
    </row>
    <row r="5" spans="1:9" ht="15" customHeight="1" x14ac:dyDescent="0.25">
      <c r="A5" s="1543" t="s">
        <v>92</v>
      </c>
      <c r="B5" s="1520" t="s">
        <v>225</v>
      </c>
      <c r="C5" s="65">
        <v>70</v>
      </c>
      <c r="D5" s="130">
        <v>45183</v>
      </c>
      <c r="E5" s="427">
        <v>485.57</v>
      </c>
      <c r="F5" s="72">
        <v>14</v>
      </c>
      <c r="G5" s="176">
        <f>F32</f>
        <v>3077.9999999999995</v>
      </c>
    </row>
    <row r="6" spans="1:9" x14ac:dyDescent="0.25">
      <c r="A6" s="1543"/>
      <c r="B6" s="1520"/>
      <c r="D6" s="65"/>
      <c r="E6" s="102">
        <v>92.5</v>
      </c>
      <c r="F6" s="123">
        <v>3</v>
      </c>
      <c r="G6" s="72"/>
      <c r="H6" s="7">
        <f>E6-G6+E5+E7+E4</f>
        <v>3080.09</v>
      </c>
    </row>
    <row r="7" spans="1:9" ht="19.5" thickBot="1" x14ac:dyDescent="0.3">
      <c r="A7" s="905" t="s">
        <v>233</v>
      </c>
      <c r="B7" s="1544"/>
      <c r="C7" s="906">
        <v>69</v>
      </c>
      <c r="D7" s="547">
        <v>45191</v>
      </c>
      <c r="E7" s="907">
        <v>2501.48</v>
      </c>
      <c r="F7" s="885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364</v>
      </c>
      <c r="H9" s="70">
        <v>71</v>
      </c>
      <c r="I9" s="128">
        <f>E5+E6+E7-F9+E4</f>
        <v>2883.21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2883.21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1">
        <v>626.22</v>
      </c>
      <c r="E11" s="790">
        <v>45203</v>
      </c>
      <c r="F11" s="739">
        <f>D11</f>
        <v>626.22</v>
      </c>
      <c r="G11" s="779" t="s">
        <v>567</v>
      </c>
      <c r="H11" s="780">
        <v>70</v>
      </c>
      <c r="I11" s="128">
        <f t="shared" ref="I11:I31" si="0">I10-F11</f>
        <v>2256.9899999999998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1">
        <v>257.45999999999998</v>
      </c>
      <c r="E12" s="790">
        <v>45205</v>
      </c>
      <c r="F12" s="739">
        <f>D12</f>
        <v>257.45999999999998</v>
      </c>
      <c r="G12" s="779" t="s">
        <v>580</v>
      </c>
      <c r="H12" s="780">
        <v>0</v>
      </c>
      <c r="I12" s="128">
        <f t="shared" si="0"/>
        <v>1999.5299999999997</v>
      </c>
    </row>
    <row r="13" spans="1:9" x14ac:dyDescent="0.25">
      <c r="B13" s="374">
        <f t="shared" si="1"/>
        <v>71</v>
      </c>
      <c r="C13" s="72">
        <v>2</v>
      </c>
      <c r="D13" s="771">
        <v>56.82</v>
      </c>
      <c r="E13" s="790">
        <v>45205</v>
      </c>
      <c r="F13" s="739">
        <f>D13</f>
        <v>56.82</v>
      </c>
      <c r="G13" s="779" t="s">
        <v>582</v>
      </c>
      <c r="H13" s="780">
        <v>70</v>
      </c>
      <c r="I13" s="128">
        <f t="shared" si="0"/>
        <v>1942.7099999999998</v>
      </c>
    </row>
    <row r="14" spans="1:9" x14ac:dyDescent="0.25">
      <c r="A14" s="19"/>
      <c r="B14" s="374">
        <f t="shared" si="1"/>
        <v>68</v>
      </c>
      <c r="C14" s="72">
        <v>3</v>
      </c>
      <c r="D14" s="771">
        <v>74.77</v>
      </c>
      <c r="E14" s="790">
        <v>45205</v>
      </c>
      <c r="F14" s="739">
        <f t="shared" ref="F14:F31" si="2">D14</f>
        <v>74.77</v>
      </c>
      <c r="G14" s="779" t="s">
        <v>583</v>
      </c>
      <c r="H14" s="780">
        <v>71</v>
      </c>
      <c r="I14" s="128">
        <f t="shared" si="0"/>
        <v>1867.9399999999998</v>
      </c>
    </row>
    <row r="15" spans="1:9" x14ac:dyDescent="0.25">
      <c r="B15" s="374">
        <f>B14-C15</f>
        <v>60</v>
      </c>
      <c r="C15" s="72">
        <v>8</v>
      </c>
      <c r="D15" s="771">
        <v>202.95</v>
      </c>
      <c r="E15" s="790">
        <v>45206</v>
      </c>
      <c r="F15" s="739">
        <f t="shared" si="2"/>
        <v>202.95</v>
      </c>
      <c r="G15" s="779" t="s">
        <v>593</v>
      </c>
      <c r="H15" s="1331">
        <v>0</v>
      </c>
      <c r="I15" s="128">
        <f t="shared" si="0"/>
        <v>1664.9899999999998</v>
      </c>
    </row>
    <row r="16" spans="1:9" x14ac:dyDescent="0.25">
      <c r="B16" s="374">
        <f t="shared" ref="B16:B30" si="3">B15-C16</f>
        <v>55</v>
      </c>
      <c r="C16" s="72">
        <v>5</v>
      </c>
      <c r="D16" s="771">
        <v>133.5</v>
      </c>
      <c r="E16" s="790">
        <v>45206</v>
      </c>
      <c r="F16" s="739">
        <f t="shared" si="2"/>
        <v>133.5</v>
      </c>
      <c r="G16" s="779" t="s">
        <v>595</v>
      </c>
      <c r="H16" s="780">
        <v>71</v>
      </c>
      <c r="I16" s="128">
        <f t="shared" si="0"/>
        <v>1531.4899999999998</v>
      </c>
    </row>
    <row r="17" spans="1:9" x14ac:dyDescent="0.25">
      <c r="B17" s="374">
        <f t="shared" si="3"/>
        <v>54</v>
      </c>
      <c r="C17" s="72">
        <v>1</v>
      </c>
      <c r="D17" s="771">
        <v>26.11</v>
      </c>
      <c r="E17" s="790">
        <v>45210</v>
      </c>
      <c r="F17" s="739">
        <f t="shared" si="2"/>
        <v>26.11</v>
      </c>
      <c r="G17" s="779" t="s">
        <v>621</v>
      </c>
      <c r="H17" s="780">
        <v>70</v>
      </c>
      <c r="I17" s="128">
        <f t="shared" si="0"/>
        <v>1505.3799999999999</v>
      </c>
    </row>
    <row r="18" spans="1:9" x14ac:dyDescent="0.25">
      <c r="B18" s="374">
        <f t="shared" si="3"/>
        <v>47</v>
      </c>
      <c r="C18" s="72">
        <v>7</v>
      </c>
      <c r="D18" s="771">
        <v>223.8</v>
      </c>
      <c r="E18" s="790">
        <v>45211</v>
      </c>
      <c r="F18" s="739">
        <f t="shared" si="2"/>
        <v>223.8</v>
      </c>
      <c r="G18" s="779" t="s">
        <v>625</v>
      </c>
      <c r="H18" s="780">
        <v>0</v>
      </c>
      <c r="I18" s="128">
        <f t="shared" si="0"/>
        <v>1281.58</v>
      </c>
    </row>
    <row r="19" spans="1:9" x14ac:dyDescent="0.25">
      <c r="B19" s="374">
        <f t="shared" si="3"/>
        <v>42</v>
      </c>
      <c r="C19" s="72">
        <v>5</v>
      </c>
      <c r="D19" s="771">
        <v>138.32</v>
      </c>
      <c r="E19" s="790">
        <v>45211</v>
      </c>
      <c r="F19" s="739">
        <f t="shared" si="2"/>
        <v>138.32</v>
      </c>
      <c r="G19" s="779" t="s">
        <v>632</v>
      </c>
      <c r="H19" s="780">
        <v>71</v>
      </c>
      <c r="I19" s="128">
        <f t="shared" si="0"/>
        <v>1143.26</v>
      </c>
    </row>
    <row r="20" spans="1:9" x14ac:dyDescent="0.25">
      <c r="B20" s="374">
        <f t="shared" si="3"/>
        <v>40</v>
      </c>
      <c r="C20" s="72">
        <v>2</v>
      </c>
      <c r="D20" s="771">
        <v>59.15</v>
      </c>
      <c r="E20" s="790">
        <v>45217</v>
      </c>
      <c r="F20" s="739">
        <f t="shared" si="2"/>
        <v>59.15</v>
      </c>
      <c r="G20" s="779" t="s">
        <v>661</v>
      </c>
      <c r="H20" s="780">
        <v>70</v>
      </c>
      <c r="I20" s="128">
        <f t="shared" si="0"/>
        <v>1084.1099999999999</v>
      </c>
    </row>
    <row r="21" spans="1:9" x14ac:dyDescent="0.25">
      <c r="B21" s="374">
        <f t="shared" si="3"/>
        <v>25</v>
      </c>
      <c r="C21" s="72">
        <v>15</v>
      </c>
      <c r="D21" s="771">
        <v>430.88</v>
      </c>
      <c r="E21" s="790">
        <v>45218</v>
      </c>
      <c r="F21" s="739">
        <f t="shared" si="2"/>
        <v>430.88</v>
      </c>
      <c r="G21" s="779" t="s">
        <v>664</v>
      </c>
      <c r="H21" s="780">
        <v>70</v>
      </c>
      <c r="I21" s="128">
        <f t="shared" si="0"/>
        <v>653.2299999999999</v>
      </c>
    </row>
    <row r="22" spans="1:9" x14ac:dyDescent="0.25">
      <c r="B22" s="374">
        <f t="shared" si="3"/>
        <v>20</v>
      </c>
      <c r="C22" s="72">
        <v>5</v>
      </c>
      <c r="D22" s="771">
        <v>114.77</v>
      </c>
      <c r="E22" s="790">
        <v>45218</v>
      </c>
      <c r="F22" s="739">
        <f t="shared" si="2"/>
        <v>114.77</v>
      </c>
      <c r="G22" s="779" t="s">
        <v>670</v>
      </c>
      <c r="H22" s="780">
        <v>70</v>
      </c>
      <c r="I22" s="128">
        <f t="shared" si="0"/>
        <v>538.45999999999992</v>
      </c>
    </row>
    <row r="23" spans="1:9" x14ac:dyDescent="0.25">
      <c r="B23" s="374">
        <f t="shared" si="3"/>
        <v>18</v>
      </c>
      <c r="C23" s="15">
        <v>2</v>
      </c>
      <c r="D23" s="771">
        <v>50.23</v>
      </c>
      <c r="E23" s="790">
        <v>45220</v>
      </c>
      <c r="F23" s="739">
        <f t="shared" si="2"/>
        <v>50.23</v>
      </c>
      <c r="G23" s="779" t="s">
        <v>688</v>
      </c>
      <c r="H23" s="780">
        <v>70</v>
      </c>
      <c r="I23" s="128">
        <f t="shared" si="0"/>
        <v>488.2299999999999</v>
      </c>
    </row>
    <row r="24" spans="1:9" x14ac:dyDescent="0.25">
      <c r="B24" s="374">
        <f t="shared" si="3"/>
        <v>10</v>
      </c>
      <c r="C24" s="15">
        <v>8</v>
      </c>
      <c r="D24" s="771">
        <v>217.52</v>
      </c>
      <c r="E24" s="790">
        <v>45222</v>
      </c>
      <c r="F24" s="739">
        <f t="shared" si="2"/>
        <v>217.52</v>
      </c>
      <c r="G24" s="779" t="s">
        <v>701</v>
      </c>
      <c r="H24" s="780">
        <v>0</v>
      </c>
      <c r="I24" s="128">
        <f t="shared" si="0"/>
        <v>270.70999999999992</v>
      </c>
    </row>
    <row r="25" spans="1:9" x14ac:dyDescent="0.25">
      <c r="B25" s="374">
        <f t="shared" si="3"/>
        <v>1</v>
      </c>
      <c r="C25" s="15">
        <v>9</v>
      </c>
      <c r="D25" s="771">
        <v>242.54</v>
      </c>
      <c r="E25" s="790">
        <v>45223</v>
      </c>
      <c r="F25" s="739">
        <f t="shared" si="2"/>
        <v>242.54</v>
      </c>
      <c r="G25" s="779" t="s">
        <v>713</v>
      </c>
      <c r="H25" s="780">
        <v>70</v>
      </c>
      <c r="I25" s="128">
        <f t="shared" si="0"/>
        <v>28.169999999999931</v>
      </c>
    </row>
    <row r="26" spans="1:9" x14ac:dyDescent="0.25">
      <c r="B26" s="374">
        <f t="shared" si="3"/>
        <v>0</v>
      </c>
      <c r="C26" s="15">
        <v>1</v>
      </c>
      <c r="D26" s="771">
        <v>26.08</v>
      </c>
      <c r="E26" s="790">
        <v>45224</v>
      </c>
      <c r="F26" s="739">
        <f t="shared" si="2"/>
        <v>26.08</v>
      </c>
      <c r="G26" s="779" t="s">
        <v>717</v>
      </c>
      <c r="H26" s="780">
        <v>0</v>
      </c>
      <c r="I26" s="128">
        <f t="shared" si="0"/>
        <v>2.0899999999999324</v>
      </c>
    </row>
    <row r="27" spans="1:9" x14ac:dyDescent="0.25">
      <c r="B27" s="374">
        <f t="shared" si="3"/>
        <v>0</v>
      </c>
      <c r="C27" s="15"/>
      <c r="D27" s="771"/>
      <c r="E27" s="790"/>
      <c r="F27" s="739"/>
      <c r="G27" s="779"/>
      <c r="H27" s="780"/>
      <c r="I27" s="128">
        <f t="shared" si="0"/>
        <v>2.0899999999999324</v>
      </c>
    </row>
    <row r="28" spans="1:9" x14ac:dyDescent="0.25">
      <c r="B28" s="374">
        <f t="shared" si="3"/>
        <v>0</v>
      </c>
      <c r="C28" s="15"/>
      <c r="D28" s="771"/>
      <c r="E28" s="790"/>
      <c r="F28" s="1371"/>
      <c r="G28" s="1372"/>
      <c r="H28" s="1336"/>
      <c r="I28" s="1345">
        <f t="shared" si="0"/>
        <v>2.0899999999999324</v>
      </c>
    </row>
    <row r="29" spans="1:9" x14ac:dyDescent="0.25">
      <c r="B29" s="374">
        <f t="shared" si="3"/>
        <v>0</v>
      </c>
      <c r="C29" s="15"/>
      <c r="D29" s="771"/>
      <c r="E29" s="790"/>
      <c r="F29" s="1371"/>
      <c r="G29" s="1372"/>
      <c r="H29" s="1336"/>
      <c r="I29" s="1345">
        <f t="shared" si="0"/>
        <v>2.0899999999999324</v>
      </c>
    </row>
    <row r="30" spans="1:9" x14ac:dyDescent="0.25">
      <c r="B30" s="374">
        <f t="shared" si="3"/>
        <v>0</v>
      </c>
      <c r="C30" s="15"/>
      <c r="D30" s="771"/>
      <c r="E30" s="790"/>
      <c r="F30" s="1371"/>
      <c r="G30" s="1372"/>
      <c r="H30" s="1336"/>
      <c r="I30" s="1345">
        <f t="shared" si="0"/>
        <v>2.0899999999999324</v>
      </c>
    </row>
    <row r="31" spans="1:9" ht="15.75" thickBot="1" x14ac:dyDescent="0.3">
      <c r="A31" s="117"/>
      <c r="B31" s="638">
        <f>B25-C31</f>
        <v>1</v>
      </c>
      <c r="C31" s="37"/>
      <c r="D31" s="68">
        <v>0</v>
      </c>
      <c r="E31" s="192"/>
      <c r="F31" s="193">
        <f t="shared" si="2"/>
        <v>0</v>
      </c>
      <c r="G31" s="135"/>
      <c r="H31" s="189"/>
      <c r="I31" s="1345">
        <f t="shared" si="0"/>
        <v>2.0899999999999324</v>
      </c>
    </row>
    <row r="32" spans="1:9" ht="15.75" thickTop="1" x14ac:dyDescent="0.25">
      <c r="A32" s="47">
        <f>SUM(A31:A31)</f>
        <v>0</v>
      </c>
      <c r="C32" s="72">
        <f>SUM(C9:C31)</f>
        <v>111</v>
      </c>
      <c r="D32" s="102">
        <f>SUM(D9:D31)</f>
        <v>3077.9999999999995</v>
      </c>
      <c r="E32" s="74"/>
      <c r="F32" s="102">
        <f>SUM(F9:F31)</f>
        <v>3077.9999999999995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500" t="s">
        <v>21</v>
      </c>
      <c r="E34" s="1501"/>
      <c r="F34" s="137">
        <f>E5+E6-F32+E7+E4</f>
        <v>2.0900000000006367</v>
      </c>
    </row>
    <row r="35" spans="1:6" ht="15.75" thickBot="1" x14ac:dyDescent="0.3">
      <c r="A35" s="121"/>
      <c r="D35" s="882" t="s">
        <v>4</v>
      </c>
      <c r="E35" s="883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12" activePane="bottomLeft" state="frozen"/>
      <selection pane="bottomLeft" activeCell="X81" sqref="X8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45" t="s">
        <v>383</v>
      </c>
      <c r="B1" s="1545"/>
      <c r="C1" s="1545"/>
      <c r="D1" s="1545"/>
      <c r="E1" s="1545"/>
      <c r="F1" s="1545"/>
      <c r="G1" s="1545"/>
      <c r="H1" s="1545"/>
      <c r="I1" s="1545"/>
      <c r="J1" s="1545"/>
      <c r="K1" s="428">
        <v>1</v>
      </c>
      <c r="N1" s="1547" t="s">
        <v>405</v>
      </c>
      <c r="O1" s="1547"/>
      <c r="P1" s="1547"/>
      <c r="Q1" s="1547"/>
      <c r="R1" s="1547"/>
      <c r="S1" s="1547"/>
      <c r="T1" s="1547"/>
      <c r="U1" s="1547"/>
      <c r="V1" s="1547"/>
      <c r="W1" s="1547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46" t="s">
        <v>174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46" t="s">
        <v>174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10016.960000000001</v>
      </c>
      <c r="U5" s="150">
        <f>R5+R6-T5+R4</f>
        <v>8492.6399999999976</v>
      </c>
      <c r="V5" s="933" t="s">
        <v>406</v>
      </c>
    </row>
    <row r="6" spans="1:24" ht="15.75" customHeight="1" x14ac:dyDescent="0.25">
      <c r="A6" s="1539"/>
      <c r="B6" s="531" t="s">
        <v>83</v>
      </c>
      <c r="C6" s="152"/>
      <c r="D6" s="131"/>
      <c r="E6" s="77">
        <v>16.52</v>
      </c>
      <c r="F6" s="61"/>
      <c r="N6" s="1539"/>
      <c r="O6" s="531" t="s">
        <v>83</v>
      </c>
      <c r="P6" s="152">
        <v>83.5</v>
      </c>
      <c r="Q6" s="131">
        <v>45208</v>
      </c>
      <c r="R6" s="203">
        <v>2722</v>
      </c>
      <c r="S6" s="140">
        <v>100</v>
      </c>
      <c r="V6" s="1197" t="s">
        <v>223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1" t="s">
        <v>58</v>
      </c>
      <c r="W8" s="931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215</v>
      </c>
      <c r="H9" s="70">
        <v>81</v>
      </c>
      <c r="I9" s="768">
        <f>E5-F9+E4+E6+E7</f>
        <v>17883.540000000005</v>
      </c>
      <c r="J9" s="769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25">
        <v>24</v>
      </c>
      <c r="Q9" s="979">
        <f t="shared" ref="Q9:Q72" si="2">P9*O9</f>
        <v>653.28</v>
      </c>
      <c r="R9" s="1156">
        <v>45209</v>
      </c>
      <c r="S9" s="979">
        <f t="shared" ref="S9:S72" si="3">Q9</f>
        <v>653.28</v>
      </c>
      <c r="T9" s="950" t="s">
        <v>602</v>
      </c>
      <c r="U9" s="968">
        <v>0</v>
      </c>
      <c r="V9" s="1188">
        <f>R5-S9+R4+R6+R7</f>
        <v>17856.32</v>
      </c>
      <c r="W9" s="1189">
        <f>S5-P9+S4+S6+S7</f>
        <v>656</v>
      </c>
      <c r="X9" s="1190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25">
        <v>32</v>
      </c>
      <c r="Q10" s="979">
        <f t="shared" si="2"/>
        <v>871.04</v>
      </c>
      <c r="R10" s="1156">
        <v>45209</v>
      </c>
      <c r="S10" s="979">
        <f t="shared" si="3"/>
        <v>871.04</v>
      </c>
      <c r="T10" s="950" t="s">
        <v>615</v>
      </c>
      <c r="U10" s="968">
        <v>0</v>
      </c>
      <c r="V10" s="1194">
        <f>V9-S10</f>
        <v>16985.28</v>
      </c>
      <c r="W10" s="1191">
        <f>W9-P10</f>
        <v>624</v>
      </c>
      <c r="X10" s="1192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6">
        <f t="shared" si="0"/>
        <v>272.2</v>
      </c>
      <c r="E11" s="864">
        <v>45173</v>
      </c>
      <c r="F11" s="846">
        <f t="shared" si="1"/>
        <v>272.2</v>
      </c>
      <c r="G11" s="748" t="s">
        <v>243</v>
      </c>
      <c r="H11" s="749">
        <v>81</v>
      </c>
      <c r="I11" s="865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25">
        <v>24</v>
      </c>
      <c r="Q11" s="979">
        <f t="shared" si="2"/>
        <v>653.28</v>
      </c>
      <c r="R11" s="1156">
        <v>45209</v>
      </c>
      <c r="S11" s="979">
        <f t="shared" si="3"/>
        <v>653.28</v>
      </c>
      <c r="T11" s="950" t="s">
        <v>620</v>
      </c>
      <c r="U11" s="968">
        <v>0</v>
      </c>
      <c r="V11" s="1194">
        <f t="shared" ref="V11:V74" si="8">V10-S11</f>
        <v>16331.999999999998</v>
      </c>
      <c r="W11" s="1191">
        <f t="shared" ref="W11" si="9">W10-P11</f>
        <v>600</v>
      </c>
      <c r="X11" s="119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6">
        <f t="shared" si="0"/>
        <v>27.22</v>
      </c>
      <c r="E12" s="850">
        <v>45174</v>
      </c>
      <c r="F12" s="846">
        <f t="shared" si="1"/>
        <v>27.22</v>
      </c>
      <c r="G12" s="748" t="s">
        <v>246</v>
      </c>
      <c r="H12" s="749">
        <v>81</v>
      </c>
      <c r="I12" s="865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25">
        <v>3</v>
      </c>
      <c r="Q12" s="1195">
        <f t="shared" si="2"/>
        <v>81.66</v>
      </c>
      <c r="R12" s="967">
        <v>45211</v>
      </c>
      <c r="S12" s="979">
        <f t="shared" si="3"/>
        <v>81.66</v>
      </c>
      <c r="T12" s="950" t="s">
        <v>626</v>
      </c>
      <c r="U12" s="968">
        <v>89</v>
      </c>
      <c r="V12" s="1194">
        <f t="shared" si="8"/>
        <v>16250.339999999998</v>
      </c>
      <c r="W12" s="1191">
        <f>W11-P12</f>
        <v>597</v>
      </c>
      <c r="X12" s="1192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6">
        <f t="shared" si="0"/>
        <v>27.22</v>
      </c>
      <c r="E13" s="850">
        <v>45174</v>
      </c>
      <c r="F13" s="846">
        <f t="shared" si="1"/>
        <v>27.22</v>
      </c>
      <c r="G13" s="748" t="s">
        <v>244</v>
      </c>
      <c r="H13" s="749">
        <v>81</v>
      </c>
      <c r="I13" s="865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46" t="s">
        <v>634</v>
      </c>
      <c r="O13" s="920">
        <v>27.22</v>
      </c>
      <c r="P13" s="921">
        <v>65</v>
      </c>
      <c r="Q13" s="1347">
        <f t="shared" si="2"/>
        <v>1769.3</v>
      </c>
      <c r="R13" s="1360">
        <v>45212</v>
      </c>
      <c r="S13" s="979">
        <f t="shared" si="3"/>
        <v>1769.3</v>
      </c>
      <c r="T13" s="950" t="s">
        <v>633</v>
      </c>
      <c r="U13" s="968">
        <v>0</v>
      </c>
      <c r="V13" s="1194">
        <f t="shared" si="8"/>
        <v>14481.039999999999</v>
      </c>
      <c r="W13" s="1191">
        <f t="shared" ref="W13:W76" si="11">W12-P13</f>
        <v>532</v>
      </c>
      <c r="X13" s="1192">
        <f t="shared" si="5"/>
        <v>0</v>
      </c>
    </row>
    <row r="14" spans="1:24" x14ac:dyDescent="0.25">
      <c r="A14" s="372"/>
      <c r="B14">
        <v>27.22</v>
      </c>
      <c r="C14" s="15">
        <v>24</v>
      </c>
      <c r="D14" s="866">
        <f t="shared" si="0"/>
        <v>653.28</v>
      </c>
      <c r="E14" s="850">
        <v>45174</v>
      </c>
      <c r="F14" s="846">
        <f t="shared" si="1"/>
        <v>653.28</v>
      </c>
      <c r="G14" s="748" t="s">
        <v>247</v>
      </c>
      <c r="H14" s="749">
        <v>81</v>
      </c>
      <c r="I14" s="865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25">
        <v>24</v>
      </c>
      <c r="Q14" s="1195">
        <f t="shared" si="2"/>
        <v>653.28</v>
      </c>
      <c r="R14" s="967">
        <v>45212</v>
      </c>
      <c r="S14" s="979">
        <f t="shared" si="3"/>
        <v>653.28</v>
      </c>
      <c r="T14" s="950" t="s">
        <v>635</v>
      </c>
      <c r="U14" s="968">
        <v>0</v>
      </c>
      <c r="V14" s="1194">
        <f t="shared" si="8"/>
        <v>13827.759999999998</v>
      </c>
      <c r="W14" s="1191">
        <f t="shared" si="11"/>
        <v>508</v>
      </c>
      <c r="X14" s="1192">
        <f t="shared" si="5"/>
        <v>0</v>
      </c>
    </row>
    <row r="15" spans="1:24" x14ac:dyDescent="0.25">
      <c r="A15" s="372"/>
      <c r="B15">
        <v>27.22</v>
      </c>
      <c r="C15" s="15">
        <v>3</v>
      </c>
      <c r="D15" s="866">
        <f t="shared" si="0"/>
        <v>81.66</v>
      </c>
      <c r="E15" s="850">
        <v>45174</v>
      </c>
      <c r="F15" s="846">
        <f t="shared" si="1"/>
        <v>81.66</v>
      </c>
      <c r="G15" s="748" t="s">
        <v>247</v>
      </c>
      <c r="H15" s="749">
        <v>81</v>
      </c>
      <c r="I15" s="865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25">
        <v>24</v>
      </c>
      <c r="Q15" s="1195">
        <f t="shared" si="2"/>
        <v>653.28</v>
      </c>
      <c r="R15" s="967">
        <v>45213</v>
      </c>
      <c r="S15" s="979">
        <f t="shared" si="3"/>
        <v>653.28</v>
      </c>
      <c r="T15" s="950" t="s">
        <v>643</v>
      </c>
      <c r="U15" s="968">
        <v>0</v>
      </c>
      <c r="V15" s="1194">
        <f t="shared" si="8"/>
        <v>13174.479999999998</v>
      </c>
      <c r="W15" s="1191">
        <f t="shared" si="11"/>
        <v>484</v>
      </c>
      <c r="X15" s="1192">
        <f t="shared" si="5"/>
        <v>0</v>
      </c>
    </row>
    <row r="16" spans="1:24" x14ac:dyDescent="0.25">
      <c r="A16" s="372"/>
      <c r="B16">
        <v>27.22</v>
      </c>
      <c r="C16" s="15">
        <v>5</v>
      </c>
      <c r="D16" s="866">
        <f t="shared" si="0"/>
        <v>136.1</v>
      </c>
      <c r="E16" s="850">
        <v>45175</v>
      </c>
      <c r="F16" s="846">
        <f t="shared" si="1"/>
        <v>136.1</v>
      </c>
      <c r="G16" s="748" t="s">
        <v>241</v>
      </c>
      <c r="H16" s="749">
        <v>81</v>
      </c>
      <c r="I16" s="865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46" t="s">
        <v>634</v>
      </c>
      <c r="O16" s="920">
        <v>27.22</v>
      </c>
      <c r="P16" s="921">
        <v>3</v>
      </c>
      <c r="Q16" s="1347">
        <f t="shared" si="2"/>
        <v>81.66</v>
      </c>
      <c r="R16" s="1360">
        <v>45213</v>
      </c>
      <c r="S16" s="979">
        <f t="shared" si="3"/>
        <v>81.66</v>
      </c>
      <c r="T16" s="950" t="s">
        <v>644</v>
      </c>
      <c r="U16" s="968">
        <v>0</v>
      </c>
      <c r="V16" s="1194">
        <f t="shared" si="8"/>
        <v>13092.819999999998</v>
      </c>
      <c r="W16" s="1191">
        <f t="shared" si="11"/>
        <v>481</v>
      </c>
      <c r="X16" s="1192">
        <f t="shared" si="5"/>
        <v>0</v>
      </c>
    </row>
    <row r="17" spans="1:24" x14ac:dyDescent="0.25">
      <c r="A17" s="372"/>
      <c r="B17">
        <v>27.22</v>
      </c>
      <c r="C17" s="15">
        <v>6</v>
      </c>
      <c r="D17" s="866">
        <f t="shared" si="0"/>
        <v>163.32</v>
      </c>
      <c r="E17" s="850">
        <v>45175</v>
      </c>
      <c r="F17" s="846">
        <f t="shared" si="1"/>
        <v>163.32</v>
      </c>
      <c r="G17" s="748" t="s">
        <v>248</v>
      </c>
      <c r="H17" s="749">
        <v>81</v>
      </c>
      <c r="I17" s="865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25">
        <v>24</v>
      </c>
      <c r="Q17" s="1195">
        <f t="shared" si="2"/>
        <v>653.28</v>
      </c>
      <c r="R17" s="967">
        <v>45216</v>
      </c>
      <c r="S17" s="979">
        <f t="shared" si="3"/>
        <v>653.28</v>
      </c>
      <c r="T17" s="950" t="s">
        <v>658</v>
      </c>
      <c r="U17" s="968">
        <v>0</v>
      </c>
      <c r="V17" s="1194">
        <f t="shared" si="8"/>
        <v>12439.539999999997</v>
      </c>
      <c r="W17" s="1191">
        <f t="shared" si="11"/>
        <v>457</v>
      </c>
      <c r="X17" s="1192">
        <f t="shared" si="5"/>
        <v>0</v>
      </c>
    </row>
    <row r="18" spans="1:24" x14ac:dyDescent="0.25">
      <c r="B18">
        <v>27.22</v>
      </c>
      <c r="C18" s="15">
        <v>3</v>
      </c>
      <c r="D18" s="866">
        <f t="shared" si="0"/>
        <v>81.66</v>
      </c>
      <c r="E18" s="850">
        <v>45175</v>
      </c>
      <c r="F18" s="846">
        <f t="shared" si="1"/>
        <v>81.66</v>
      </c>
      <c r="G18" s="748" t="s">
        <v>249</v>
      </c>
      <c r="H18" s="749">
        <v>81</v>
      </c>
      <c r="I18" s="865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25">
        <v>10</v>
      </c>
      <c r="Q18" s="1195">
        <f t="shared" si="2"/>
        <v>272.2</v>
      </c>
      <c r="R18" s="967">
        <v>45217</v>
      </c>
      <c r="S18" s="979">
        <f t="shared" si="3"/>
        <v>272.2</v>
      </c>
      <c r="T18" s="950" t="s">
        <v>661</v>
      </c>
      <c r="U18" s="968">
        <v>89</v>
      </c>
      <c r="V18" s="1194">
        <f t="shared" si="8"/>
        <v>12167.339999999997</v>
      </c>
      <c r="W18" s="1191">
        <f t="shared" si="11"/>
        <v>447</v>
      </c>
      <c r="X18" s="1192">
        <f t="shared" si="5"/>
        <v>24225.8</v>
      </c>
    </row>
    <row r="19" spans="1:24" x14ac:dyDescent="0.25">
      <c r="B19">
        <v>27.22</v>
      </c>
      <c r="C19" s="15">
        <v>1</v>
      </c>
      <c r="D19" s="866">
        <f t="shared" si="0"/>
        <v>27.22</v>
      </c>
      <c r="E19" s="850">
        <v>45175</v>
      </c>
      <c r="F19" s="846">
        <f t="shared" si="1"/>
        <v>27.22</v>
      </c>
      <c r="G19" s="748" t="s">
        <v>251</v>
      </c>
      <c r="H19" s="749">
        <v>81</v>
      </c>
      <c r="I19" s="865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25">
        <v>24</v>
      </c>
      <c r="Q19" s="1195">
        <f t="shared" si="2"/>
        <v>653.28</v>
      </c>
      <c r="R19" s="967">
        <v>45218</v>
      </c>
      <c r="S19" s="979">
        <f t="shared" si="3"/>
        <v>653.28</v>
      </c>
      <c r="T19" s="950" t="s">
        <v>667</v>
      </c>
      <c r="U19" s="968">
        <v>0</v>
      </c>
      <c r="V19" s="1194">
        <f t="shared" si="8"/>
        <v>11514.059999999996</v>
      </c>
      <c r="W19" s="1191">
        <f t="shared" si="11"/>
        <v>423</v>
      </c>
      <c r="X19" s="1192">
        <f t="shared" si="5"/>
        <v>0</v>
      </c>
    </row>
    <row r="20" spans="1:24" x14ac:dyDescent="0.25">
      <c r="B20">
        <v>27.22</v>
      </c>
      <c r="C20" s="15">
        <v>1</v>
      </c>
      <c r="D20" s="866">
        <f t="shared" si="0"/>
        <v>27.22</v>
      </c>
      <c r="E20" s="850">
        <v>45176</v>
      </c>
      <c r="F20" s="846">
        <f t="shared" si="1"/>
        <v>27.22</v>
      </c>
      <c r="G20" s="748" t="s">
        <v>254</v>
      </c>
      <c r="H20" s="749">
        <v>81</v>
      </c>
      <c r="I20" s="865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25">
        <v>24</v>
      </c>
      <c r="Q20" s="1195">
        <f t="shared" si="2"/>
        <v>653.28</v>
      </c>
      <c r="R20" s="967">
        <v>45220</v>
      </c>
      <c r="S20" s="979">
        <f t="shared" si="3"/>
        <v>653.28</v>
      </c>
      <c r="T20" s="950" t="s">
        <v>689</v>
      </c>
      <c r="U20" s="968">
        <v>0</v>
      </c>
      <c r="V20" s="1194">
        <f t="shared" si="8"/>
        <v>10860.779999999995</v>
      </c>
      <c r="W20" s="1191">
        <f t="shared" si="11"/>
        <v>399</v>
      </c>
      <c r="X20" s="1192">
        <f t="shared" si="5"/>
        <v>0</v>
      </c>
    </row>
    <row r="21" spans="1:24" x14ac:dyDescent="0.25">
      <c r="B21">
        <v>27.22</v>
      </c>
      <c r="C21" s="15">
        <v>1</v>
      </c>
      <c r="D21" s="866">
        <f t="shared" si="0"/>
        <v>27.22</v>
      </c>
      <c r="E21" s="850">
        <v>45176</v>
      </c>
      <c r="F21" s="846">
        <f t="shared" si="1"/>
        <v>27.22</v>
      </c>
      <c r="G21" s="748" t="s">
        <v>256</v>
      </c>
      <c r="H21" s="749">
        <v>81</v>
      </c>
      <c r="I21" s="865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25">
        <v>24</v>
      </c>
      <c r="Q21" s="1195">
        <f t="shared" si="2"/>
        <v>653.28</v>
      </c>
      <c r="R21" s="967">
        <v>45223</v>
      </c>
      <c r="S21" s="979">
        <f t="shared" si="3"/>
        <v>653.28</v>
      </c>
      <c r="T21" s="950" t="s">
        <v>706</v>
      </c>
      <c r="U21" s="968">
        <v>0</v>
      </c>
      <c r="V21" s="1194">
        <f t="shared" si="8"/>
        <v>10207.499999999995</v>
      </c>
      <c r="W21" s="1191">
        <f t="shared" si="11"/>
        <v>375</v>
      </c>
      <c r="X21" s="119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6">
        <f t="shared" si="0"/>
        <v>136.1</v>
      </c>
      <c r="E22" s="850">
        <v>45176</v>
      </c>
      <c r="F22" s="846">
        <f t="shared" si="1"/>
        <v>136.1</v>
      </c>
      <c r="G22" s="748" t="s">
        <v>259</v>
      </c>
      <c r="H22" s="749">
        <v>81</v>
      </c>
      <c r="I22" s="865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25">
        <v>10</v>
      </c>
      <c r="Q22" s="1195">
        <f t="shared" si="2"/>
        <v>272.2</v>
      </c>
      <c r="R22" s="967">
        <v>45224</v>
      </c>
      <c r="S22" s="979">
        <f t="shared" si="3"/>
        <v>272.2</v>
      </c>
      <c r="T22" s="950" t="s">
        <v>696</v>
      </c>
      <c r="U22" s="968">
        <v>90</v>
      </c>
      <c r="V22" s="1194">
        <f t="shared" si="8"/>
        <v>9935.2999999999938</v>
      </c>
      <c r="W22" s="1191">
        <f t="shared" si="11"/>
        <v>365</v>
      </c>
      <c r="X22" s="1192">
        <f t="shared" si="5"/>
        <v>24498</v>
      </c>
    </row>
    <row r="23" spans="1:24" x14ac:dyDescent="0.25">
      <c r="B23">
        <v>27.22</v>
      </c>
      <c r="C23" s="15">
        <v>20</v>
      </c>
      <c r="D23" s="866">
        <f t="shared" si="0"/>
        <v>544.4</v>
      </c>
      <c r="E23" s="850">
        <v>45176</v>
      </c>
      <c r="F23" s="846">
        <f t="shared" si="1"/>
        <v>544.4</v>
      </c>
      <c r="G23" s="748" t="s">
        <v>261</v>
      </c>
      <c r="H23" s="749">
        <v>81</v>
      </c>
      <c r="I23" s="865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25">
        <v>24</v>
      </c>
      <c r="Q23" s="1195">
        <f t="shared" si="2"/>
        <v>653.28</v>
      </c>
      <c r="R23" s="967">
        <v>45224</v>
      </c>
      <c r="S23" s="979">
        <f t="shared" si="3"/>
        <v>653.28</v>
      </c>
      <c r="T23" s="950" t="s">
        <v>717</v>
      </c>
      <c r="U23" s="968">
        <v>0</v>
      </c>
      <c r="V23" s="1194">
        <f t="shared" si="8"/>
        <v>9282.0199999999932</v>
      </c>
      <c r="W23" s="1191">
        <f t="shared" si="11"/>
        <v>341</v>
      </c>
      <c r="X23" s="1192">
        <f t="shared" si="5"/>
        <v>0</v>
      </c>
    </row>
    <row r="24" spans="1:24" x14ac:dyDescent="0.25">
      <c r="B24">
        <v>27.22</v>
      </c>
      <c r="C24" s="15">
        <v>24</v>
      </c>
      <c r="D24" s="866">
        <f t="shared" si="0"/>
        <v>653.28</v>
      </c>
      <c r="E24" s="850">
        <v>45176</v>
      </c>
      <c r="F24" s="846">
        <f t="shared" si="1"/>
        <v>653.28</v>
      </c>
      <c r="G24" s="748" t="s">
        <v>262</v>
      </c>
      <c r="H24" s="749">
        <v>81</v>
      </c>
      <c r="I24" s="865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25">
        <v>5</v>
      </c>
      <c r="Q24" s="1195">
        <f t="shared" si="2"/>
        <v>136.1</v>
      </c>
      <c r="R24" s="967">
        <v>45227</v>
      </c>
      <c r="S24" s="979">
        <f t="shared" si="3"/>
        <v>136.1</v>
      </c>
      <c r="T24" s="950" t="s">
        <v>739</v>
      </c>
      <c r="U24" s="968">
        <v>90</v>
      </c>
      <c r="V24" s="1194">
        <f t="shared" si="8"/>
        <v>9145.9199999999928</v>
      </c>
      <c r="W24" s="1191">
        <f t="shared" si="11"/>
        <v>336</v>
      </c>
      <c r="X24" s="1192">
        <f t="shared" si="5"/>
        <v>12249</v>
      </c>
    </row>
    <row r="25" spans="1:24" x14ac:dyDescent="0.25">
      <c r="B25">
        <v>27.22</v>
      </c>
      <c r="C25" s="15">
        <v>2</v>
      </c>
      <c r="D25" s="866">
        <f t="shared" si="0"/>
        <v>54.44</v>
      </c>
      <c r="E25" s="850">
        <v>45024</v>
      </c>
      <c r="F25" s="846">
        <f t="shared" si="1"/>
        <v>54.44</v>
      </c>
      <c r="G25" s="748" t="s">
        <v>265</v>
      </c>
      <c r="H25" s="749">
        <v>81</v>
      </c>
      <c r="I25" s="865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25">
        <v>24</v>
      </c>
      <c r="Q25" s="1195">
        <f t="shared" si="2"/>
        <v>653.28</v>
      </c>
      <c r="R25" s="967">
        <v>45227</v>
      </c>
      <c r="S25" s="979">
        <f t="shared" si="3"/>
        <v>653.28</v>
      </c>
      <c r="T25" s="950" t="s">
        <v>740</v>
      </c>
      <c r="U25" s="968">
        <v>0</v>
      </c>
      <c r="V25" s="1194">
        <f t="shared" si="8"/>
        <v>8492.6399999999921</v>
      </c>
      <c r="W25" s="1191">
        <f t="shared" si="11"/>
        <v>312</v>
      </c>
      <c r="X25" s="1192">
        <f t="shared" si="5"/>
        <v>0</v>
      </c>
    </row>
    <row r="26" spans="1:24" x14ac:dyDescent="0.25">
      <c r="B26">
        <v>27.22</v>
      </c>
      <c r="C26" s="15">
        <v>5</v>
      </c>
      <c r="D26" s="866">
        <f t="shared" si="0"/>
        <v>136.1</v>
      </c>
      <c r="E26" s="850">
        <v>45178</v>
      </c>
      <c r="F26" s="846">
        <f t="shared" si="1"/>
        <v>136.1</v>
      </c>
      <c r="G26" s="748" t="s">
        <v>270</v>
      </c>
      <c r="H26" s="749">
        <v>81</v>
      </c>
      <c r="I26" s="865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25"/>
      <c r="Q26" s="1195">
        <f t="shared" si="2"/>
        <v>0</v>
      </c>
      <c r="R26" s="967"/>
      <c r="S26" s="979">
        <f t="shared" si="3"/>
        <v>0</v>
      </c>
      <c r="T26" s="950"/>
      <c r="U26" s="968"/>
      <c r="V26" s="1394">
        <f t="shared" si="8"/>
        <v>8492.6399999999921</v>
      </c>
      <c r="W26" s="613">
        <f t="shared" si="11"/>
        <v>312</v>
      </c>
      <c r="X26" s="1192">
        <f t="shared" si="5"/>
        <v>0</v>
      </c>
    </row>
    <row r="27" spans="1:24" x14ac:dyDescent="0.25">
      <c r="B27">
        <v>27.22</v>
      </c>
      <c r="C27" s="15">
        <v>24</v>
      </c>
      <c r="D27" s="866">
        <f t="shared" si="0"/>
        <v>653.28</v>
      </c>
      <c r="E27" s="850">
        <v>45178</v>
      </c>
      <c r="F27" s="846">
        <f t="shared" si="1"/>
        <v>653.28</v>
      </c>
      <c r="G27" s="748" t="s">
        <v>271</v>
      </c>
      <c r="H27" s="749">
        <v>81</v>
      </c>
      <c r="I27" s="865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25"/>
      <c r="Q27" s="1195">
        <f t="shared" si="2"/>
        <v>0</v>
      </c>
      <c r="R27" s="967"/>
      <c r="S27" s="979">
        <f t="shared" si="3"/>
        <v>0</v>
      </c>
      <c r="T27" s="950"/>
      <c r="U27" s="968"/>
      <c r="V27" s="1194">
        <f t="shared" si="8"/>
        <v>8492.6399999999921</v>
      </c>
      <c r="W27" s="1191">
        <f t="shared" si="11"/>
        <v>312</v>
      </c>
      <c r="X27" s="1192">
        <f t="shared" si="5"/>
        <v>0</v>
      </c>
    </row>
    <row r="28" spans="1:24" x14ac:dyDescent="0.25">
      <c r="B28">
        <v>27.22</v>
      </c>
      <c r="C28" s="15">
        <v>5</v>
      </c>
      <c r="D28" s="866">
        <f t="shared" si="0"/>
        <v>136.1</v>
      </c>
      <c r="E28" s="850">
        <v>45178</v>
      </c>
      <c r="F28" s="846">
        <f t="shared" si="1"/>
        <v>136.1</v>
      </c>
      <c r="G28" s="748" t="s">
        <v>272</v>
      </c>
      <c r="H28" s="749">
        <v>81</v>
      </c>
      <c r="I28" s="865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25"/>
      <c r="Q28" s="1195">
        <f t="shared" si="2"/>
        <v>0</v>
      </c>
      <c r="R28" s="967"/>
      <c r="S28" s="979">
        <f t="shared" si="3"/>
        <v>0</v>
      </c>
      <c r="T28" s="950"/>
      <c r="U28" s="968"/>
      <c r="V28" s="1194">
        <f t="shared" si="8"/>
        <v>8492.6399999999921</v>
      </c>
      <c r="W28" s="1191">
        <f t="shared" si="11"/>
        <v>312</v>
      </c>
      <c r="X28" s="1192">
        <f t="shared" si="5"/>
        <v>0</v>
      </c>
    </row>
    <row r="29" spans="1:24" x14ac:dyDescent="0.25">
      <c r="B29">
        <v>27.22</v>
      </c>
      <c r="C29" s="15">
        <v>1</v>
      </c>
      <c r="D29" s="866">
        <f t="shared" si="0"/>
        <v>27.22</v>
      </c>
      <c r="E29" s="850">
        <v>45178</v>
      </c>
      <c r="F29" s="846">
        <f t="shared" si="1"/>
        <v>27.22</v>
      </c>
      <c r="G29" s="748" t="s">
        <v>273</v>
      </c>
      <c r="H29" s="749">
        <v>81</v>
      </c>
      <c r="I29" s="865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25"/>
      <c r="Q29" s="1195">
        <f t="shared" si="2"/>
        <v>0</v>
      </c>
      <c r="R29" s="967"/>
      <c r="S29" s="979">
        <f t="shared" si="3"/>
        <v>0</v>
      </c>
      <c r="T29" s="950"/>
      <c r="U29" s="968"/>
      <c r="V29" s="1194">
        <f t="shared" si="8"/>
        <v>8492.6399999999921</v>
      </c>
      <c r="W29" s="1191">
        <f t="shared" si="11"/>
        <v>312</v>
      </c>
      <c r="X29" s="1192">
        <f t="shared" si="5"/>
        <v>0</v>
      </c>
    </row>
    <row r="30" spans="1:24" x14ac:dyDescent="0.25">
      <c r="B30">
        <v>27.22</v>
      </c>
      <c r="C30" s="15">
        <v>24</v>
      </c>
      <c r="D30" s="866">
        <f t="shared" si="0"/>
        <v>653.28</v>
      </c>
      <c r="E30" s="850">
        <v>45178</v>
      </c>
      <c r="F30" s="846">
        <f t="shared" si="1"/>
        <v>653.28</v>
      </c>
      <c r="G30" s="748" t="s">
        <v>275</v>
      </c>
      <c r="H30" s="749">
        <v>81</v>
      </c>
      <c r="I30" s="865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25"/>
      <c r="Q30" s="1195">
        <f t="shared" si="2"/>
        <v>0</v>
      </c>
      <c r="R30" s="967"/>
      <c r="S30" s="979">
        <f t="shared" si="3"/>
        <v>0</v>
      </c>
      <c r="T30" s="950"/>
      <c r="U30" s="968"/>
      <c r="V30" s="1194">
        <f t="shared" si="8"/>
        <v>8492.6399999999921</v>
      </c>
      <c r="W30" s="1191">
        <f t="shared" si="11"/>
        <v>312</v>
      </c>
      <c r="X30" s="1192">
        <f t="shared" si="5"/>
        <v>0</v>
      </c>
    </row>
    <row r="31" spans="1:24" ht="18.75" x14ac:dyDescent="0.3">
      <c r="A31" s="919" t="s">
        <v>370</v>
      </c>
      <c r="B31" s="920">
        <v>27.22</v>
      </c>
      <c r="C31" s="921">
        <v>15</v>
      </c>
      <c r="D31" s="922">
        <f t="shared" si="0"/>
        <v>408.29999999999995</v>
      </c>
      <c r="E31" s="850">
        <v>45180</v>
      </c>
      <c r="F31" s="846">
        <f t="shared" si="1"/>
        <v>408.29999999999995</v>
      </c>
      <c r="G31" s="748" t="s">
        <v>280</v>
      </c>
      <c r="H31" s="749">
        <v>81</v>
      </c>
      <c r="I31" s="865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193"/>
      <c r="O31" s="888">
        <v>27.22</v>
      </c>
      <c r="P31" s="1125"/>
      <c r="Q31" s="1195">
        <f t="shared" si="2"/>
        <v>0</v>
      </c>
      <c r="R31" s="967"/>
      <c r="S31" s="979">
        <f t="shared" si="3"/>
        <v>0</v>
      </c>
      <c r="T31" s="950"/>
      <c r="U31" s="968"/>
      <c r="V31" s="1194">
        <f t="shared" si="8"/>
        <v>8492.6399999999921</v>
      </c>
      <c r="W31" s="1191">
        <f t="shared" si="11"/>
        <v>312</v>
      </c>
      <c r="X31" s="1192">
        <f t="shared" si="5"/>
        <v>0</v>
      </c>
    </row>
    <row r="32" spans="1:24" x14ac:dyDescent="0.25">
      <c r="B32">
        <v>27.22</v>
      </c>
      <c r="C32" s="15">
        <v>1</v>
      </c>
      <c r="D32" s="866">
        <f t="shared" si="0"/>
        <v>27.22</v>
      </c>
      <c r="E32" s="850">
        <v>45180</v>
      </c>
      <c r="F32" s="846">
        <f t="shared" si="1"/>
        <v>27.22</v>
      </c>
      <c r="G32" s="748" t="s">
        <v>282</v>
      </c>
      <c r="H32" s="749">
        <v>81</v>
      </c>
      <c r="I32" s="865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25"/>
      <c r="Q32" s="1195">
        <f t="shared" si="2"/>
        <v>0</v>
      </c>
      <c r="R32" s="967"/>
      <c r="S32" s="979">
        <f t="shared" si="3"/>
        <v>0</v>
      </c>
      <c r="T32" s="950"/>
      <c r="U32" s="968"/>
      <c r="V32" s="1194">
        <f t="shared" si="8"/>
        <v>8492.6399999999921</v>
      </c>
      <c r="W32" s="1191">
        <f t="shared" si="11"/>
        <v>312</v>
      </c>
      <c r="X32" s="1192">
        <f t="shared" si="5"/>
        <v>0</v>
      </c>
    </row>
    <row r="33" spans="2:24" x14ac:dyDescent="0.25">
      <c r="B33">
        <v>27.22</v>
      </c>
      <c r="C33" s="15">
        <v>1</v>
      </c>
      <c r="D33" s="866">
        <f t="shared" si="0"/>
        <v>27.22</v>
      </c>
      <c r="E33" s="850">
        <v>45181</v>
      </c>
      <c r="F33" s="846">
        <f t="shared" si="1"/>
        <v>27.22</v>
      </c>
      <c r="G33" s="748" t="s">
        <v>284</v>
      </c>
      <c r="H33" s="749">
        <v>81</v>
      </c>
      <c r="I33" s="865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25"/>
      <c r="Q33" s="1195">
        <f t="shared" si="2"/>
        <v>0</v>
      </c>
      <c r="R33" s="967"/>
      <c r="S33" s="979">
        <f t="shared" si="3"/>
        <v>0</v>
      </c>
      <c r="T33" s="950"/>
      <c r="U33" s="968"/>
      <c r="V33" s="1194">
        <f t="shared" si="8"/>
        <v>8492.6399999999921</v>
      </c>
      <c r="W33" s="1191">
        <f t="shared" si="11"/>
        <v>312</v>
      </c>
      <c r="X33" s="1192">
        <f t="shared" si="5"/>
        <v>0</v>
      </c>
    </row>
    <row r="34" spans="2:24" x14ac:dyDescent="0.25">
      <c r="B34">
        <v>27.22</v>
      </c>
      <c r="C34" s="15">
        <v>3</v>
      </c>
      <c r="D34" s="866">
        <f t="shared" si="0"/>
        <v>81.66</v>
      </c>
      <c r="E34" s="850">
        <v>45181</v>
      </c>
      <c r="F34" s="846">
        <f t="shared" si="1"/>
        <v>81.66</v>
      </c>
      <c r="G34" s="748" t="s">
        <v>285</v>
      </c>
      <c r="H34" s="749">
        <v>81</v>
      </c>
      <c r="I34" s="865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25"/>
      <c r="Q34" s="1195">
        <f t="shared" si="2"/>
        <v>0</v>
      </c>
      <c r="R34" s="967"/>
      <c r="S34" s="979">
        <f t="shared" si="3"/>
        <v>0</v>
      </c>
      <c r="T34" s="950"/>
      <c r="U34" s="968"/>
      <c r="V34" s="1194">
        <f t="shared" si="8"/>
        <v>8492.6399999999921</v>
      </c>
      <c r="W34" s="1191">
        <f t="shared" si="11"/>
        <v>312</v>
      </c>
      <c r="X34" s="1192">
        <f t="shared" si="5"/>
        <v>0</v>
      </c>
    </row>
    <row r="35" spans="2:24" x14ac:dyDescent="0.25">
      <c r="B35">
        <v>27.22</v>
      </c>
      <c r="C35" s="15">
        <v>1</v>
      </c>
      <c r="D35" s="866">
        <f t="shared" si="0"/>
        <v>27.22</v>
      </c>
      <c r="E35" s="850">
        <v>45181</v>
      </c>
      <c r="F35" s="846">
        <f t="shared" si="1"/>
        <v>27.22</v>
      </c>
      <c r="G35" s="748" t="s">
        <v>286</v>
      </c>
      <c r="H35" s="749">
        <v>81</v>
      </c>
      <c r="I35" s="865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25"/>
      <c r="Q35" s="1195">
        <f t="shared" si="2"/>
        <v>0</v>
      </c>
      <c r="R35" s="967"/>
      <c r="S35" s="979">
        <f t="shared" si="3"/>
        <v>0</v>
      </c>
      <c r="T35" s="950"/>
      <c r="U35" s="968"/>
      <c r="V35" s="1194">
        <f t="shared" si="8"/>
        <v>8492.6399999999921</v>
      </c>
      <c r="W35" s="1191">
        <f t="shared" si="11"/>
        <v>312</v>
      </c>
      <c r="X35" s="1192">
        <f t="shared" si="5"/>
        <v>0</v>
      </c>
    </row>
    <row r="36" spans="2:24" x14ac:dyDescent="0.25">
      <c r="B36">
        <v>27.22</v>
      </c>
      <c r="C36" s="15">
        <v>24</v>
      </c>
      <c r="D36" s="866">
        <f t="shared" si="0"/>
        <v>653.28</v>
      </c>
      <c r="E36" s="850">
        <v>45181</v>
      </c>
      <c r="F36" s="846">
        <f t="shared" si="1"/>
        <v>653.28</v>
      </c>
      <c r="G36" s="748" t="s">
        <v>288</v>
      </c>
      <c r="H36" s="749">
        <v>81</v>
      </c>
      <c r="I36" s="865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25"/>
      <c r="Q36" s="1195">
        <f t="shared" si="2"/>
        <v>0</v>
      </c>
      <c r="R36" s="967"/>
      <c r="S36" s="979">
        <f t="shared" si="3"/>
        <v>0</v>
      </c>
      <c r="T36" s="950"/>
      <c r="U36" s="968"/>
      <c r="V36" s="1194">
        <f t="shared" si="8"/>
        <v>8492.6399999999921</v>
      </c>
      <c r="W36" s="1191">
        <f t="shared" si="11"/>
        <v>312</v>
      </c>
      <c r="X36" s="1192">
        <f t="shared" si="5"/>
        <v>0</v>
      </c>
    </row>
    <row r="37" spans="2:24" x14ac:dyDescent="0.25">
      <c r="B37">
        <v>27.22</v>
      </c>
      <c r="C37" s="15">
        <v>11</v>
      </c>
      <c r="D37" s="846">
        <f t="shared" si="0"/>
        <v>299.41999999999996</v>
      </c>
      <c r="E37" s="864">
        <v>45182</v>
      </c>
      <c r="F37" s="846">
        <f t="shared" si="1"/>
        <v>299.41999999999996</v>
      </c>
      <c r="G37" s="748" t="s">
        <v>290</v>
      </c>
      <c r="H37" s="749">
        <v>81</v>
      </c>
      <c r="I37" s="865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25"/>
      <c r="Q37" s="979">
        <f t="shared" si="2"/>
        <v>0</v>
      </c>
      <c r="R37" s="1156"/>
      <c r="S37" s="979">
        <f t="shared" si="3"/>
        <v>0</v>
      </c>
      <c r="T37" s="950"/>
      <c r="U37" s="968"/>
      <c r="V37" s="1194">
        <f t="shared" si="8"/>
        <v>8492.6399999999921</v>
      </c>
      <c r="W37" s="1191">
        <f t="shared" si="11"/>
        <v>312</v>
      </c>
      <c r="X37" s="1192">
        <f t="shared" si="5"/>
        <v>0</v>
      </c>
    </row>
    <row r="38" spans="2:24" x14ac:dyDescent="0.25">
      <c r="B38">
        <v>27.22</v>
      </c>
      <c r="C38" s="15">
        <v>2</v>
      </c>
      <c r="D38" s="846">
        <f t="shared" si="0"/>
        <v>54.44</v>
      </c>
      <c r="E38" s="864">
        <v>45182</v>
      </c>
      <c r="F38" s="846">
        <f t="shared" si="1"/>
        <v>54.44</v>
      </c>
      <c r="G38" s="748" t="s">
        <v>293</v>
      </c>
      <c r="H38" s="749">
        <v>81</v>
      </c>
      <c r="I38" s="865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25"/>
      <c r="Q38" s="979">
        <f t="shared" si="2"/>
        <v>0</v>
      </c>
      <c r="R38" s="1156"/>
      <c r="S38" s="979">
        <f t="shared" si="3"/>
        <v>0</v>
      </c>
      <c r="T38" s="950"/>
      <c r="U38" s="968"/>
      <c r="V38" s="1194">
        <f t="shared" si="8"/>
        <v>8492.6399999999921</v>
      </c>
      <c r="W38" s="1191">
        <f t="shared" si="11"/>
        <v>312</v>
      </c>
      <c r="X38" s="1192">
        <f t="shared" si="5"/>
        <v>0</v>
      </c>
    </row>
    <row r="39" spans="2:24" x14ac:dyDescent="0.25">
      <c r="B39">
        <v>27.22</v>
      </c>
      <c r="C39" s="15">
        <v>10</v>
      </c>
      <c r="D39" s="846">
        <f t="shared" si="0"/>
        <v>272.2</v>
      </c>
      <c r="E39" s="864">
        <v>45182</v>
      </c>
      <c r="F39" s="846">
        <f t="shared" si="1"/>
        <v>272.2</v>
      </c>
      <c r="G39" s="748" t="s">
        <v>294</v>
      </c>
      <c r="H39" s="749">
        <v>81</v>
      </c>
      <c r="I39" s="865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25"/>
      <c r="Q39" s="979">
        <f t="shared" si="2"/>
        <v>0</v>
      </c>
      <c r="R39" s="1156"/>
      <c r="S39" s="979">
        <f t="shared" si="3"/>
        <v>0</v>
      </c>
      <c r="T39" s="950"/>
      <c r="U39" s="968"/>
      <c r="V39" s="1194">
        <f t="shared" si="8"/>
        <v>8492.6399999999921</v>
      </c>
      <c r="W39" s="1191">
        <f t="shared" si="11"/>
        <v>312</v>
      </c>
      <c r="X39" s="1192">
        <f t="shared" si="5"/>
        <v>0</v>
      </c>
    </row>
    <row r="40" spans="2:24" x14ac:dyDescent="0.25">
      <c r="B40">
        <v>27.22</v>
      </c>
      <c r="C40" s="15">
        <v>24</v>
      </c>
      <c r="D40" s="846">
        <f t="shared" si="0"/>
        <v>653.28</v>
      </c>
      <c r="E40" s="864">
        <v>45182</v>
      </c>
      <c r="F40" s="846">
        <f t="shared" si="1"/>
        <v>653.28</v>
      </c>
      <c r="G40" s="748" t="s">
        <v>295</v>
      </c>
      <c r="H40" s="749">
        <v>81</v>
      </c>
      <c r="I40" s="865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25"/>
      <c r="Q40" s="979">
        <f t="shared" si="2"/>
        <v>0</v>
      </c>
      <c r="R40" s="1156"/>
      <c r="S40" s="979">
        <f t="shared" si="3"/>
        <v>0</v>
      </c>
      <c r="T40" s="950"/>
      <c r="U40" s="968"/>
      <c r="V40" s="1194">
        <f t="shared" si="8"/>
        <v>8492.6399999999921</v>
      </c>
      <c r="W40" s="1191">
        <f t="shared" si="11"/>
        <v>312</v>
      </c>
      <c r="X40" s="1192">
        <f t="shared" si="5"/>
        <v>0</v>
      </c>
    </row>
    <row r="41" spans="2:24" x14ac:dyDescent="0.25">
      <c r="B41">
        <v>27.22</v>
      </c>
      <c r="C41" s="15">
        <v>24</v>
      </c>
      <c r="D41" s="846">
        <f t="shared" si="0"/>
        <v>653.28</v>
      </c>
      <c r="E41" s="864">
        <v>45182</v>
      </c>
      <c r="F41" s="846">
        <f t="shared" si="1"/>
        <v>653.28</v>
      </c>
      <c r="G41" s="748" t="s">
        <v>295</v>
      </c>
      <c r="H41" s="749">
        <v>81</v>
      </c>
      <c r="I41" s="865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25"/>
      <c r="Q41" s="979">
        <f t="shared" si="2"/>
        <v>0</v>
      </c>
      <c r="R41" s="1156"/>
      <c r="S41" s="979">
        <f t="shared" si="3"/>
        <v>0</v>
      </c>
      <c r="T41" s="950"/>
      <c r="U41" s="968"/>
      <c r="V41" s="1194">
        <f t="shared" si="8"/>
        <v>8492.6399999999921</v>
      </c>
      <c r="W41" s="1191">
        <f t="shared" si="11"/>
        <v>312</v>
      </c>
      <c r="X41" s="1192">
        <f t="shared" si="5"/>
        <v>0</v>
      </c>
    </row>
    <row r="42" spans="2:24" x14ac:dyDescent="0.25">
      <c r="B42">
        <v>27.22</v>
      </c>
      <c r="C42" s="15">
        <v>1</v>
      </c>
      <c r="D42" s="846">
        <f t="shared" si="0"/>
        <v>27.22</v>
      </c>
      <c r="E42" s="864">
        <v>45182</v>
      </c>
      <c r="F42" s="846">
        <f t="shared" si="1"/>
        <v>27.22</v>
      </c>
      <c r="G42" s="748" t="s">
        <v>296</v>
      </c>
      <c r="H42" s="749">
        <v>81</v>
      </c>
      <c r="I42" s="865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25"/>
      <c r="Q42" s="979">
        <f t="shared" si="2"/>
        <v>0</v>
      </c>
      <c r="R42" s="1156"/>
      <c r="S42" s="979">
        <f t="shared" si="3"/>
        <v>0</v>
      </c>
      <c r="T42" s="950"/>
      <c r="U42" s="968"/>
      <c r="V42" s="1194">
        <f t="shared" si="8"/>
        <v>8492.6399999999921</v>
      </c>
      <c r="W42" s="1191">
        <f t="shared" si="11"/>
        <v>312</v>
      </c>
      <c r="X42" s="1192">
        <f t="shared" si="5"/>
        <v>0</v>
      </c>
    </row>
    <row r="43" spans="2:24" x14ac:dyDescent="0.25">
      <c r="B43">
        <v>27.22</v>
      </c>
      <c r="C43" s="15">
        <v>4</v>
      </c>
      <c r="D43" s="846">
        <f t="shared" si="0"/>
        <v>108.88</v>
      </c>
      <c r="E43" s="864">
        <v>45183</v>
      </c>
      <c r="F43" s="846">
        <f t="shared" si="1"/>
        <v>108.88</v>
      </c>
      <c r="G43" s="748" t="s">
        <v>298</v>
      </c>
      <c r="H43" s="749">
        <v>81</v>
      </c>
      <c r="I43" s="865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25"/>
      <c r="Q43" s="979">
        <f t="shared" si="2"/>
        <v>0</v>
      </c>
      <c r="R43" s="1156"/>
      <c r="S43" s="979">
        <f t="shared" si="3"/>
        <v>0</v>
      </c>
      <c r="T43" s="950"/>
      <c r="U43" s="968"/>
      <c r="V43" s="1194">
        <f t="shared" si="8"/>
        <v>8492.6399999999921</v>
      </c>
      <c r="W43" s="1191">
        <f t="shared" si="11"/>
        <v>312</v>
      </c>
      <c r="X43" s="1192">
        <f t="shared" si="5"/>
        <v>0</v>
      </c>
    </row>
    <row r="44" spans="2:24" x14ac:dyDescent="0.25">
      <c r="B44">
        <v>27.22</v>
      </c>
      <c r="C44" s="15">
        <v>10</v>
      </c>
      <c r="D44" s="846">
        <f t="shared" si="0"/>
        <v>272.2</v>
      </c>
      <c r="E44" s="864">
        <v>45183</v>
      </c>
      <c r="F44" s="846">
        <f t="shared" si="1"/>
        <v>272.2</v>
      </c>
      <c r="G44" s="748" t="s">
        <v>299</v>
      </c>
      <c r="H44" s="749">
        <v>81</v>
      </c>
      <c r="I44" s="865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25"/>
      <c r="Q44" s="979">
        <f t="shared" si="2"/>
        <v>0</v>
      </c>
      <c r="R44" s="1156"/>
      <c r="S44" s="979">
        <f t="shared" si="3"/>
        <v>0</v>
      </c>
      <c r="T44" s="950"/>
      <c r="U44" s="968"/>
      <c r="V44" s="1194">
        <f t="shared" si="8"/>
        <v>8492.6399999999921</v>
      </c>
      <c r="W44" s="1191">
        <f t="shared" si="11"/>
        <v>312</v>
      </c>
      <c r="X44" s="1192">
        <f t="shared" si="5"/>
        <v>0</v>
      </c>
    </row>
    <row r="45" spans="2:24" x14ac:dyDescent="0.25">
      <c r="B45">
        <v>27.22</v>
      </c>
      <c r="C45" s="15">
        <v>1</v>
      </c>
      <c r="D45" s="846">
        <f t="shared" si="0"/>
        <v>27.22</v>
      </c>
      <c r="E45" s="864">
        <v>45182</v>
      </c>
      <c r="F45" s="846">
        <f t="shared" si="1"/>
        <v>27.22</v>
      </c>
      <c r="G45" s="748" t="s">
        <v>301</v>
      </c>
      <c r="H45" s="749">
        <v>81</v>
      </c>
      <c r="I45" s="865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25"/>
      <c r="Q45" s="979">
        <f t="shared" si="2"/>
        <v>0</v>
      </c>
      <c r="R45" s="1156"/>
      <c r="S45" s="979">
        <f t="shared" si="3"/>
        <v>0</v>
      </c>
      <c r="T45" s="950"/>
      <c r="U45" s="968"/>
      <c r="V45" s="1194">
        <f t="shared" si="8"/>
        <v>8492.6399999999921</v>
      </c>
      <c r="W45" s="1191">
        <f t="shared" si="11"/>
        <v>312</v>
      </c>
      <c r="X45" s="1192">
        <f t="shared" si="5"/>
        <v>0</v>
      </c>
    </row>
    <row r="46" spans="2:24" x14ac:dyDescent="0.25">
      <c r="B46">
        <v>27.22</v>
      </c>
      <c r="C46" s="15">
        <v>10</v>
      </c>
      <c r="D46" s="846">
        <f t="shared" ref="D46:D74" si="12">C46*B46</f>
        <v>272.2</v>
      </c>
      <c r="E46" s="864">
        <v>45183</v>
      </c>
      <c r="F46" s="846">
        <f t="shared" ref="F46:F74" si="13">D46</f>
        <v>272.2</v>
      </c>
      <c r="G46" s="748" t="s">
        <v>303</v>
      </c>
      <c r="H46" s="749">
        <v>81</v>
      </c>
      <c r="I46" s="865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25"/>
      <c r="Q46" s="979">
        <f t="shared" si="2"/>
        <v>0</v>
      </c>
      <c r="R46" s="1156"/>
      <c r="S46" s="979">
        <f t="shared" si="3"/>
        <v>0</v>
      </c>
      <c r="T46" s="950"/>
      <c r="U46" s="968"/>
      <c r="V46" s="1194">
        <f t="shared" si="8"/>
        <v>8492.6399999999921</v>
      </c>
      <c r="W46" s="1191">
        <f t="shared" si="11"/>
        <v>312</v>
      </c>
      <c r="X46" s="1192">
        <f t="shared" si="5"/>
        <v>0</v>
      </c>
    </row>
    <row r="47" spans="2:24" x14ac:dyDescent="0.25">
      <c r="B47">
        <v>27.22</v>
      </c>
      <c r="C47" s="915">
        <v>1</v>
      </c>
      <c r="D47" s="914">
        <f t="shared" si="12"/>
        <v>27.22</v>
      </c>
      <c r="E47" s="916">
        <v>45184</v>
      </c>
      <c r="F47" s="914">
        <f t="shared" si="13"/>
        <v>27.22</v>
      </c>
      <c r="G47" s="917" t="s">
        <v>369</v>
      </c>
      <c r="H47" s="918">
        <v>81</v>
      </c>
      <c r="I47" s="865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25"/>
      <c r="Q47" s="979">
        <f t="shared" si="2"/>
        <v>0</v>
      </c>
      <c r="R47" s="1156"/>
      <c r="S47" s="979">
        <f t="shared" si="3"/>
        <v>0</v>
      </c>
      <c r="T47" s="950"/>
      <c r="U47" s="968"/>
      <c r="V47" s="1194">
        <f t="shared" si="8"/>
        <v>8492.6399999999921</v>
      </c>
      <c r="W47" s="1191">
        <f t="shared" si="11"/>
        <v>312</v>
      </c>
      <c r="X47" s="1192">
        <f t="shared" si="5"/>
        <v>0</v>
      </c>
    </row>
    <row r="48" spans="2:24" x14ac:dyDescent="0.25">
      <c r="B48">
        <v>27.22</v>
      </c>
      <c r="C48" s="15">
        <v>24</v>
      </c>
      <c r="D48" s="914">
        <f t="shared" si="12"/>
        <v>653.28</v>
      </c>
      <c r="E48" s="864">
        <v>45184</v>
      </c>
      <c r="F48" s="846">
        <f t="shared" si="13"/>
        <v>653.28</v>
      </c>
      <c r="G48" s="748" t="s">
        <v>306</v>
      </c>
      <c r="H48" s="749">
        <v>81</v>
      </c>
      <c r="I48" s="865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25"/>
      <c r="Q48" s="979">
        <f t="shared" si="2"/>
        <v>0</v>
      </c>
      <c r="R48" s="1156"/>
      <c r="S48" s="979">
        <f t="shared" si="3"/>
        <v>0</v>
      </c>
      <c r="T48" s="950"/>
      <c r="U48" s="968"/>
      <c r="V48" s="1194">
        <f t="shared" si="8"/>
        <v>8492.6399999999921</v>
      </c>
      <c r="W48" s="1191">
        <f t="shared" si="11"/>
        <v>312</v>
      </c>
      <c r="X48" s="1192">
        <f t="shared" si="5"/>
        <v>0</v>
      </c>
    </row>
    <row r="49" spans="1:24" x14ac:dyDescent="0.25">
      <c r="B49">
        <v>27.22</v>
      </c>
      <c r="C49" s="15">
        <v>10</v>
      </c>
      <c r="D49" s="846">
        <f t="shared" si="12"/>
        <v>272.2</v>
      </c>
      <c r="E49" s="864">
        <v>45184</v>
      </c>
      <c r="F49" s="846">
        <f t="shared" si="13"/>
        <v>272.2</v>
      </c>
      <c r="G49" s="748" t="s">
        <v>302</v>
      </c>
      <c r="H49" s="749">
        <v>81</v>
      </c>
      <c r="I49" s="865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25"/>
      <c r="Q49" s="979">
        <f t="shared" si="2"/>
        <v>0</v>
      </c>
      <c r="R49" s="1156"/>
      <c r="S49" s="979">
        <f t="shared" si="3"/>
        <v>0</v>
      </c>
      <c r="T49" s="950"/>
      <c r="U49" s="968"/>
      <c r="V49" s="1194">
        <f t="shared" si="8"/>
        <v>8492.6399999999921</v>
      </c>
      <c r="W49" s="1191">
        <f t="shared" si="11"/>
        <v>312</v>
      </c>
      <c r="X49" s="1192">
        <f t="shared" si="5"/>
        <v>0</v>
      </c>
    </row>
    <row r="50" spans="1:24" x14ac:dyDescent="0.25">
      <c r="B50">
        <v>27.22</v>
      </c>
      <c r="C50" s="15">
        <v>1</v>
      </c>
      <c r="D50" s="846">
        <f t="shared" si="12"/>
        <v>27.22</v>
      </c>
      <c r="E50" s="864">
        <v>45187</v>
      </c>
      <c r="F50" s="846">
        <f t="shared" si="13"/>
        <v>27.22</v>
      </c>
      <c r="G50" s="748" t="s">
        <v>311</v>
      </c>
      <c r="H50" s="749">
        <v>81</v>
      </c>
      <c r="I50" s="865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25"/>
      <c r="Q50" s="979">
        <f t="shared" si="2"/>
        <v>0</v>
      </c>
      <c r="R50" s="1156"/>
      <c r="S50" s="979">
        <f t="shared" si="3"/>
        <v>0</v>
      </c>
      <c r="T50" s="950"/>
      <c r="U50" s="968"/>
      <c r="V50" s="1194">
        <f t="shared" si="8"/>
        <v>8492.6399999999921</v>
      </c>
      <c r="W50" s="1191">
        <f t="shared" si="11"/>
        <v>312</v>
      </c>
      <c r="X50" s="1192">
        <f t="shared" si="5"/>
        <v>0</v>
      </c>
    </row>
    <row r="51" spans="1:24" x14ac:dyDescent="0.25">
      <c r="B51">
        <v>27.22</v>
      </c>
      <c r="C51" s="15">
        <v>24</v>
      </c>
      <c r="D51" s="846">
        <f t="shared" si="12"/>
        <v>653.28</v>
      </c>
      <c r="E51" s="864">
        <v>45187</v>
      </c>
      <c r="F51" s="846">
        <f t="shared" si="13"/>
        <v>653.28</v>
      </c>
      <c r="G51" s="748" t="s">
        <v>307</v>
      </c>
      <c r="H51" s="749">
        <v>81</v>
      </c>
      <c r="I51" s="865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25"/>
      <c r="Q51" s="979">
        <f t="shared" si="2"/>
        <v>0</v>
      </c>
      <c r="R51" s="1156"/>
      <c r="S51" s="979">
        <f t="shared" si="3"/>
        <v>0</v>
      </c>
      <c r="T51" s="950"/>
      <c r="U51" s="968"/>
      <c r="V51" s="1194">
        <f t="shared" si="8"/>
        <v>8492.6399999999921</v>
      </c>
      <c r="W51" s="1191">
        <f t="shared" si="11"/>
        <v>312</v>
      </c>
      <c r="X51" s="1192">
        <f t="shared" si="5"/>
        <v>0</v>
      </c>
    </row>
    <row r="52" spans="1:24" x14ac:dyDescent="0.25">
      <c r="B52">
        <v>27.22</v>
      </c>
      <c r="C52" s="15">
        <v>2</v>
      </c>
      <c r="D52" s="846">
        <f t="shared" si="12"/>
        <v>54.44</v>
      </c>
      <c r="E52" s="864">
        <v>45188</v>
      </c>
      <c r="F52" s="846">
        <f t="shared" si="13"/>
        <v>54.44</v>
      </c>
      <c r="G52" s="748" t="s">
        <v>312</v>
      </c>
      <c r="H52" s="749">
        <v>81</v>
      </c>
      <c r="I52" s="865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25"/>
      <c r="Q52" s="979">
        <f t="shared" si="2"/>
        <v>0</v>
      </c>
      <c r="R52" s="1156"/>
      <c r="S52" s="979">
        <f t="shared" si="3"/>
        <v>0</v>
      </c>
      <c r="T52" s="950"/>
      <c r="U52" s="968"/>
      <c r="V52" s="1194">
        <f t="shared" si="8"/>
        <v>8492.6399999999921</v>
      </c>
      <c r="W52" s="1191">
        <f t="shared" si="11"/>
        <v>312</v>
      </c>
      <c r="X52" s="1192">
        <f t="shared" si="5"/>
        <v>0</v>
      </c>
    </row>
    <row r="53" spans="1:24" x14ac:dyDescent="0.25">
      <c r="B53">
        <v>27.22</v>
      </c>
      <c r="C53" s="15">
        <v>1</v>
      </c>
      <c r="D53" s="846">
        <f t="shared" si="12"/>
        <v>27.22</v>
      </c>
      <c r="E53" s="864">
        <v>45188</v>
      </c>
      <c r="F53" s="846">
        <f t="shared" si="13"/>
        <v>27.22</v>
      </c>
      <c r="G53" s="748" t="s">
        <v>313</v>
      </c>
      <c r="H53" s="749">
        <v>81</v>
      </c>
      <c r="I53" s="865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25"/>
      <c r="Q53" s="979">
        <f t="shared" si="2"/>
        <v>0</v>
      </c>
      <c r="R53" s="1156"/>
      <c r="S53" s="979">
        <f t="shared" si="3"/>
        <v>0</v>
      </c>
      <c r="T53" s="950"/>
      <c r="U53" s="968"/>
      <c r="V53" s="1194">
        <f t="shared" si="8"/>
        <v>8492.6399999999921</v>
      </c>
      <c r="W53" s="1191">
        <f t="shared" si="11"/>
        <v>312</v>
      </c>
      <c r="X53" s="1192">
        <f t="shared" si="5"/>
        <v>0</v>
      </c>
    </row>
    <row r="54" spans="1:24" x14ac:dyDescent="0.25">
      <c r="B54">
        <v>27.22</v>
      </c>
      <c r="C54" s="15">
        <v>3</v>
      </c>
      <c r="D54" s="846">
        <f t="shared" si="12"/>
        <v>81.66</v>
      </c>
      <c r="E54" s="864">
        <v>45189</v>
      </c>
      <c r="F54" s="846">
        <f t="shared" si="13"/>
        <v>81.66</v>
      </c>
      <c r="G54" s="748" t="s">
        <v>316</v>
      </c>
      <c r="H54" s="749">
        <v>81</v>
      </c>
      <c r="I54" s="865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25"/>
      <c r="Q54" s="979">
        <f t="shared" si="2"/>
        <v>0</v>
      </c>
      <c r="R54" s="1156"/>
      <c r="S54" s="979">
        <f t="shared" si="3"/>
        <v>0</v>
      </c>
      <c r="T54" s="950"/>
      <c r="U54" s="968"/>
      <c r="V54" s="1194">
        <f t="shared" si="8"/>
        <v>8492.6399999999921</v>
      </c>
      <c r="W54" s="1191">
        <f t="shared" si="11"/>
        <v>312</v>
      </c>
      <c r="X54" s="1192">
        <f t="shared" si="5"/>
        <v>0</v>
      </c>
    </row>
    <row r="55" spans="1:24" x14ac:dyDescent="0.25">
      <c r="B55">
        <v>27.22</v>
      </c>
      <c r="C55" s="15">
        <v>7</v>
      </c>
      <c r="D55" s="846">
        <f t="shared" si="12"/>
        <v>190.54</v>
      </c>
      <c r="E55" s="864">
        <v>45189</v>
      </c>
      <c r="F55" s="846">
        <f t="shared" si="13"/>
        <v>190.54</v>
      </c>
      <c r="G55" s="748" t="s">
        <v>308</v>
      </c>
      <c r="H55" s="749">
        <v>81</v>
      </c>
      <c r="I55" s="865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25"/>
      <c r="Q55" s="979">
        <f t="shared" si="2"/>
        <v>0</v>
      </c>
      <c r="R55" s="1156"/>
      <c r="S55" s="979">
        <f t="shared" si="3"/>
        <v>0</v>
      </c>
      <c r="T55" s="950"/>
      <c r="U55" s="968"/>
      <c r="V55" s="1194">
        <f t="shared" si="8"/>
        <v>8492.6399999999921</v>
      </c>
      <c r="W55" s="1191">
        <f t="shared" si="11"/>
        <v>312</v>
      </c>
      <c r="X55" s="1192">
        <f t="shared" si="5"/>
        <v>0</v>
      </c>
    </row>
    <row r="56" spans="1:24" x14ac:dyDescent="0.25">
      <c r="B56">
        <v>27.22</v>
      </c>
      <c r="C56" s="15">
        <v>2</v>
      </c>
      <c r="D56" s="846">
        <f t="shared" si="12"/>
        <v>54.44</v>
      </c>
      <c r="E56" s="864">
        <v>45189</v>
      </c>
      <c r="F56" s="846">
        <f t="shared" si="13"/>
        <v>54.44</v>
      </c>
      <c r="G56" s="748" t="s">
        <v>318</v>
      </c>
      <c r="H56" s="749">
        <v>81</v>
      </c>
      <c r="I56" s="865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25"/>
      <c r="Q56" s="979">
        <f t="shared" si="2"/>
        <v>0</v>
      </c>
      <c r="R56" s="1156"/>
      <c r="S56" s="979">
        <f t="shared" si="3"/>
        <v>0</v>
      </c>
      <c r="T56" s="950"/>
      <c r="U56" s="968"/>
      <c r="V56" s="1194">
        <f t="shared" si="8"/>
        <v>8492.6399999999921</v>
      </c>
      <c r="W56" s="1191">
        <f t="shared" si="11"/>
        <v>312</v>
      </c>
      <c r="X56" s="1192">
        <f t="shared" si="5"/>
        <v>0</v>
      </c>
    </row>
    <row r="57" spans="1:24" x14ac:dyDescent="0.25">
      <c r="B57">
        <v>27.22</v>
      </c>
      <c r="C57" s="15">
        <v>7</v>
      </c>
      <c r="D57" s="846">
        <f t="shared" si="12"/>
        <v>190.54</v>
      </c>
      <c r="E57" s="864">
        <v>45191</v>
      </c>
      <c r="F57" s="846">
        <f t="shared" si="13"/>
        <v>190.54</v>
      </c>
      <c r="G57" s="748" t="s">
        <v>322</v>
      </c>
      <c r="H57" s="749">
        <v>81</v>
      </c>
      <c r="I57" s="865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25"/>
      <c r="Q57" s="979">
        <f t="shared" si="2"/>
        <v>0</v>
      </c>
      <c r="R57" s="1156"/>
      <c r="S57" s="979">
        <f t="shared" si="3"/>
        <v>0</v>
      </c>
      <c r="T57" s="950"/>
      <c r="U57" s="968"/>
      <c r="V57" s="1194">
        <f t="shared" si="8"/>
        <v>8492.6399999999921</v>
      </c>
      <c r="W57" s="1191">
        <f t="shared" si="11"/>
        <v>312</v>
      </c>
      <c r="X57" s="1192">
        <f t="shared" si="5"/>
        <v>0</v>
      </c>
    </row>
    <row r="58" spans="1:24" x14ac:dyDescent="0.25">
      <c r="B58">
        <v>27.22</v>
      </c>
      <c r="C58" s="15">
        <v>24</v>
      </c>
      <c r="D58" s="846">
        <f t="shared" si="12"/>
        <v>653.28</v>
      </c>
      <c r="E58" s="864">
        <v>45191</v>
      </c>
      <c r="F58" s="846">
        <f t="shared" si="13"/>
        <v>653.28</v>
      </c>
      <c r="G58" s="748" t="s">
        <v>323</v>
      </c>
      <c r="H58" s="749">
        <v>81</v>
      </c>
      <c r="I58" s="865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25"/>
      <c r="Q58" s="979">
        <f t="shared" si="2"/>
        <v>0</v>
      </c>
      <c r="R58" s="1156"/>
      <c r="S58" s="979">
        <f t="shared" si="3"/>
        <v>0</v>
      </c>
      <c r="T58" s="950"/>
      <c r="U58" s="968"/>
      <c r="V58" s="1194">
        <f t="shared" si="8"/>
        <v>8492.6399999999921</v>
      </c>
      <c r="W58" s="1191">
        <f t="shared" si="11"/>
        <v>312</v>
      </c>
      <c r="X58" s="1192">
        <f t="shared" si="5"/>
        <v>0</v>
      </c>
    </row>
    <row r="59" spans="1:24" x14ac:dyDescent="0.25">
      <c r="B59">
        <v>27.22</v>
      </c>
      <c r="C59" s="15">
        <v>24</v>
      </c>
      <c r="D59" s="846">
        <f t="shared" si="12"/>
        <v>653.28</v>
      </c>
      <c r="E59" s="864">
        <v>45192</v>
      </c>
      <c r="F59" s="846">
        <f t="shared" si="13"/>
        <v>653.28</v>
      </c>
      <c r="G59" s="748" t="s">
        <v>327</v>
      </c>
      <c r="H59" s="749">
        <v>81</v>
      </c>
      <c r="I59" s="865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25"/>
      <c r="Q59" s="979">
        <f t="shared" si="2"/>
        <v>0</v>
      </c>
      <c r="R59" s="1156"/>
      <c r="S59" s="979">
        <f t="shared" si="3"/>
        <v>0</v>
      </c>
      <c r="T59" s="950"/>
      <c r="U59" s="968"/>
      <c r="V59" s="1194">
        <f t="shared" si="8"/>
        <v>8492.6399999999921</v>
      </c>
      <c r="W59" s="1191">
        <f t="shared" si="11"/>
        <v>312</v>
      </c>
      <c r="X59" s="119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6">
        <f t="shared" si="12"/>
        <v>27.22</v>
      </c>
      <c r="E60" s="864">
        <v>45192</v>
      </c>
      <c r="F60" s="846">
        <f t="shared" si="13"/>
        <v>27.22</v>
      </c>
      <c r="G60" s="748" t="s">
        <v>331</v>
      </c>
      <c r="H60" s="749">
        <v>81</v>
      </c>
      <c r="I60" s="865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25"/>
      <c r="Q60" s="979">
        <f t="shared" si="2"/>
        <v>0</v>
      </c>
      <c r="R60" s="1156"/>
      <c r="S60" s="979">
        <f t="shared" si="3"/>
        <v>0</v>
      </c>
      <c r="T60" s="950"/>
      <c r="U60" s="968"/>
      <c r="V60" s="1194">
        <f t="shared" si="8"/>
        <v>8492.6399999999921</v>
      </c>
      <c r="W60" s="1191">
        <f t="shared" si="11"/>
        <v>312</v>
      </c>
      <c r="X60" s="1192">
        <f t="shared" si="5"/>
        <v>0</v>
      </c>
    </row>
    <row r="61" spans="1:24" ht="15.75" thickTop="1" x14ac:dyDescent="0.25">
      <c r="B61">
        <v>27.22</v>
      </c>
      <c r="C61" s="15">
        <v>5</v>
      </c>
      <c r="D61" s="846">
        <f t="shared" si="12"/>
        <v>136.1</v>
      </c>
      <c r="E61" s="864">
        <v>45194</v>
      </c>
      <c r="F61" s="846">
        <f t="shared" si="13"/>
        <v>136.1</v>
      </c>
      <c r="G61" s="748" t="s">
        <v>332</v>
      </c>
      <c r="H61" s="749">
        <v>81</v>
      </c>
      <c r="I61" s="865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25"/>
      <c r="Q61" s="979">
        <f t="shared" si="2"/>
        <v>0</v>
      </c>
      <c r="R61" s="1156"/>
      <c r="S61" s="979">
        <f t="shared" si="3"/>
        <v>0</v>
      </c>
      <c r="T61" s="950"/>
      <c r="U61" s="968"/>
      <c r="V61" s="1194">
        <f t="shared" si="8"/>
        <v>8492.6399999999921</v>
      </c>
      <c r="W61" s="1191">
        <f t="shared" si="11"/>
        <v>312</v>
      </c>
      <c r="X61" s="1192">
        <f t="shared" si="5"/>
        <v>0</v>
      </c>
    </row>
    <row r="62" spans="1:24" x14ac:dyDescent="0.25">
      <c r="B62">
        <v>27.22</v>
      </c>
      <c r="C62" s="15">
        <v>24</v>
      </c>
      <c r="D62" s="846">
        <f t="shared" si="12"/>
        <v>653.28</v>
      </c>
      <c r="E62" s="864">
        <v>45194</v>
      </c>
      <c r="F62" s="846">
        <f t="shared" si="13"/>
        <v>653.28</v>
      </c>
      <c r="G62" s="748" t="s">
        <v>334</v>
      </c>
      <c r="H62" s="749">
        <v>81</v>
      </c>
      <c r="I62" s="865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25"/>
      <c r="Q62" s="979">
        <f t="shared" si="2"/>
        <v>0</v>
      </c>
      <c r="R62" s="1156"/>
      <c r="S62" s="979">
        <f t="shared" si="3"/>
        <v>0</v>
      </c>
      <c r="T62" s="950"/>
      <c r="U62" s="968"/>
      <c r="V62" s="1194">
        <f t="shared" si="8"/>
        <v>8492.6399999999921</v>
      </c>
      <c r="W62" s="1191">
        <f t="shared" si="11"/>
        <v>312</v>
      </c>
      <c r="X62" s="1192">
        <f t="shared" si="5"/>
        <v>0</v>
      </c>
    </row>
    <row r="63" spans="1:24" x14ac:dyDescent="0.25">
      <c r="B63">
        <v>27.22</v>
      </c>
      <c r="C63" s="15">
        <v>8</v>
      </c>
      <c r="D63" s="846">
        <f t="shared" si="12"/>
        <v>217.76</v>
      </c>
      <c r="E63" s="864">
        <v>45196</v>
      </c>
      <c r="F63" s="846">
        <f t="shared" si="13"/>
        <v>217.76</v>
      </c>
      <c r="G63" s="748" t="s">
        <v>342</v>
      </c>
      <c r="H63" s="749">
        <v>81</v>
      </c>
      <c r="I63" s="865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25"/>
      <c r="Q63" s="979">
        <f t="shared" si="2"/>
        <v>0</v>
      </c>
      <c r="R63" s="1156"/>
      <c r="S63" s="979">
        <f t="shared" si="3"/>
        <v>0</v>
      </c>
      <c r="T63" s="950"/>
      <c r="U63" s="968"/>
      <c r="V63" s="1194">
        <f t="shared" si="8"/>
        <v>8492.6399999999921</v>
      </c>
      <c r="W63" s="1191">
        <f t="shared" si="11"/>
        <v>312</v>
      </c>
      <c r="X63" s="1192">
        <f t="shared" si="5"/>
        <v>0</v>
      </c>
    </row>
    <row r="64" spans="1:24" x14ac:dyDescent="0.25">
      <c r="B64">
        <v>27.22</v>
      </c>
      <c r="C64" s="15">
        <v>3</v>
      </c>
      <c r="D64" s="846">
        <f t="shared" si="12"/>
        <v>81.66</v>
      </c>
      <c r="E64" s="864">
        <v>45196</v>
      </c>
      <c r="F64" s="846">
        <f t="shared" si="13"/>
        <v>81.66</v>
      </c>
      <c r="G64" s="748" t="s">
        <v>343</v>
      </c>
      <c r="H64" s="749">
        <v>81</v>
      </c>
      <c r="I64" s="865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25"/>
      <c r="Q64" s="979">
        <f t="shared" si="2"/>
        <v>0</v>
      </c>
      <c r="R64" s="1156"/>
      <c r="S64" s="979">
        <f t="shared" si="3"/>
        <v>0</v>
      </c>
      <c r="T64" s="950"/>
      <c r="U64" s="968"/>
      <c r="V64" s="1194">
        <f t="shared" si="8"/>
        <v>8492.6399999999921</v>
      </c>
      <c r="W64" s="1191">
        <f t="shared" si="11"/>
        <v>312</v>
      </c>
      <c r="X64" s="1192">
        <f t="shared" si="5"/>
        <v>0</v>
      </c>
    </row>
    <row r="65" spans="2:24" x14ac:dyDescent="0.25">
      <c r="B65">
        <v>27.22</v>
      </c>
      <c r="C65" s="15">
        <v>24</v>
      </c>
      <c r="D65" s="846">
        <f t="shared" si="12"/>
        <v>653.28</v>
      </c>
      <c r="E65" s="864">
        <v>45197</v>
      </c>
      <c r="F65" s="846">
        <f t="shared" si="13"/>
        <v>653.28</v>
      </c>
      <c r="G65" s="748" t="s">
        <v>352</v>
      </c>
      <c r="H65" s="749">
        <v>81</v>
      </c>
      <c r="I65" s="865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25"/>
      <c r="Q65" s="979">
        <f t="shared" si="2"/>
        <v>0</v>
      </c>
      <c r="R65" s="1156"/>
      <c r="S65" s="979">
        <f t="shared" si="3"/>
        <v>0</v>
      </c>
      <c r="T65" s="950"/>
      <c r="U65" s="968"/>
      <c r="V65" s="1194">
        <f t="shared" si="8"/>
        <v>8492.6399999999921</v>
      </c>
      <c r="W65" s="1191">
        <f t="shared" si="11"/>
        <v>312</v>
      </c>
      <c r="X65" s="1192">
        <f t="shared" si="5"/>
        <v>0</v>
      </c>
    </row>
    <row r="66" spans="2:24" x14ac:dyDescent="0.25">
      <c r="B66">
        <v>27.22</v>
      </c>
      <c r="C66" s="15">
        <v>4</v>
      </c>
      <c r="D66" s="846">
        <f t="shared" si="12"/>
        <v>108.88</v>
      </c>
      <c r="E66" s="864">
        <v>45198</v>
      </c>
      <c r="F66" s="846">
        <f t="shared" si="13"/>
        <v>108.88</v>
      </c>
      <c r="G66" s="748" t="s">
        <v>355</v>
      </c>
      <c r="H66" s="749">
        <v>81</v>
      </c>
      <c r="I66" s="865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25"/>
      <c r="Q66" s="979">
        <f t="shared" si="2"/>
        <v>0</v>
      </c>
      <c r="R66" s="1156"/>
      <c r="S66" s="979">
        <f t="shared" si="3"/>
        <v>0</v>
      </c>
      <c r="T66" s="950"/>
      <c r="U66" s="968"/>
      <c r="V66" s="1194">
        <f t="shared" si="8"/>
        <v>8492.6399999999921</v>
      </c>
      <c r="W66" s="1191">
        <f t="shared" si="11"/>
        <v>312</v>
      </c>
      <c r="X66" s="1192">
        <f t="shared" si="5"/>
        <v>0</v>
      </c>
    </row>
    <row r="67" spans="2:24" x14ac:dyDescent="0.25">
      <c r="B67">
        <v>27.22</v>
      </c>
      <c r="C67" s="15">
        <v>1</v>
      </c>
      <c r="D67" s="846">
        <f t="shared" si="12"/>
        <v>27.22</v>
      </c>
      <c r="E67" s="864">
        <v>45198</v>
      </c>
      <c r="F67" s="846">
        <f t="shared" si="13"/>
        <v>27.22</v>
      </c>
      <c r="G67" s="748" t="s">
        <v>356</v>
      </c>
      <c r="H67" s="749">
        <v>81</v>
      </c>
      <c r="I67" s="865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25"/>
      <c r="Q67" s="979">
        <f t="shared" si="2"/>
        <v>0</v>
      </c>
      <c r="R67" s="1156"/>
      <c r="S67" s="979">
        <f t="shared" si="3"/>
        <v>0</v>
      </c>
      <c r="T67" s="950"/>
      <c r="U67" s="968"/>
      <c r="V67" s="1194">
        <f t="shared" si="8"/>
        <v>8492.6399999999921</v>
      </c>
      <c r="W67" s="1191">
        <f t="shared" si="11"/>
        <v>312</v>
      </c>
      <c r="X67" s="1192">
        <f t="shared" si="5"/>
        <v>0</v>
      </c>
    </row>
    <row r="68" spans="2:24" x14ac:dyDescent="0.25">
      <c r="B68">
        <v>27.22</v>
      </c>
      <c r="C68" s="15">
        <v>2</v>
      </c>
      <c r="D68" s="846">
        <f t="shared" si="12"/>
        <v>54.44</v>
      </c>
      <c r="E68" s="864">
        <v>45199</v>
      </c>
      <c r="F68" s="846">
        <f t="shared" si="13"/>
        <v>54.44</v>
      </c>
      <c r="G68" s="748" t="s">
        <v>357</v>
      </c>
      <c r="H68" s="749">
        <v>81</v>
      </c>
      <c r="I68" s="865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25"/>
      <c r="Q68" s="979">
        <f t="shared" si="2"/>
        <v>0</v>
      </c>
      <c r="R68" s="1156"/>
      <c r="S68" s="979">
        <f t="shared" si="3"/>
        <v>0</v>
      </c>
      <c r="T68" s="950"/>
      <c r="U68" s="968"/>
      <c r="V68" s="1194">
        <f t="shared" si="8"/>
        <v>8492.6399999999921</v>
      </c>
      <c r="W68" s="1191">
        <f t="shared" si="11"/>
        <v>312</v>
      </c>
      <c r="X68" s="1192">
        <f t="shared" si="5"/>
        <v>0</v>
      </c>
    </row>
    <row r="69" spans="2:24" x14ac:dyDescent="0.25">
      <c r="B69">
        <v>27.22</v>
      </c>
      <c r="C69" s="15">
        <v>24</v>
      </c>
      <c r="D69" s="846">
        <f t="shared" si="12"/>
        <v>653.28</v>
      </c>
      <c r="E69" s="864">
        <v>45199</v>
      </c>
      <c r="F69" s="846">
        <f t="shared" si="13"/>
        <v>653.28</v>
      </c>
      <c r="G69" s="748" t="s">
        <v>358</v>
      </c>
      <c r="H69" s="749">
        <v>81</v>
      </c>
      <c r="I69" s="865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25"/>
      <c r="Q69" s="979">
        <f t="shared" si="2"/>
        <v>0</v>
      </c>
      <c r="R69" s="1156"/>
      <c r="S69" s="979">
        <f t="shared" si="3"/>
        <v>0</v>
      </c>
      <c r="T69" s="950"/>
      <c r="U69" s="968"/>
      <c r="V69" s="1194">
        <f t="shared" si="8"/>
        <v>8492.6399999999921</v>
      </c>
      <c r="W69" s="1191">
        <f t="shared" si="11"/>
        <v>312</v>
      </c>
      <c r="X69" s="1192">
        <f t="shared" si="5"/>
        <v>0</v>
      </c>
    </row>
    <row r="70" spans="2:24" x14ac:dyDescent="0.25">
      <c r="B70">
        <v>27.22</v>
      </c>
      <c r="C70" s="15">
        <v>4</v>
      </c>
      <c r="D70" s="846">
        <f t="shared" si="12"/>
        <v>108.88</v>
      </c>
      <c r="E70" s="864">
        <v>45199</v>
      </c>
      <c r="F70" s="846">
        <f t="shared" si="13"/>
        <v>108.88</v>
      </c>
      <c r="G70" s="748" t="s">
        <v>359</v>
      </c>
      <c r="H70" s="749">
        <v>81</v>
      </c>
      <c r="I70" s="865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25"/>
      <c r="Q70" s="979">
        <f t="shared" si="2"/>
        <v>0</v>
      </c>
      <c r="R70" s="1156"/>
      <c r="S70" s="979">
        <f t="shared" si="3"/>
        <v>0</v>
      </c>
      <c r="T70" s="950"/>
      <c r="U70" s="968"/>
      <c r="V70" s="1194">
        <f t="shared" si="8"/>
        <v>8492.6399999999921</v>
      </c>
      <c r="W70" s="1191">
        <f t="shared" si="11"/>
        <v>312</v>
      </c>
      <c r="X70" s="1192">
        <f t="shared" si="5"/>
        <v>0</v>
      </c>
    </row>
    <row r="71" spans="2:24" x14ac:dyDescent="0.25">
      <c r="B71">
        <v>27.22</v>
      </c>
      <c r="C71" s="15">
        <v>1</v>
      </c>
      <c r="D71" s="846">
        <f t="shared" si="12"/>
        <v>27.22</v>
      </c>
      <c r="E71" s="864">
        <v>45199</v>
      </c>
      <c r="F71" s="846">
        <f t="shared" si="13"/>
        <v>27.22</v>
      </c>
      <c r="G71" s="748" t="s">
        <v>360</v>
      </c>
      <c r="H71" s="749">
        <v>81</v>
      </c>
      <c r="I71" s="865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25"/>
      <c r="Q71" s="979">
        <f t="shared" si="2"/>
        <v>0</v>
      </c>
      <c r="R71" s="1156"/>
      <c r="S71" s="979">
        <f t="shared" si="3"/>
        <v>0</v>
      </c>
      <c r="T71" s="950"/>
      <c r="U71" s="968"/>
      <c r="V71" s="1194">
        <f t="shared" si="8"/>
        <v>8492.6399999999921</v>
      </c>
      <c r="W71" s="1191">
        <f t="shared" si="11"/>
        <v>312</v>
      </c>
      <c r="X71" s="1192">
        <f t="shared" si="5"/>
        <v>0</v>
      </c>
    </row>
    <row r="72" spans="2:24" x14ac:dyDescent="0.25">
      <c r="B72">
        <v>27.22</v>
      </c>
      <c r="C72" s="15">
        <v>32</v>
      </c>
      <c r="D72" s="846">
        <f t="shared" si="12"/>
        <v>871.04</v>
      </c>
      <c r="E72" s="864">
        <v>45201</v>
      </c>
      <c r="F72" s="846">
        <f t="shared" si="13"/>
        <v>871.04</v>
      </c>
      <c r="G72" s="748" t="s">
        <v>364</v>
      </c>
      <c r="H72" s="749">
        <v>81</v>
      </c>
      <c r="I72" s="865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25"/>
      <c r="Q72" s="979">
        <f t="shared" si="2"/>
        <v>0</v>
      </c>
      <c r="R72" s="1156"/>
      <c r="S72" s="979">
        <f t="shared" si="3"/>
        <v>0</v>
      </c>
      <c r="T72" s="950"/>
      <c r="U72" s="968"/>
      <c r="V72" s="1194">
        <f t="shared" si="8"/>
        <v>8492.6399999999921</v>
      </c>
      <c r="W72" s="1191">
        <f t="shared" si="11"/>
        <v>312</v>
      </c>
      <c r="X72" s="1192">
        <f t="shared" si="5"/>
        <v>0</v>
      </c>
    </row>
    <row r="73" spans="2:24" x14ac:dyDescent="0.25">
      <c r="B73">
        <v>27.22</v>
      </c>
      <c r="C73" s="15">
        <v>20</v>
      </c>
      <c r="D73" s="846">
        <f t="shared" si="12"/>
        <v>544.4</v>
      </c>
      <c r="E73" s="864">
        <v>45201</v>
      </c>
      <c r="F73" s="846">
        <f t="shared" si="13"/>
        <v>544.4</v>
      </c>
      <c r="G73" s="748" t="s">
        <v>365</v>
      </c>
      <c r="H73" s="749">
        <v>81</v>
      </c>
      <c r="I73" s="865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25"/>
      <c r="Q73" s="979">
        <f t="shared" ref="Q73:Q114" si="14">P73*O73</f>
        <v>0</v>
      </c>
      <c r="R73" s="1156"/>
      <c r="S73" s="979">
        <f t="shared" ref="S73:S114" si="15">Q73</f>
        <v>0</v>
      </c>
      <c r="T73" s="950"/>
      <c r="U73" s="968"/>
      <c r="V73" s="1194">
        <f t="shared" si="8"/>
        <v>8492.6399999999921</v>
      </c>
      <c r="W73" s="1191">
        <f t="shared" si="11"/>
        <v>312</v>
      </c>
      <c r="X73" s="1192">
        <f t="shared" si="5"/>
        <v>0</v>
      </c>
    </row>
    <row r="74" spans="2:24" x14ac:dyDescent="0.25">
      <c r="B74">
        <v>27.22</v>
      </c>
      <c r="C74" s="15">
        <v>5</v>
      </c>
      <c r="D74" s="846">
        <f t="shared" si="12"/>
        <v>136.1</v>
      </c>
      <c r="E74" s="864">
        <v>45201</v>
      </c>
      <c r="F74" s="846">
        <f t="shared" si="13"/>
        <v>136.1</v>
      </c>
      <c r="G74" s="748" t="s">
        <v>367</v>
      </c>
      <c r="H74" s="749">
        <v>81</v>
      </c>
      <c r="I74" s="865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25"/>
      <c r="Q74" s="979">
        <f t="shared" si="14"/>
        <v>0</v>
      </c>
      <c r="R74" s="1156"/>
      <c r="S74" s="979">
        <f t="shared" si="15"/>
        <v>0</v>
      </c>
      <c r="T74" s="950"/>
      <c r="U74" s="968"/>
      <c r="V74" s="1194">
        <f t="shared" si="8"/>
        <v>8492.6399999999921</v>
      </c>
      <c r="W74" s="1191">
        <f t="shared" si="11"/>
        <v>312</v>
      </c>
      <c r="X74" s="1192">
        <f t="shared" ref="X74:X114" si="17">S74*U74</f>
        <v>0</v>
      </c>
    </row>
    <row r="75" spans="2:24" x14ac:dyDescent="0.25">
      <c r="B75">
        <v>27.22</v>
      </c>
      <c r="C75" s="15"/>
      <c r="D75" s="1147">
        <f t="shared" ref="D75:D114" si="18">C75*B75</f>
        <v>0</v>
      </c>
      <c r="E75" s="864"/>
      <c r="F75" s="846">
        <f t="shared" ref="F75:F114" si="19">D75</f>
        <v>0</v>
      </c>
      <c r="G75" s="748"/>
      <c r="H75" s="749"/>
      <c r="I75" s="1146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25"/>
      <c r="Q75" s="979">
        <f t="shared" si="14"/>
        <v>0</v>
      </c>
      <c r="R75" s="1156"/>
      <c r="S75" s="979">
        <f t="shared" si="15"/>
        <v>0</v>
      </c>
      <c r="T75" s="950"/>
      <c r="U75" s="968"/>
      <c r="V75" s="1194">
        <f t="shared" ref="V75:V113" si="21">V74-S75</f>
        <v>8492.6399999999921</v>
      </c>
      <c r="W75" s="1191">
        <f t="shared" si="11"/>
        <v>312</v>
      </c>
      <c r="X75" s="1192">
        <f t="shared" si="17"/>
        <v>0</v>
      </c>
    </row>
    <row r="76" spans="2:24" x14ac:dyDescent="0.25">
      <c r="B76">
        <v>27.22</v>
      </c>
      <c r="C76" s="15">
        <v>24</v>
      </c>
      <c r="D76" s="771">
        <f t="shared" si="18"/>
        <v>653.28</v>
      </c>
      <c r="E76" s="1316">
        <v>45203</v>
      </c>
      <c r="F76" s="771">
        <f t="shared" si="19"/>
        <v>653.28</v>
      </c>
      <c r="G76" s="779" t="s">
        <v>561</v>
      </c>
      <c r="H76" s="780">
        <v>90</v>
      </c>
      <c r="I76" s="1317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25"/>
      <c r="Q76" s="979">
        <f t="shared" si="14"/>
        <v>0</v>
      </c>
      <c r="R76" s="1156"/>
      <c r="S76" s="979">
        <f t="shared" si="15"/>
        <v>0</v>
      </c>
      <c r="T76" s="950"/>
      <c r="U76" s="968"/>
      <c r="V76" s="1194">
        <f t="shared" si="21"/>
        <v>8492.6399999999921</v>
      </c>
      <c r="W76" s="1191">
        <f t="shared" si="11"/>
        <v>312</v>
      </c>
      <c r="X76" s="1192">
        <f t="shared" si="17"/>
        <v>0</v>
      </c>
    </row>
    <row r="77" spans="2:24" x14ac:dyDescent="0.25">
      <c r="B77">
        <v>27.22</v>
      </c>
      <c r="C77" s="15">
        <v>10</v>
      </c>
      <c r="D77" s="771">
        <f t="shared" si="18"/>
        <v>272.2</v>
      </c>
      <c r="E77" s="1316">
        <v>45205</v>
      </c>
      <c r="F77" s="771">
        <f t="shared" si="19"/>
        <v>272.2</v>
      </c>
      <c r="G77" s="779" t="s">
        <v>582</v>
      </c>
      <c r="H77" s="780">
        <v>90</v>
      </c>
      <c r="I77" s="1317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25"/>
      <c r="Q77" s="979">
        <f t="shared" si="14"/>
        <v>0</v>
      </c>
      <c r="R77" s="1156"/>
      <c r="S77" s="979">
        <f t="shared" si="15"/>
        <v>0</v>
      </c>
      <c r="T77" s="950"/>
      <c r="U77" s="968"/>
      <c r="V77" s="1194">
        <f t="shared" si="21"/>
        <v>8492.6399999999921</v>
      </c>
      <c r="W77" s="1191">
        <f t="shared" ref="W77:W113" si="23">W76-P77</f>
        <v>312</v>
      </c>
      <c r="X77" s="1192">
        <f t="shared" si="17"/>
        <v>0</v>
      </c>
    </row>
    <row r="78" spans="2:24" x14ac:dyDescent="0.25">
      <c r="B78">
        <v>27.22</v>
      </c>
      <c r="C78" s="15">
        <v>27</v>
      </c>
      <c r="D78" s="771">
        <f t="shared" si="18"/>
        <v>734.93999999999994</v>
      </c>
      <c r="E78" s="1316">
        <v>45206</v>
      </c>
      <c r="F78" s="771">
        <f t="shared" si="19"/>
        <v>734.93999999999994</v>
      </c>
      <c r="G78" s="779" t="s">
        <v>593</v>
      </c>
      <c r="H78" s="780">
        <v>0</v>
      </c>
      <c r="I78" s="1317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25"/>
      <c r="Q78" s="979">
        <f t="shared" si="14"/>
        <v>0</v>
      </c>
      <c r="R78" s="1156"/>
      <c r="S78" s="979">
        <f t="shared" si="15"/>
        <v>0</v>
      </c>
      <c r="T78" s="950"/>
      <c r="U78" s="968"/>
      <c r="V78" s="1194">
        <f t="shared" si="21"/>
        <v>8492.6399999999921</v>
      </c>
      <c r="W78" s="1191">
        <f t="shared" si="23"/>
        <v>312</v>
      </c>
      <c r="X78" s="1192">
        <f t="shared" si="17"/>
        <v>0</v>
      </c>
    </row>
    <row r="79" spans="2:24" x14ac:dyDescent="0.25">
      <c r="B79">
        <v>27.22</v>
      </c>
      <c r="C79" s="15"/>
      <c r="D79" s="771">
        <f t="shared" si="18"/>
        <v>0</v>
      </c>
      <c r="E79" s="1316"/>
      <c r="F79" s="771">
        <f t="shared" si="19"/>
        <v>0</v>
      </c>
      <c r="G79" s="779"/>
      <c r="H79" s="1336"/>
      <c r="I79" s="1337">
        <f t="shared" si="20"/>
        <v>2.3874235921539366E-12</v>
      </c>
      <c r="J79" s="1338">
        <f t="shared" si="22"/>
        <v>0</v>
      </c>
      <c r="K79" s="1339">
        <f t="shared" si="16"/>
        <v>0</v>
      </c>
      <c r="O79">
        <v>27.22</v>
      </c>
      <c r="P79" s="1125"/>
      <c r="Q79" s="979">
        <f t="shared" si="14"/>
        <v>0</v>
      </c>
      <c r="R79" s="1156"/>
      <c r="S79" s="979">
        <f t="shared" si="15"/>
        <v>0</v>
      </c>
      <c r="T79" s="950"/>
      <c r="U79" s="968"/>
      <c r="V79" s="1194">
        <f t="shared" si="21"/>
        <v>8492.6399999999921</v>
      </c>
      <c r="W79" s="1191">
        <f t="shared" si="23"/>
        <v>312</v>
      </c>
      <c r="X79" s="1192">
        <f t="shared" si="17"/>
        <v>0</v>
      </c>
    </row>
    <row r="80" spans="2:24" x14ac:dyDescent="0.25">
      <c r="B80">
        <v>27.22</v>
      </c>
      <c r="C80" s="15"/>
      <c r="D80" s="771">
        <f t="shared" si="18"/>
        <v>0</v>
      </c>
      <c r="E80" s="1316"/>
      <c r="F80" s="771">
        <f t="shared" si="19"/>
        <v>0</v>
      </c>
      <c r="G80" s="779"/>
      <c r="H80" s="1336"/>
      <c r="I80" s="1337">
        <f t="shared" si="20"/>
        <v>2.3874235921539366E-12</v>
      </c>
      <c r="J80" s="1338">
        <f t="shared" si="22"/>
        <v>0</v>
      </c>
      <c r="K80" s="1339">
        <f t="shared" si="16"/>
        <v>0</v>
      </c>
      <c r="O80">
        <v>27.22</v>
      </c>
      <c r="P80" s="1125"/>
      <c r="Q80" s="979">
        <f t="shared" si="14"/>
        <v>0</v>
      </c>
      <c r="R80" s="1156"/>
      <c r="S80" s="979">
        <f t="shared" si="15"/>
        <v>0</v>
      </c>
      <c r="T80" s="950"/>
      <c r="U80" s="968"/>
      <c r="V80" s="1194">
        <f t="shared" si="21"/>
        <v>8492.6399999999921</v>
      </c>
      <c r="W80" s="1191">
        <f t="shared" si="23"/>
        <v>312</v>
      </c>
      <c r="X80" s="1192">
        <f t="shared" si="17"/>
        <v>0</v>
      </c>
    </row>
    <row r="81" spans="2:24" x14ac:dyDescent="0.25">
      <c r="B81">
        <v>27.22</v>
      </c>
      <c r="C81" s="15"/>
      <c r="D81" s="771">
        <f t="shared" si="18"/>
        <v>0</v>
      </c>
      <c r="E81" s="1316"/>
      <c r="F81" s="771">
        <f t="shared" si="19"/>
        <v>0</v>
      </c>
      <c r="G81" s="779"/>
      <c r="H81" s="1336"/>
      <c r="I81" s="1337">
        <f t="shared" si="20"/>
        <v>2.3874235921539366E-12</v>
      </c>
      <c r="J81" s="1338">
        <f t="shared" si="22"/>
        <v>0</v>
      </c>
      <c r="K81" s="1339">
        <f t="shared" si="16"/>
        <v>0</v>
      </c>
      <c r="O81">
        <v>27.22</v>
      </c>
      <c r="P81" s="1125"/>
      <c r="Q81" s="979">
        <f t="shared" si="14"/>
        <v>0</v>
      </c>
      <c r="R81" s="1156"/>
      <c r="S81" s="979">
        <f t="shared" si="15"/>
        <v>0</v>
      </c>
      <c r="T81" s="950"/>
      <c r="U81" s="968"/>
      <c r="V81" s="1194">
        <f t="shared" si="21"/>
        <v>8492.6399999999921</v>
      </c>
      <c r="W81" s="1191">
        <f t="shared" si="23"/>
        <v>312</v>
      </c>
      <c r="X81" s="1192">
        <f t="shared" si="17"/>
        <v>0</v>
      </c>
    </row>
    <row r="82" spans="2:24" x14ac:dyDescent="0.25">
      <c r="B82">
        <v>27.22</v>
      </c>
      <c r="C82" s="15"/>
      <c r="D82" s="771">
        <f t="shared" si="18"/>
        <v>0</v>
      </c>
      <c r="E82" s="1316"/>
      <c r="F82" s="771">
        <f t="shared" si="19"/>
        <v>0</v>
      </c>
      <c r="G82" s="779"/>
      <c r="H82" s="1336"/>
      <c r="I82" s="1337">
        <f t="shared" si="20"/>
        <v>2.3874235921539366E-12</v>
      </c>
      <c r="J82" s="1338">
        <f t="shared" si="22"/>
        <v>0</v>
      </c>
      <c r="K82" s="1339">
        <f t="shared" si="16"/>
        <v>0</v>
      </c>
      <c r="O82">
        <v>27.22</v>
      </c>
      <c r="P82" s="1125"/>
      <c r="Q82" s="979">
        <f t="shared" si="14"/>
        <v>0</v>
      </c>
      <c r="R82" s="1156"/>
      <c r="S82" s="979">
        <f t="shared" si="15"/>
        <v>0</v>
      </c>
      <c r="T82" s="950"/>
      <c r="U82" s="968"/>
      <c r="V82" s="1194">
        <f t="shared" si="21"/>
        <v>8492.6399999999921</v>
      </c>
      <c r="W82" s="1191">
        <f t="shared" si="23"/>
        <v>312</v>
      </c>
      <c r="X82" s="1192">
        <f t="shared" si="17"/>
        <v>0</v>
      </c>
    </row>
    <row r="83" spans="2:24" x14ac:dyDescent="0.25">
      <c r="B83">
        <v>27.22</v>
      </c>
      <c r="C83" s="15"/>
      <c r="D83" s="771">
        <f t="shared" si="18"/>
        <v>0</v>
      </c>
      <c r="E83" s="1316"/>
      <c r="F83" s="771">
        <f t="shared" si="19"/>
        <v>0</v>
      </c>
      <c r="G83" s="779"/>
      <c r="H83" s="1336"/>
      <c r="I83" s="1337">
        <f t="shared" si="20"/>
        <v>2.3874235921539366E-12</v>
      </c>
      <c r="J83" s="1338">
        <f t="shared" si="22"/>
        <v>0</v>
      </c>
      <c r="K83" s="1339">
        <f t="shared" si="16"/>
        <v>0</v>
      </c>
      <c r="O83">
        <v>27.22</v>
      </c>
      <c r="P83" s="1125"/>
      <c r="Q83" s="979">
        <f t="shared" si="14"/>
        <v>0</v>
      </c>
      <c r="R83" s="1156"/>
      <c r="S83" s="979">
        <f t="shared" si="15"/>
        <v>0</v>
      </c>
      <c r="T83" s="950"/>
      <c r="U83" s="968"/>
      <c r="V83" s="1194">
        <f t="shared" si="21"/>
        <v>8492.6399999999921</v>
      </c>
      <c r="W83" s="1191">
        <f t="shared" si="23"/>
        <v>312</v>
      </c>
      <c r="X83" s="1192">
        <f t="shared" si="17"/>
        <v>0</v>
      </c>
    </row>
    <row r="84" spans="2:24" x14ac:dyDescent="0.25">
      <c r="B84">
        <v>27.22</v>
      </c>
      <c r="C84" s="15"/>
      <c r="D84" s="771">
        <f t="shared" si="18"/>
        <v>0</v>
      </c>
      <c r="E84" s="1316"/>
      <c r="F84" s="771">
        <f t="shared" si="19"/>
        <v>0</v>
      </c>
      <c r="G84" s="779"/>
      <c r="H84" s="780"/>
      <c r="I84" s="1317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25"/>
      <c r="Q84" s="979">
        <f t="shared" si="14"/>
        <v>0</v>
      </c>
      <c r="R84" s="1156"/>
      <c r="S84" s="979">
        <f t="shared" si="15"/>
        <v>0</v>
      </c>
      <c r="T84" s="950"/>
      <c r="U84" s="968"/>
      <c r="V84" s="1194">
        <f t="shared" si="21"/>
        <v>8492.6399999999921</v>
      </c>
      <c r="W84" s="1191">
        <f t="shared" si="23"/>
        <v>312</v>
      </c>
      <c r="X84" s="1192">
        <f t="shared" si="17"/>
        <v>0</v>
      </c>
    </row>
    <row r="85" spans="2:24" x14ac:dyDescent="0.25">
      <c r="B85">
        <v>27.22</v>
      </c>
      <c r="C85" s="15"/>
      <c r="D85" s="771">
        <f t="shared" si="18"/>
        <v>0</v>
      </c>
      <c r="E85" s="1316"/>
      <c r="F85" s="771">
        <f t="shared" si="19"/>
        <v>0</v>
      </c>
      <c r="G85" s="779"/>
      <c r="H85" s="780"/>
      <c r="I85" s="1317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25"/>
      <c r="Q85" s="979">
        <f t="shared" si="14"/>
        <v>0</v>
      </c>
      <c r="R85" s="1156"/>
      <c r="S85" s="979">
        <f t="shared" si="15"/>
        <v>0</v>
      </c>
      <c r="T85" s="950"/>
      <c r="U85" s="968"/>
      <c r="V85" s="1194">
        <f t="shared" si="21"/>
        <v>8492.6399999999921</v>
      </c>
      <c r="W85" s="1191">
        <f t="shared" si="23"/>
        <v>312</v>
      </c>
      <c r="X85" s="1192">
        <f t="shared" si="17"/>
        <v>0</v>
      </c>
    </row>
    <row r="86" spans="2:24" x14ac:dyDescent="0.25">
      <c r="B86">
        <v>27.22</v>
      </c>
      <c r="C86" s="15"/>
      <c r="D86" s="771">
        <f t="shared" si="18"/>
        <v>0</v>
      </c>
      <c r="E86" s="1316"/>
      <c r="F86" s="771">
        <f t="shared" si="19"/>
        <v>0</v>
      </c>
      <c r="G86" s="779"/>
      <c r="H86" s="780"/>
      <c r="I86" s="1317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25"/>
      <c r="Q86" s="979">
        <f t="shared" si="14"/>
        <v>0</v>
      </c>
      <c r="R86" s="1156"/>
      <c r="S86" s="979">
        <f t="shared" si="15"/>
        <v>0</v>
      </c>
      <c r="T86" s="950"/>
      <c r="U86" s="968"/>
      <c r="V86" s="1194">
        <f t="shared" si="21"/>
        <v>8492.6399999999921</v>
      </c>
      <c r="W86" s="1191">
        <f t="shared" si="23"/>
        <v>312</v>
      </c>
      <c r="X86" s="1192">
        <f t="shared" si="17"/>
        <v>0</v>
      </c>
    </row>
    <row r="87" spans="2:24" x14ac:dyDescent="0.25">
      <c r="B87">
        <v>27.22</v>
      </c>
      <c r="C87" s="15"/>
      <c r="D87" s="771">
        <f t="shared" si="18"/>
        <v>0</v>
      </c>
      <c r="E87" s="1316"/>
      <c r="F87" s="771">
        <f t="shared" si="19"/>
        <v>0</v>
      </c>
      <c r="G87" s="779"/>
      <c r="H87" s="780"/>
      <c r="I87" s="1317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25"/>
      <c r="Q87" s="979">
        <f t="shared" si="14"/>
        <v>0</v>
      </c>
      <c r="R87" s="1156"/>
      <c r="S87" s="979">
        <f t="shared" si="15"/>
        <v>0</v>
      </c>
      <c r="T87" s="950"/>
      <c r="U87" s="968"/>
      <c r="V87" s="1194">
        <f t="shared" si="21"/>
        <v>8492.6399999999921</v>
      </c>
      <c r="W87" s="1191">
        <f t="shared" si="23"/>
        <v>312</v>
      </c>
      <c r="X87" s="1192">
        <f t="shared" si="17"/>
        <v>0</v>
      </c>
    </row>
    <row r="88" spans="2:24" x14ac:dyDescent="0.25">
      <c r="B88">
        <v>27.22</v>
      </c>
      <c r="C88" s="15"/>
      <c r="D88" s="771">
        <f t="shared" si="18"/>
        <v>0</v>
      </c>
      <c r="E88" s="1316"/>
      <c r="F88" s="771">
        <f t="shared" si="19"/>
        <v>0</v>
      </c>
      <c r="G88" s="779"/>
      <c r="H88" s="780"/>
      <c r="I88" s="1317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25"/>
      <c r="Q88" s="979">
        <f t="shared" si="14"/>
        <v>0</v>
      </c>
      <c r="R88" s="1156"/>
      <c r="S88" s="979">
        <f t="shared" si="15"/>
        <v>0</v>
      </c>
      <c r="T88" s="950"/>
      <c r="U88" s="968"/>
      <c r="V88" s="1194">
        <f t="shared" si="21"/>
        <v>8492.6399999999921</v>
      </c>
      <c r="W88" s="1191">
        <f t="shared" si="23"/>
        <v>312</v>
      </c>
      <c r="X88" s="1192">
        <f t="shared" si="17"/>
        <v>0</v>
      </c>
    </row>
    <row r="89" spans="2:24" x14ac:dyDescent="0.25">
      <c r="B89">
        <v>27.22</v>
      </c>
      <c r="C89" s="15"/>
      <c r="D89" s="771">
        <f t="shared" si="18"/>
        <v>0</v>
      </c>
      <c r="E89" s="1316"/>
      <c r="F89" s="771">
        <f t="shared" si="19"/>
        <v>0</v>
      </c>
      <c r="G89" s="779"/>
      <c r="H89" s="780"/>
      <c r="I89" s="1317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25"/>
      <c r="Q89" s="979">
        <f t="shared" si="14"/>
        <v>0</v>
      </c>
      <c r="R89" s="1156"/>
      <c r="S89" s="979">
        <f t="shared" si="15"/>
        <v>0</v>
      </c>
      <c r="T89" s="950"/>
      <c r="U89" s="968"/>
      <c r="V89" s="1194">
        <f t="shared" si="21"/>
        <v>8492.6399999999921</v>
      </c>
      <c r="W89" s="1191">
        <f t="shared" si="23"/>
        <v>312</v>
      </c>
      <c r="X89" s="1192">
        <f t="shared" si="17"/>
        <v>0</v>
      </c>
    </row>
    <row r="90" spans="2:24" x14ac:dyDescent="0.25">
      <c r="B90">
        <v>27.22</v>
      </c>
      <c r="C90" s="15"/>
      <c r="D90" s="771">
        <f t="shared" si="18"/>
        <v>0</v>
      </c>
      <c r="E90" s="1316"/>
      <c r="F90" s="771">
        <f t="shared" si="19"/>
        <v>0</v>
      </c>
      <c r="G90" s="779"/>
      <c r="H90" s="780"/>
      <c r="I90" s="1317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25"/>
      <c r="Q90" s="979">
        <f t="shared" si="14"/>
        <v>0</v>
      </c>
      <c r="R90" s="1156"/>
      <c r="S90" s="979">
        <f t="shared" si="15"/>
        <v>0</v>
      </c>
      <c r="T90" s="950"/>
      <c r="U90" s="968"/>
      <c r="V90" s="1194">
        <f t="shared" si="21"/>
        <v>8492.6399999999921</v>
      </c>
      <c r="W90" s="1191">
        <f t="shared" si="23"/>
        <v>312</v>
      </c>
      <c r="X90" s="1192">
        <f t="shared" si="17"/>
        <v>0</v>
      </c>
    </row>
    <row r="91" spans="2:24" x14ac:dyDescent="0.25">
      <c r="B91">
        <v>27.22</v>
      </c>
      <c r="C91" s="15"/>
      <c r="D91" s="771">
        <f t="shared" si="18"/>
        <v>0</v>
      </c>
      <c r="E91" s="1316"/>
      <c r="F91" s="771">
        <f t="shared" si="19"/>
        <v>0</v>
      </c>
      <c r="G91" s="779"/>
      <c r="H91" s="780"/>
      <c r="I91" s="1317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25"/>
      <c r="Q91" s="979">
        <f t="shared" si="14"/>
        <v>0</v>
      </c>
      <c r="R91" s="1156"/>
      <c r="S91" s="979">
        <f t="shared" si="15"/>
        <v>0</v>
      </c>
      <c r="T91" s="950"/>
      <c r="U91" s="968"/>
      <c r="V91" s="1194">
        <f t="shared" si="21"/>
        <v>8492.6399999999921</v>
      </c>
      <c r="W91" s="1191">
        <f t="shared" si="23"/>
        <v>312</v>
      </c>
      <c r="X91" s="1192">
        <f t="shared" si="17"/>
        <v>0</v>
      </c>
    </row>
    <row r="92" spans="2:24" x14ac:dyDescent="0.25">
      <c r="B92">
        <v>27.22</v>
      </c>
      <c r="C92" s="15"/>
      <c r="D92" s="771">
        <f t="shared" si="18"/>
        <v>0</v>
      </c>
      <c r="E92" s="1316"/>
      <c r="F92" s="771">
        <f t="shared" si="19"/>
        <v>0</v>
      </c>
      <c r="G92" s="779"/>
      <c r="H92" s="780"/>
      <c r="I92" s="1317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25"/>
      <c r="Q92" s="979">
        <f t="shared" si="14"/>
        <v>0</v>
      </c>
      <c r="R92" s="1156"/>
      <c r="S92" s="979">
        <f t="shared" si="15"/>
        <v>0</v>
      </c>
      <c r="T92" s="950"/>
      <c r="U92" s="968"/>
      <c r="V92" s="1194">
        <f t="shared" si="21"/>
        <v>8492.6399999999921</v>
      </c>
      <c r="W92" s="1191">
        <f t="shared" si="23"/>
        <v>312</v>
      </c>
      <c r="X92" s="1192">
        <f t="shared" si="17"/>
        <v>0</v>
      </c>
    </row>
    <row r="93" spans="2:24" x14ac:dyDescent="0.25">
      <c r="B93">
        <v>27.22</v>
      </c>
      <c r="C93" s="15"/>
      <c r="D93" s="771">
        <f t="shared" si="18"/>
        <v>0</v>
      </c>
      <c r="E93" s="1316"/>
      <c r="F93" s="771">
        <f t="shared" si="19"/>
        <v>0</v>
      </c>
      <c r="G93" s="779"/>
      <c r="H93" s="780"/>
      <c r="I93" s="1317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25"/>
      <c r="Q93" s="979">
        <f t="shared" si="14"/>
        <v>0</v>
      </c>
      <c r="R93" s="1156"/>
      <c r="S93" s="979">
        <f t="shared" si="15"/>
        <v>0</v>
      </c>
      <c r="T93" s="950"/>
      <c r="U93" s="968"/>
      <c r="V93" s="1194">
        <f t="shared" si="21"/>
        <v>8492.6399999999921</v>
      </c>
      <c r="W93" s="1191">
        <f t="shared" si="23"/>
        <v>312</v>
      </c>
      <c r="X93" s="1192">
        <f t="shared" si="17"/>
        <v>0</v>
      </c>
    </row>
    <row r="94" spans="2:24" x14ac:dyDescent="0.25">
      <c r="B94">
        <v>27.22</v>
      </c>
      <c r="C94" s="15"/>
      <c r="D94" s="771">
        <f t="shared" si="18"/>
        <v>0</v>
      </c>
      <c r="E94" s="1316"/>
      <c r="F94" s="771">
        <f t="shared" si="19"/>
        <v>0</v>
      </c>
      <c r="G94" s="779"/>
      <c r="H94" s="780"/>
      <c r="I94" s="1317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25"/>
      <c r="Q94" s="979">
        <f t="shared" si="14"/>
        <v>0</v>
      </c>
      <c r="R94" s="1156"/>
      <c r="S94" s="979">
        <f t="shared" si="15"/>
        <v>0</v>
      </c>
      <c r="T94" s="950"/>
      <c r="U94" s="968"/>
      <c r="V94" s="1194">
        <f t="shared" si="21"/>
        <v>8492.6399999999921</v>
      </c>
      <c r="W94" s="1191">
        <f t="shared" si="23"/>
        <v>312</v>
      </c>
      <c r="X94" s="1192">
        <f t="shared" si="17"/>
        <v>0</v>
      </c>
    </row>
    <row r="95" spans="2:24" x14ac:dyDescent="0.25">
      <c r="B95">
        <v>27.22</v>
      </c>
      <c r="C95" s="15"/>
      <c r="D95" s="771">
        <f t="shared" si="18"/>
        <v>0</v>
      </c>
      <c r="E95" s="1316"/>
      <c r="F95" s="771">
        <f t="shared" si="19"/>
        <v>0</v>
      </c>
      <c r="G95" s="779"/>
      <c r="H95" s="780"/>
      <c r="I95" s="1317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25"/>
      <c r="Q95" s="979">
        <f t="shared" si="14"/>
        <v>0</v>
      </c>
      <c r="R95" s="1156"/>
      <c r="S95" s="979">
        <f t="shared" si="15"/>
        <v>0</v>
      </c>
      <c r="T95" s="950"/>
      <c r="U95" s="968"/>
      <c r="V95" s="1194">
        <f t="shared" si="21"/>
        <v>8492.6399999999921</v>
      </c>
      <c r="W95" s="1191">
        <f t="shared" si="23"/>
        <v>312</v>
      </c>
      <c r="X95" s="1192">
        <f t="shared" si="17"/>
        <v>0</v>
      </c>
    </row>
    <row r="96" spans="2:24" x14ac:dyDescent="0.25">
      <c r="B96">
        <v>27.22</v>
      </c>
      <c r="C96" s="15"/>
      <c r="D96" s="771">
        <f t="shared" si="18"/>
        <v>0</v>
      </c>
      <c r="E96" s="1316"/>
      <c r="F96" s="771">
        <f t="shared" si="19"/>
        <v>0</v>
      </c>
      <c r="G96" s="779"/>
      <c r="H96" s="780"/>
      <c r="I96" s="1317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25"/>
      <c r="Q96" s="979">
        <f t="shared" si="14"/>
        <v>0</v>
      </c>
      <c r="R96" s="1156"/>
      <c r="S96" s="979">
        <f t="shared" si="15"/>
        <v>0</v>
      </c>
      <c r="T96" s="950"/>
      <c r="U96" s="968"/>
      <c r="V96" s="1194">
        <f t="shared" si="21"/>
        <v>8492.6399999999921</v>
      </c>
      <c r="W96" s="1191">
        <f t="shared" si="23"/>
        <v>312</v>
      </c>
      <c r="X96" s="1192">
        <f t="shared" si="17"/>
        <v>0</v>
      </c>
    </row>
    <row r="97" spans="2:24" x14ac:dyDescent="0.25">
      <c r="B97">
        <v>27.22</v>
      </c>
      <c r="C97" s="15"/>
      <c r="D97" s="771">
        <f t="shared" si="18"/>
        <v>0</v>
      </c>
      <c r="E97" s="1316"/>
      <c r="F97" s="771">
        <f t="shared" si="19"/>
        <v>0</v>
      </c>
      <c r="G97" s="779"/>
      <c r="H97" s="780"/>
      <c r="I97" s="1317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25"/>
      <c r="Q97" s="979">
        <f t="shared" si="14"/>
        <v>0</v>
      </c>
      <c r="R97" s="1156"/>
      <c r="S97" s="979">
        <f t="shared" si="15"/>
        <v>0</v>
      </c>
      <c r="T97" s="950"/>
      <c r="U97" s="968"/>
      <c r="V97" s="1194">
        <f t="shared" si="21"/>
        <v>8492.6399999999921</v>
      </c>
      <c r="W97" s="1191">
        <f t="shared" si="23"/>
        <v>312</v>
      </c>
      <c r="X97" s="1192">
        <f t="shared" si="17"/>
        <v>0</v>
      </c>
    </row>
    <row r="98" spans="2:24" x14ac:dyDescent="0.25">
      <c r="B98">
        <v>27.22</v>
      </c>
      <c r="C98" s="15"/>
      <c r="D98" s="771">
        <f t="shared" si="18"/>
        <v>0</v>
      </c>
      <c r="E98" s="1316"/>
      <c r="F98" s="771">
        <f t="shared" si="19"/>
        <v>0</v>
      </c>
      <c r="G98" s="779"/>
      <c r="H98" s="780"/>
      <c r="I98" s="1317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25"/>
      <c r="Q98" s="979">
        <f t="shared" si="14"/>
        <v>0</v>
      </c>
      <c r="R98" s="1156"/>
      <c r="S98" s="979">
        <f t="shared" si="15"/>
        <v>0</v>
      </c>
      <c r="T98" s="950"/>
      <c r="U98" s="968"/>
      <c r="V98" s="1194">
        <f t="shared" si="21"/>
        <v>8492.6399999999921</v>
      </c>
      <c r="W98" s="1191">
        <f t="shared" si="23"/>
        <v>312</v>
      </c>
      <c r="X98" s="1192">
        <f t="shared" si="17"/>
        <v>0</v>
      </c>
    </row>
    <row r="99" spans="2:24" x14ac:dyDescent="0.25">
      <c r="B99">
        <v>27.22</v>
      </c>
      <c r="C99" s="15"/>
      <c r="D99" s="771">
        <f t="shared" si="18"/>
        <v>0</v>
      </c>
      <c r="E99" s="1316"/>
      <c r="F99" s="771">
        <f t="shared" si="19"/>
        <v>0</v>
      </c>
      <c r="G99" s="779"/>
      <c r="H99" s="780"/>
      <c r="I99" s="1317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25"/>
      <c r="Q99" s="979">
        <f t="shared" si="14"/>
        <v>0</v>
      </c>
      <c r="R99" s="1156"/>
      <c r="S99" s="979">
        <f t="shared" si="15"/>
        <v>0</v>
      </c>
      <c r="T99" s="950"/>
      <c r="U99" s="968"/>
      <c r="V99" s="1194">
        <f t="shared" si="21"/>
        <v>8492.6399999999921</v>
      </c>
      <c r="W99" s="1191">
        <f t="shared" si="23"/>
        <v>312</v>
      </c>
      <c r="X99" s="1192">
        <f t="shared" si="17"/>
        <v>0</v>
      </c>
    </row>
    <row r="100" spans="2:24" x14ac:dyDescent="0.25">
      <c r="B100">
        <v>27.22</v>
      </c>
      <c r="C100" s="15"/>
      <c r="D100" s="771">
        <f t="shared" si="18"/>
        <v>0</v>
      </c>
      <c r="E100" s="1316"/>
      <c r="F100" s="771">
        <f t="shared" si="19"/>
        <v>0</v>
      </c>
      <c r="G100" s="779"/>
      <c r="H100" s="780"/>
      <c r="I100" s="1317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25"/>
      <c r="Q100" s="979">
        <f t="shared" si="14"/>
        <v>0</v>
      </c>
      <c r="R100" s="1156"/>
      <c r="S100" s="979">
        <f t="shared" si="15"/>
        <v>0</v>
      </c>
      <c r="T100" s="950"/>
      <c r="U100" s="968"/>
      <c r="V100" s="1194">
        <f t="shared" si="21"/>
        <v>8492.6399999999921</v>
      </c>
      <c r="W100" s="1191">
        <f t="shared" si="23"/>
        <v>312</v>
      </c>
      <c r="X100" s="1192">
        <f t="shared" si="17"/>
        <v>0</v>
      </c>
    </row>
    <row r="101" spans="2:24" x14ac:dyDescent="0.25">
      <c r="B101">
        <v>27.22</v>
      </c>
      <c r="C101" s="15"/>
      <c r="D101" s="771">
        <f t="shared" si="18"/>
        <v>0</v>
      </c>
      <c r="E101" s="1316"/>
      <c r="F101" s="771">
        <f t="shared" si="19"/>
        <v>0</v>
      </c>
      <c r="G101" s="779"/>
      <c r="H101" s="780"/>
      <c r="I101" s="1317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25"/>
      <c r="Q101" s="979">
        <f t="shared" si="14"/>
        <v>0</v>
      </c>
      <c r="R101" s="1156"/>
      <c r="S101" s="979">
        <f t="shared" si="15"/>
        <v>0</v>
      </c>
      <c r="T101" s="950"/>
      <c r="U101" s="968"/>
      <c r="V101" s="1194">
        <f t="shared" si="21"/>
        <v>8492.6399999999921</v>
      </c>
      <c r="W101" s="1191">
        <f t="shared" si="23"/>
        <v>312</v>
      </c>
      <c r="X101" s="1192">
        <f t="shared" si="17"/>
        <v>0</v>
      </c>
    </row>
    <row r="102" spans="2:24" x14ac:dyDescent="0.25">
      <c r="B102">
        <v>27.22</v>
      </c>
      <c r="C102" s="15"/>
      <c r="D102" s="771">
        <f t="shared" si="18"/>
        <v>0</v>
      </c>
      <c r="E102" s="1316"/>
      <c r="F102" s="771">
        <f t="shared" si="19"/>
        <v>0</v>
      </c>
      <c r="G102" s="779"/>
      <c r="H102" s="780"/>
      <c r="I102" s="1317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25"/>
      <c r="Q102" s="979">
        <f t="shared" si="14"/>
        <v>0</v>
      </c>
      <c r="R102" s="1156"/>
      <c r="S102" s="979">
        <f t="shared" si="15"/>
        <v>0</v>
      </c>
      <c r="T102" s="950"/>
      <c r="U102" s="968"/>
      <c r="V102" s="1194">
        <f t="shared" si="21"/>
        <v>8492.6399999999921</v>
      </c>
      <c r="W102" s="1191">
        <f t="shared" si="23"/>
        <v>312</v>
      </c>
      <c r="X102" s="1192">
        <f t="shared" si="17"/>
        <v>0</v>
      </c>
    </row>
    <row r="103" spans="2:24" x14ac:dyDescent="0.25">
      <c r="B103">
        <v>27.22</v>
      </c>
      <c r="C103" s="15"/>
      <c r="D103" s="771">
        <f t="shared" si="18"/>
        <v>0</v>
      </c>
      <c r="E103" s="1316"/>
      <c r="F103" s="771">
        <f t="shared" si="19"/>
        <v>0</v>
      </c>
      <c r="G103" s="779"/>
      <c r="H103" s="780"/>
      <c r="I103" s="1317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25"/>
      <c r="Q103" s="979">
        <f t="shared" si="14"/>
        <v>0</v>
      </c>
      <c r="R103" s="1156"/>
      <c r="S103" s="979">
        <f t="shared" si="15"/>
        <v>0</v>
      </c>
      <c r="T103" s="950"/>
      <c r="U103" s="968"/>
      <c r="V103" s="1194">
        <f t="shared" si="21"/>
        <v>8492.6399999999921</v>
      </c>
      <c r="W103" s="1191">
        <f t="shared" si="23"/>
        <v>312</v>
      </c>
      <c r="X103" s="1192">
        <f t="shared" si="17"/>
        <v>0</v>
      </c>
    </row>
    <row r="104" spans="2:24" x14ac:dyDescent="0.25">
      <c r="B104">
        <v>27.22</v>
      </c>
      <c r="C104" s="15"/>
      <c r="D104" s="771">
        <f t="shared" si="18"/>
        <v>0</v>
      </c>
      <c r="E104" s="1316"/>
      <c r="F104" s="771">
        <f t="shared" si="19"/>
        <v>0</v>
      </c>
      <c r="G104" s="779"/>
      <c r="H104" s="780"/>
      <c r="I104" s="1317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25"/>
      <c r="Q104" s="979">
        <f t="shared" si="14"/>
        <v>0</v>
      </c>
      <c r="R104" s="1156"/>
      <c r="S104" s="979">
        <f t="shared" si="15"/>
        <v>0</v>
      </c>
      <c r="T104" s="950"/>
      <c r="U104" s="968"/>
      <c r="V104" s="1194">
        <f t="shared" si="21"/>
        <v>8492.6399999999921</v>
      </c>
      <c r="W104" s="1191">
        <f t="shared" si="23"/>
        <v>312</v>
      </c>
      <c r="X104" s="1192">
        <f t="shared" si="17"/>
        <v>0</v>
      </c>
    </row>
    <row r="105" spans="2:24" x14ac:dyDescent="0.25">
      <c r="B105">
        <v>27.22</v>
      </c>
      <c r="C105" s="15"/>
      <c r="D105" s="771">
        <f t="shared" si="18"/>
        <v>0</v>
      </c>
      <c r="E105" s="1316"/>
      <c r="F105" s="771">
        <f t="shared" si="19"/>
        <v>0</v>
      </c>
      <c r="G105" s="779"/>
      <c r="H105" s="780"/>
      <c r="I105" s="1317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25"/>
      <c r="Q105" s="979">
        <f t="shared" si="14"/>
        <v>0</v>
      </c>
      <c r="R105" s="1156"/>
      <c r="S105" s="979">
        <f t="shared" si="15"/>
        <v>0</v>
      </c>
      <c r="T105" s="950"/>
      <c r="U105" s="968"/>
      <c r="V105" s="1194">
        <f t="shared" si="21"/>
        <v>8492.6399999999921</v>
      </c>
      <c r="W105" s="1191">
        <f t="shared" si="23"/>
        <v>312</v>
      </c>
      <c r="X105" s="1192">
        <f t="shared" si="17"/>
        <v>0</v>
      </c>
    </row>
    <row r="106" spans="2:24" x14ac:dyDescent="0.25">
      <c r="B106">
        <v>27.22</v>
      </c>
      <c r="C106" s="15"/>
      <c r="D106" s="771">
        <f t="shared" si="18"/>
        <v>0</v>
      </c>
      <c r="E106" s="1316"/>
      <c r="F106" s="771">
        <f t="shared" si="19"/>
        <v>0</v>
      </c>
      <c r="G106" s="779"/>
      <c r="H106" s="780"/>
      <c r="I106" s="1317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25"/>
      <c r="Q106" s="979">
        <f t="shared" si="14"/>
        <v>0</v>
      </c>
      <c r="R106" s="1156"/>
      <c r="S106" s="979">
        <f t="shared" si="15"/>
        <v>0</v>
      </c>
      <c r="T106" s="950"/>
      <c r="U106" s="968"/>
      <c r="V106" s="1194">
        <f t="shared" si="21"/>
        <v>8492.6399999999921</v>
      </c>
      <c r="W106" s="1191">
        <f t="shared" si="23"/>
        <v>312</v>
      </c>
      <c r="X106" s="1192">
        <f t="shared" si="17"/>
        <v>0</v>
      </c>
    </row>
    <row r="107" spans="2:24" x14ac:dyDescent="0.25">
      <c r="B107">
        <v>27.22</v>
      </c>
      <c r="C107" s="15"/>
      <c r="D107" s="771">
        <f t="shared" si="18"/>
        <v>0</v>
      </c>
      <c r="E107" s="1316"/>
      <c r="F107" s="771">
        <f t="shared" si="19"/>
        <v>0</v>
      </c>
      <c r="G107" s="779"/>
      <c r="H107" s="780"/>
      <c r="I107" s="1317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196">
        <f t="shared" si="21"/>
        <v>8492.6399999999921</v>
      </c>
      <c r="W107" s="392">
        <f t="shared" si="23"/>
        <v>312</v>
      </c>
      <c r="X107" s="393">
        <f t="shared" si="17"/>
        <v>0</v>
      </c>
    </row>
    <row r="108" spans="2:24" x14ac:dyDescent="0.25">
      <c r="B108">
        <v>27.22</v>
      </c>
      <c r="C108" s="15"/>
      <c r="D108" s="771">
        <f t="shared" si="18"/>
        <v>0</v>
      </c>
      <c r="E108" s="1316"/>
      <c r="F108" s="771">
        <f t="shared" si="19"/>
        <v>0</v>
      </c>
      <c r="G108" s="779"/>
      <c r="H108" s="780"/>
      <c r="I108" s="1317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196">
        <f t="shared" si="21"/>
        <v>8492.6399999999921</v>
      </c>
      <c r="W108" s="392">
        <f t="shared" si="23"/>
        <v>312</v>
      </c>
      <c r="X108" s="393">
        <f t="shared" si="17"/>
        <v>0</v>
      </c>
    </row>
    <row r="109" spans="2:24" x14ac:dyDescent="0.25">
      <c r="B109">
        <v>27.22</v>
      </c>
      <c r="C109" s="15"/>
      <c r="D109" s="771">
        <f t="shared" si="18"/>
        <v>0</v>
      </c>
      <c r="E109" s="1316"/>
      <c r="F109" s="771">
        <f t="shared" si="19"/>
        <v>0</v>
      </c>
      <c r="G109" s="779"/>
      <c r="H109" s="780"/>
      <c r="I109" s="1317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196">
        <f t="shared" si="21"/>
        <v>8492.6399999999921</v>
      </c>
      <c r="W109" s="392">
        <f t="shared" si="23"/>
        <v>312</v>
      </c>
      <c r="X109" s="393">
        <f t="shared" si="17"/>
        <v>0</v>
      </c>
    </row>
    <row r="110" spans="2:24" x14ac:dyDescent="0.25">
      <c r="B110">
        <v>27.22</v>
      </c>
      <c r="C110" s="15"/>
      <c r="D110" s="771">
        <f t="shared" si="18"/>
        <v>0</v>
      </c>
      <c r="E110" s="1316"/>
      <c r="F110" s="771">
        <f t="shared" si="19"/>
        <v>0</v>
      </c>
      <c r="G110" s="779"/>
      <c r="H110" s="780"/>
      <c r="I110" s="1317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196">
        <f t="shared" si="21"/>
        <v>8492.6399999999921</v>
      </c>
      <c r="W110" s="392">
        <f t="shared" si="23"/>
        <v>312</v>
      </c>
      <c r="X110" s="393">
        <f t="shared" si="17"/>
        <v>0</v>
      </c>
    </row>
    <row r="111" spans="2:24" x14ac:dyDescent="0.25">
      <c r="B111">
        <v>27.22</v>
      </c>
      <c r="C111" s="15"/>
      <c r="D111" s="771">
        <f t="shared" si="18"/>
        <v>0</v>
      </c>
      <c r="E111" s="1316"/>
      <c r="F111" s="771">
        <f t="shared" si="19"/>
        <v>0</v>
      </c>
      <c r="G111" s="779"/>
      <c r="H111" s="780"/>
      <c r="I111" s="1317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196">
        <f t="shared" si="21"/>
        <v>8492.6399999999921</v>
      </c>
      <c r="W111" s="392">
        <f t="shared" si="23"/>
        <v>312</v>
      </c>
      <c r="X111" s="393">
        <f t="shared" si="17"/>
        <v>0</v>
      </c>
    </row>
    <row r="112" spans="2:24" x14ac:dyDescent="0.25">
      <c r="B112">
        <v>27.22</v>
      </c>
      <c r="C112" s="15"/>
      <c r="D112" s="771">
        <f t="shared" si="18"/>
        <v>0</v>
      </c>
      <c r="E112" s="1316"/>
      <c r="F112" s="771">
        <f t="shared" si="19"/>
        <v>0</v>
      </c>
      <c r="G112" s="779"/>
      <c r="H112" s="780"/>
      <c r="I112" s="1317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196">
        <f t="shared" si="21"/>
        <v>8492.6399999999921</v>
      </c>
      <c r="W112" s="392">
        <f t="shared" si="23"/>
        <v>312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1">
        <f t="shared" si="18"/>
        <v>0</v>
      </c>
      <c r="E113" s="1316"/>
      <c r="F113" s="771">
        <f t="shared" si="19"/>
        <v>0</v>
      </c>
      <c r="G113" s="779"/>
      <c r="H113" s="780"/>
      <c r="I113" s="1317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196">
        <f t="shared" si="21"/>
        <v>8492.6399999999921</v>
      </c>
      <c r="W113" s="392">
        <f t="shared" si="23"/>
        <v>312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368</v>
      </c>
      <c r="Q115" s="6">
        <f>SUM(Q9:Q114)</f>
        <v>10016.960000000001</v>
      </c>
      <c r="S115" s="6">
        <f>SUM(S9:S114)</f>
        <v>10016.960000000001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312</v>
      </c>
    </row>
    <row r="119" spans="1:24" ht="15.75" thickBot="1" x14ac:dyDescent="0.3"/>
    <row r="120" spans="1:24" ht="15.75" thickBot="1" x14ac:dyDescent="0.3">
      <c r="C120" s="1505" t="s">
        <v>11</v>
      </c>
      <c r="D120" s="1506"/>
      <c r="E120" s="56">
        <f>E4+E5+E6-F115</f>
        <v>0</v>
      </c>
      <c r="G120" s="47"/>
      <c r="H120" s="90"/>
      <c r="P120" s="1505" t="s">
        <v>11</v>
      </c>
      <c r="Q120" s="1506"/>
      <c r="R120" s="56">
        <f>R4+R5+R6-S115</f>
        <v>8492.6399999999976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1" t="s">
        <v>384</v>
      </c>
      <c r="B1" s="1521"/>
      <c r="C1" s="1521"/>
      <c r="D1" s="1521"/>
      <c r="E1" s="1521"/>
      <c r="F1" s="1521"/>
      <c r="G1" s="1521"/>
      <c r="H1" s="11">
        <v>1</v>
      </c>
      <c r="K1" s="1503" t="s">
        <v>470</v>
      </c>
      <c r="L1" s="1503"/>
      <c r="M1" s="1503"/>
      <c r="N1" s="1503"/>
      <c r="O1" s="1503"/>
      <c r="P1" s="1503"/>
      <c r="Q1" s="150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507" t="s">
        <v>78</v>
      </c>
      <c r="B5" s="733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507" t="s">
        <v>78</v>
      </c>
      <c r="L5" s="733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671.50000000000011</v>
      </c>
      <c r="R5" s="7">
        <f>O5-Q5+O4+O6+O7</f>
        <v>478.7299999999999</v>
      </c>
    </row>
    <row r="6" spans="1:19" ht="15" customHeight="1" x14ac:dyDescent="0.25">
      <c r="A6" s="1507"/>
      <c r="B6" s="1548" t="s">
        <v>126</v>
      </c>
      <c r="C6" s="547"/>
      <c r="D6" s="547"/>
      <c r="E6" s="1362">
        <v>0.5</v>
      </c>
      <c r="F6" s="583"/>
      <c r="K6" s="1507"/>
      <c r="L6" s="1548" t="s">
        <v>126</v>
      </c>
      <c r="M6" s="547"/>
      <c r="N6" s="547"/>
      <c r="O6" s="1362">
        <v>149.47</v>
      </c>
      <c r="P6" s="1361">
        <v>8</v>
      </c>
    </row>
    <row r="7" spans="1:19" ht="15.75" customHeight="1" thickBot="1" x14ac:dyDescent="0.3">
      <c r="B7" s="1549"/>
      <c r="C7" s="584"/>
      <c r="D7" s="584"/>
      <c r="E7" s="584"/>
      <c r="F7" s="583"/>
      <c r="L7" s="1549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45">
        <f>P4+P5+P6+P7-M9</f>
        <v>56</v>
      </c>
      <c r="M9" s="927">
        <v>8</v>
      </c>
      <c r="N9" s="979">
        <v>158.58000000000001</v>
      </c>
      <c r="O9" s="1156">
        <v>45215</v>
      </c>
      <c r="P9" s="979">
        <f t="shared" ref="P9:P67" si="1">N9</f>
        <v>158.58000000000001</v>
      </c>
      <c r="Q9" s="950" t="s">
        <v>653</v>
      </c>
      <c r="R9" s="968">
        <v>96</v>
      </c>
      <c r="S9" s="1238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245</v>
      </c>
      <c r="H10" s="70">
        <v>89</v>
      </c>
      <c r="I10" s="77">
        <f t="shared" ref="I10:I11" si="3">I9-F10</f>
        <v>1996.9699999999998</v>
      </c>
      <c r="K10" s="76"/>
      <c r="L10" s="1239">
        <f t="shared" ref="L10:L11" si="4">L9-M10</f>
        <v>50</v>
      </c>
      <c r="M10" s="927">
        <v>6</v>
      </c>
      <c r="N10" s="979">
        <v>113.37</v>
      </c>
      <c r="O10" s="1156">
        <v>45219</v>
      </c>
      <c r="P10" s="979">
        <f t="shared" si="1"/>
        <v>113.37</v>
      </c>
      <c r="Q10" s="950" t="s">
        <v>684</v>
      </c>
      <c r="R10" s="968">
        <v>0</v>
      </c>
      <c r="S10" s="1238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244</v>
      </c>
      <c r="H11" s="70">
        <v>91</v>
      </c>
      <c r="I11" s="77">
        <f t="shared" si="3"/>
        <v>1980.9799999999998</v>
      </c>
      <c r="K11" s="12"/>
      <c r="L11" s="1239">
        <f t="shared" si="4"/>
        <v>49</v>
      </c>
      <c r="M11" s="1153">
        <v>1</v>
      </c>
      <c r="N11" s="979">
        <v>18.23</v>
      </c>
      <c r="O11" s="1156">
        <v>45220</v>
      </c>
      <c r="P11" s="979">
        <f t="shared" si="1"/>
        <v>18.23</v>
      </c>
      <c r="Q11" s="950" t="s">
        <v>688</v>
      </c>
      <c r="R11" s="968">
        <v>87</v>
      </c>
      <c r="S11" s="1238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250</v>
      </c>
      <c r="H12" s="70">
        <v>91</v>
      </c>
      <c r="I12" s="77">
        <f>I11-F12</f>
        <v>1874.4599999999998</v>
      </c>
      <c r="K12" s="54" t="s">
        <v>33</v>
      </c>
      <c r="L12" s="1145">
        <f>L11-M12</f>
        <v>39</v>
      </c>
      <c r="M12" s="1153">
        <v>10</v>
      </c>
      <c r="N12" s="979">
        <v>169.9</v>
      </c>
      <c r="O12" s="1156">
        <v>45222</v>
      </c>
      <c r="P12" s="979">
        <f t="shared" si="1"/>
        <v>169.9</v>
      </c>
      <c r="Q12" s="950" t="s">
        <v>701</v>
      </c>
      <c r="R12" s="968">
        <v>0</v>
      </c>
      <c r="S12" s="1238">
        <f>S11-P12</f>
        <v>690.15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253</v>
      </c>
      <c r="H13" s="70">
        <v>91</v>
      </c>
      <c r="I13" s="77">
        <f t="shared" ref="I13:I67" si="7">I12-F13</f>
        <v>1855.8099999999997</v>
      </c>
      <c r="K13" s="76"/>
      <c r="L13" s="1145">
        <f t="shared" ref="L13:L66" si="8">L12-M13</f>
        <v>37</v>
      </c>
      <c r="M13" s="1153">
        <v>2</v>
      </c>
      <c r="N13" s="979">
        <v>31.44</v>
      </c>
      <c r="O13" s="1156">
        <v>45222</v>
      </c>
      <c r="P13" s="979">
        <f t="shared" si="1"/>
        <v>31.44</v>
      </c>
      <c r="Q13" s="950" t="s">
        <v>702</v>
      </c>
      <c r="R13" s="968">
        <v>91</v>
      </c>
      <c r="S13" s="1238">
        <f t="shared" ref="S13:S67" si="9">S12-P13</f>
        <v>658.70999999999992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255</v>
      </c>
      <c r="H14" s="70">
        <v>91</v>
      </c>
      <c r="I14" s="77">
        <f t="shared" si="7"/>
        <v>1838.1599999999996</v>
      </c>
      <c r="K14" s="12"/>
      <c r="L14" s="1145">
        <f t="shared" si="8"/>
        <v>35</v>
      </c>
      <c r="M14" s="1153">
        <v>2</v>
      </c>
      <c r="N14" s="979">
        <v>34.380000000000003</v>
      </c>
      <c r="O14" s="1156">
        <v>45224</v>
      </c>
      <c r="P14" s="979">
        <f t="shared" si="1"/>
        <v>34.380000000000003</v>
      </c>
      <c r="Q14" s="950" t="s">
        <v>716</v>
      </c>
      <c r="R14" s="968">
        <v>91</v>
      </c>
      <c r="S14" s="1238">
        <f t="shared" si="9"/>
        <v>624.32999999999993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255</v>
      </c>
      <c r="H15" s="70">
        <v>91</v>
      </c>
      <c r="I15" s="77">
        <f t="shared" si="7"/>
        <v>1822.0699999999997</v>
      </c>
      <c r="L15" s="1145">
        <f t="shared" si="8"/>
        <v>33</v>
      </c>
      <c r="M15" s="1153">
        <v>2</v>
      </c>
      <c r="N15" s="979">
        <v>31.84</v>
      </c>
      <c r="O15" s="1156">
        <v>45224</v>
      </c>
      <c r="P15" s="979">
        <f t="shared" si="1"/>
        <v>31.84</v>
      </c>
      <c r="Q15" s="950" t="s">
        <v>721</v>
      </c>
      <c r="R15" s="968">
        <v>90</v>
      </c>
      <c r="S15" s="1238">
        <f t="shared" si="9"/>
        <v>592.4899999999999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264</v>
      </c>
      <c r="H16" s="70">
        <v>91</v>
      </c>
      <c r="I16" s="77">
        <f t="shared" si="7"/>
        <v>1802.5199999999998</v>
      </c>
      <c r="L16" s="1145">
        <f t="shared" si="8"/>
        <v>27</v>
      </c>
      <c r="M16" s="1153">
        <v>6</v>
      </c>
      <c r="N16" s="979">
        <v>113.76</v>
      </c>
      <c r="O16" s="1156">
        <v>45227</v>
      </c>
      <c r="P16" s="979">
        <f t="shared" si="1"/>
        <v>113.76</v>
      </c>
      <c r="Q16" s="950" t="s">
        <v>740</v>
      </c>
      <c r="R16" s="968">
        <v>0</v>
      </c>
      <c r="S16" s="1238">
        <f t="shared" si="9"/>
        <v>478.7299999999999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268</v>
      </c>
      <c r="H17" s="70">
        <v>84</v>
      </c>
      <c r="I17" s="77">
        <f t="shared" si="7"/>
        <v>1436.9999999999998</v>
      </c>
      <c r="L17" s="1145">
        <f t="shared" si="8"/>
        <v>27</v>
      </c>
      <c r="M17" s="1153"/>
      <c r="N17" s="979"/>
      <c r="O17" s="1156"/>
      <c r="P17" s="979">
        <f t="shared" si="1"/>
        <v>0</v>
      </c>
      <c r="Q17" s="950"/>
      <c r="R17" s="968"/>
      <c r="S17" s="1238">
        <f t="shared" si="9"/>
        <v>478.7299999999999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300</v>
      </c>
      <c r="H18" s="70">
        <v>91</v>
      </c>
      <c r="I18" s="77">
        <f t="shared" si="7"/>
        <v>1416.9099999999999</v>
      </c>
      <c r="L18" s="1145">
        <f t="shared" si="8"/>
        <v>27</v>
      </c>
      <c r="M18" s="1153"/>
      <c r="N18" s="979"/>
      <c r="O18" s="1156"/>
      <c r="P18" s="979">
        <f t="shared" si="1"/>
        <v>0</v>
      </c>
      <c r="Q18" s="950"/>
      <c r="R18" s="968"/>
      <c r="S18" s="1238">
        <f t="shared" si="9"/>
        <v>478.7299999999999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306</v>
      </c>
      <c r="H19" s="70">
        <v>91</v>
      </c>
      <c r="I19" s="77">
        <f t="shared" si="7"/>
        <v>1203.1899999999998</v>
      </c>
      <c r="L19" s="1145">
        <f t="shared" si="8"/>
        <v>27</v>
      </c>
      <c r="M19" s="1153"/>
      <c r="N19" s="979"/>
      <c r="O19" s="1156"/>
      <c r="P19" s="979">
        <f t="shared" si="1"/>
        <v>0</v>
      </c>
      <c r="Q19" s="950"/>
      <c r="R19" s="968"/>
      <c r="S19" s="1238">
        <f t="shared" si="9"/>
        <v>478.7299999999999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309</v>
      </c>
      <c r="H20" s="70">
        <v>91</v>
      </c>
      <c r="I20" s="77">
        <f t="shared" si="7"/>
        <v>1182.5399999999997</v>
      </c>
      <c r="L20" s="1145">
        <f t="shared" si="8"/>
        <v>27</v>
      </c>
      <c r="M20" s="1153"/>
      <c r="N20" s="979"/>
      <c r="O20" s="1156"/>
      <c r="P20" s="979">
        <f t="shared" si="1"/>
        <v>0</v>
      </c>
      <c r="Q20" s="950"/>
      <c r="R20" s="968"/>
      <c r="S20" s="1238">
        <f t="shared" si="9"/>
        <v>478.7299999999999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309</v>
      </c>
      <c r="H21" s="70">
        <v>91</v>
      </c>
      <c r="I21" s="77">
        <f t="shared" si="7"/>
        <v>1162.6699999999998</v>
      </c>
      <c r="L21" s="1145">
        <f t="shared" si="8"/>
        <v>27</v>
      </c>
      <c r="M21" s="1153"/>
      <c r="N21" s="979"/>
      <c r="O21" s="1156"/>
      <c r="P21" s="979">
        <f t="shared" si="1"/>
        <v>0</v>
      </c>
      <c r="Q21" s="950"/>
      <c r="R21" s="968"/>
      <c r="S21" s="1238">
        <f t="shared" si="9"/>
        <v>478.7299999999999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313</v>
      </c>
      <c r="H22" s="70">
        <v>91</v>
      </c>
      <c r="I22" s="77">
        <f t="shared" si="7"/>
        <v>1153.6299999999999</v>
      </c>
      <c r="L22" s="1145">
        <f t="shared" si="8"/>
        <v>27</v>
      </c>
      <c r="M22" s="1153"/>
      <c r="N22" s="979"/>
      <c r="O22" s="1156"/>
      <c r="P22" s="979">
        <f t="shared" si="1"/>
        <v>0</v>
      </c>
      <c r="Q22" s="950"/>
      <c r="R22" s="968"/>
      <c r="S22" s="1238">
        <f t="shared" si="9"/>
        <v>478.7299999999999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317</v>
      </c>
      <c r="H23" s="70">
        <v>91</v>
      </c>
      <c r="I23" s="77">
        <f t="shared" si="7"/>
        <v>1133.8399999999999</v>
      </c>
      <c r="L23" s="1145">
        <f t="shared" si="8"/>
        <v>27</v>
      </c>
      <c r="M23" s="1153"/>
      <c r="N23" s="979"/>
      <c r="O23" s="1156"/>
      <c r="P23" s="979">
        <f t="shared" si="1"/>
        <v>0</v>
      </c>
      <c r="Q23" s="950"/>
      <c r="R23" s="968"/>
      <c r="S23" s="1238">
        <f t="shared" si="9"/>
        <v>478.7299999999999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321</v>
      </c>
      <c r="H24" s="70">
        <v>91</v>
      </c>
      <c r="I24" s="77">
        <f t="shared" si="7"/>
        <v>1023.8999999999999</v>
      </c>
      <c r="L24" s="1145">
        <f t="shared" si="8"/>
        <v>27</v>
      </c>
      <c r="M24" s="1153"/>
      <c r="N24" s="979"/>
      <c r="O24" s="1156"/>
      <c r="P24" s="979">
        <f t="shared" si="1"/>
        <v>0</v>
      </c>
      <c r="Q24" s="950"/>
      <c r="R24" s="968"/>
      <c r="S24" s="1238">
        <f t="shared" si="9"/>
        <v>478.7299999999999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324</v>
      </c>
      <c r="H25" s="70">
        <v>91</v>
      </c>
      <c r="I25" s="77">
        <f t="shared" si="7"/>
        <v>1005.0699999999998</v>
      </c>
      <c r="L25" s="1145">
        <f t="shared" si="8"/>
        <v>27</v>
      </c>
      <c r="M25" s="1153"/>
      <c r="N25" s="979"/>
      <c r="O25" s="1156"/>
      <c r="P25" s="979">
        <f t="shared" si="1"/>
        <v>0</v>
      </c>
      <c r="Q25" s="950"/>
      <c r="R25" s="968"/>
      <c r="S25" s="1238">
        <f t="shared" si="9"/>
        <v>478.7299999999999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347</v>
      </c>
      <c r="H26" s="70">
        <v>91</v>
      </c>
      <c r="I26" s="77">
        <f t="shared" si="7"/>
        <v>983.77999999999986</v>
      </c>
      <c r="L26" s="1145">
        <f t="shared" si="8"/>
        <v>27</v>
      </c>
      <c r="M26" s="1153"/>
      <c r="N26" s="979"/>
      <c r="O26" s="1156"/>
      <c r="P26" s="979">
        <f t="shared" si="1"/>
        <v>0</v>
      </c>
      <c r="Q26" s="950"/>
      <c r="R26" s="968"/>
      <c r="S26" s="1238">
        <f t="shared" si="9"/>
        <v>478.7299999999999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352</v>
      </c>
      <c r="H27" s="70">
        <v>91</v>
      </c>
      <c r="I27" s="77">
        <f t="shared" si="7"/>
        <v>875.17999999999984</v>
      </c>
      <c r="L27" s="1145">
        <f t="shared" si="8"/>
        <v>27</v>
      </c>
      <c r="M27" s="1153"/>
      <c r="N27" s="979"/>
      <c r="O27" s="1156"/>
      <c r="P27" s="979">
        <f t="shared" si="1"/>
        <v>0</v>
      </c>
      <c r="Q27" s="950"/>
      <c r="R27" s="968"/>
      <c r="S27" s="1238">
        <f t="shared" si="9"/>
        <v>478.7299999999999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364</v>
      </c>
      <c r="H28" s="70">
        <v>91</v>
      </c>
      <c r="I28" s="77">
        <f t="shared" si="7"/>
        <v>730.39999999999986</v>
      </c>
      <c r="L28" s="1145">
        <f t="shared" si="8"/>
        <v>27</v>
      </c>
      <c r="M28" s="1153"/>
      <c r="N28" s="979"/>
      <c r="O28" s="1156"/>
      <c r="P28" s="979">
        <f t="shared" si="1"/>
        <v>0</v>
      </c>
      <c r="Q28" s="950"/>
      <c r="R28" s="968"/>
      <c r="S28" s="1238">
        <f t="shared" si="9"/>
        <v>478.7299999999999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367</v>
      </c>
      <c r="H29" s="70">
        <v>91</v>
      </c>
      <c r="I29" s="77">
        <f t="shared" si="7"/>
        <v>694.29999999999984</v>
      </c>
      <c r="L29" s="1145">
        <f t="shared" si="8"/>
        <v>27</v>
      </c>
      <c r="M29" s="1153"/>
      <c r="N29" s="979"/>
      <c r="O29" s="1156"/>
      <c r="P29" s="979">
        <f t="shared" si="1"/>
        <v>0</v>
      </c>
      <c r="Q29" s="950"/>
      <c r="R29" s="968"/>
      <c r="S29" s="1238">
        <f t="shared" si="9"/>
        <v>478.7299999999999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45">
        <f t="shared" si="8"/>
        <v>27</v>
      </c>
      <c r="M30" s="1153"/>
      <c r="N30" s="979"/>
      <c r="O30" s="1156"/>
      <c r="P30" s="979">
        <f t="shared" si="1"/>
        <v>0</v>
      </c>
      <c r="Q30" s="950"/>
      <c r="R30" s="968"/>
      <c r="S30" s="1238">
        <f t="shared" si="9"/>
        <v>478.7299999999999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58">
        <v>45204</v>
      </c>
      <c r="F31" s="572">
        <f t="shared" si="0"/>
        <v>15.01</v>
      </c>
      <c r="G31" s="724" t="s">
        <v>574</v>
      </c>
      <c r="H31" s="725">
        <v>91</v>
      </c>
      <c r="I31" s="77">
        <f t="shared" si="7"/>
        <v>679.28999999999985</v>
      </c>
      <c r="L31" s="1145">
        <f t="shared" si="8"/>
        <v>27</v>
      </c>
      <c r="M31" s="927"/>
      <c r="N31" s="979"/>
      <c r="O31" s="1156"/>
      <c r="P31" s="979">
        <f t="shared" si="1"/>
        <v>0</v>
      </c>
      <c r="Q31" s="950"/>
      <c r="R31" s="968"/>
      <c r="S31" s="1238">
        <f t="shared" si="9"/>
        <v>478.7299999999999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58">
        <v>45206</v>
      </c>
      <c r="F32" s="572">
        <f t="shared" si="0"/>
        <v>34.96</v>
      </c>
      <c r="G32" s="724" t="s">
        <v>595</v>
      </c>
      <c r="H32" s="725">
        <v>91</v>
      </c>
      <c r="I32" s="77">
        <f t="shared" si="7"/>
        <v>644.32999999999981</v>
      </c>
      <c r="L32" s="1145">
        <f t="shared" si="8"/>
        <v>27</v>
      </c>
      <c r="M32" s="927"/>
      <c r="N32" s="979"/>
      <c r="O32" s="1156"/>
      <c r="P32" s="979">
        <f t="shared" si="1"/>
        <v>0</v>
      </c>
      <c r="Q32" s="950"/>
      <c r="R32" s="968"/>
      <c r="S32" s="1238">
        <f t="shared" si="9"/>
        <v>478.7299999999999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58">
        <v>45209</v>
      </c>
      <c r="F33" s="572">
        <f t="shared" si="0"/>
        <v>104.57</v>
      </c>
      <c r="G33" s="724" t="s">
        <v>602</v>
      </c>
      <c r="H33" s="725">
        <v>0</v>
      </c>
      <c r="I33" s="77">
        <f t="shared" si="7"/>
        <v>539.75999999999976</v>
      </c>
      <c r="L33" s="1145">
        <f t="shared" si="8"/>
        <v>27</v>
      </c>
      <c r="M33" s="927"/>
      <c r="N33" s="979"/>
      <c r="O33" s="1156"/>
      <c r="P33" s="979">
        <f t="shared" si="1"/>
        <v>0</v>
      </c>
      <c r="Q33" s="950"/>
      <c r="R33" s="968"/>
      <c r="S33" s="1238">
        <f t="shared" si="9"/>
        <v>478.7299999999999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58">
        <v>45212</v>
      </c>
      <c r="F34" s="572">
        <f t="shared" si="0"/>
        <v>19.13</v>
      </c>
      <c r="G34" s="724" t="s">
        <v>637</v>
      </c>
      <c r="H34" s="725">
        <v>91</v>
      </c>
      <c r="I34" s="77">
        <f t="shared" si="7"/>
        <v>520.62999999999977</v>
      </c>
      <c r="L34" s="374">
        <f t="shared" si="8"/>
        <v>27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478.7299999999999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58">
        <v>45212</v>
      </c>
      <c r="F35" s="572">
        <f t="shared" si="0"/>
        <v>182.69</v>
      </c>
      <c r="G35" s="724" t="s">
        <v>639</v>
      </c>
      <c r="H35" s="725">
        <v>90</v>
      </c>
      <c r="I35" s="77">
        <f t="shared" si="7"/>
        <v>337.93999999999977</v>
      </c>
      <c r="L35" s="374">
        <f t="shared" si="8"/>
        <v>27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478.7299999999999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58">
        <v>45212</v>
      </c>
      <c r="F36" s="572">
        <f t="shared" si="0"/>
        <v>54.3</v>
      </c>
      <c r="G36" s="724" t="s">
        <v>640</v>
      </c>
      <c r="H36" s="725">
        <v>90</v>
      </c>
      <c r="I36" s="77">
        <f t="shared" si="7"/>
        <v>283.63999999999976</v>
      </c>
      <c r="L36" s="374">
        <f t="shared" si="8"/>
        <v>27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478.7299999999999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58">
        <v>45213</v>
      </c>
      <c r="F37" s="572">
        <f t="shared" si="0"/>
        <v>115.72</v>
      </c>
      <c r="G37" s="724" t="s">
        <v>643</v>
      </c>
      <c r="H37" s="725">
        <v>0</v>
      </c>
      <c r="I37" s="77">
        <f t="shared" si="7"/>
        <v>167.91999999999976</v>
      </c>
      <c r="L37" s="374">
        <f t="shared" si="8"/>
        <v>27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478.7299999999999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58">
        <v>45215</v>
      </c>
      <c r="F38" s="572">
        <f t="shared" si="0"/>
        <v>18.45</v>
      </c>
      <c r="G38" s="724" t="s">
        <v>649</v>
      </c>
      <c r="H38" s="725">
        <v>91</v>
      </c>
      <c r="I38" s="77">
        <f t="shared" si="7"/>
        <v>149.46999999999977</v>
      </c>
      <c r="L38" s="374">
        <f t="shared" si="8"/>
        <v>27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478.7299999999999</v>
      </c>
    </row>
    <row r="39" spans="2:19" x14ac:dyDescent="0.25">
      <c r="B39" s="374">
        <f t="shared" si="6"/>
        <v>8</v>
      </c>
      <c r="C39" s="15"/>
      <c r="D39" s="572">
        <v>0</v>
      </c>
      <c r="E39" s="758"/>
      <c r="F39" s="572">
        <f t="shared" si="0"/>
        <v>0</v>
      </c>
      <c r="G39" s="724"/>
      <c r="H39" s="725"/>
      <c r="I39" s="77">
        <f t="shared" si="7"/>
        <v>149.46999999999977</v>
      </c>
      <c r="L39" s="374">
        <f t="shared" si="8"/>
        <v>27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478.7299999999999</v>
      </c>
    </row>
    <row r="40" spans="2:19" x14ac:dyDescent="0.25">
      <c r="B40" s="374">
        <f t="shared" si="6"/>
        <v>0</v>
      </c>
      <c r="C40" s="15">
        <v>8</v>
      </c>
      <c r="D40" s="572"/>
      <c r="E40" s="758"/>
      <c r="F40" s="1322">
        <v>149.47</v>
      </c>
      <c r="G40" s="1318"/>
      <c r="H40" s="1319"/>
      <c r="I40" s="1363">
        <f t="shared" si="7"/>
        <v>-2.2737367544323206E-13</v>
      </c>
      <c r="L40" s="374">
        <f t="shared" si="8"/>
        <v>27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478.7299999999999</v>
      </c>
    </row>
    <row r="41" spans="2:19" x14ac:dyDescent="0.25">
      <c r="B41" s="374">
        <f t="shared" si="6"/>
        <v>0</v>
      </c>
      <c r="C41" s="15"/>
      <c r="D41" s="572"/>
      <c r="E41" s="758"/>
      <c r="F41" s="1322">
        <f t="shared" si="0"/>
        <v>0</v>
      </c>
      <c r="G41" s="1318"/>
      <c r="H41" s="1319"/>
      <c r="I41" s="1363">
        <f t="shared" si="7"/>
        <v>-2.2737367544323206E-13</v>
      </c>
      <c r="L41" s="374">
        <f t="shared" si="8"/>
        <v>27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478.7299999999999</v>
      </c>
    </row>
    <row r="42" spans="2:19" x14ac:dyDescent="0.25">
      <c r="B42" s="374">
        <f t="shared" si="6"/>
        <v>0</v>
      </c>
      <c r="C42" s="15"/>
      <c r="D42" s="572"/>
      <c r="E42" s="758"/>
      <c r="F42" s="1322">
        <f t="shared" si="0"/>
        <v>0</v>
      </c>
      <c r="G42" s="1318"/>
      <c r="H42" s="1319"/>
      <c r="I42" s="1363">
        <f t="shared" si="7"/>
        <v>-2.2737367544323206E-13</v>
      </c>
      <c r="L42" s="374">
        <f t="shared" si="8"/>
        <v>27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478.7299999999999</v>
      </c>
    </row>
    <row r="43" spans="2:19" x14ac:dyDescent="0.25">
      <c r="B43" s="374">
        <f t="shared" si="6"/>
        <v>0</v>
      </c>
      <c r="C43" s="15"/>
      <c r="D43" s="572"/>
      <c r="E43" s="758"/>
      <c r="F43" s="1322">
        <f t="shared" si="0"/>
        <v>0</v>
      </c>
      <c r="G43" s="1318"/>
      <c r="H43" s="1319"/>
      <c r="I43" s="1363">
        <f t="shared" si="7"/>
        <v>-2.2737367544323206E-13</v>
      </c>
      <c r="L43" s="374">
        <f t="shared" si="8"/>
        <v>27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478.7299999999999</v>
      </c>
    </row>
    <row r="44" spans="2:19" x14ac:dyDescent="0.25">
      <c r="B44" s="374">
        <f t="shared" si="6"/>
        <v>0</v>
      </c>
      <c r="C44" s="15"/>
      <c r="D44" s="572"/>
      <c r="E44" s="758"/>
      <c r="F44" s="1322">
        <f t="shared" si="0"/>
        <v>0</v>
      </c>
      <c r="G44" s="1318"/>
      <c r="H44" s="1319"/>
      <c r="I44" s="1363">
        <f t="shared" si="7"/>
        <v>-2.2737367544323206E-13</v>
      </c>
      <c r="L44" s="374">
        <f t="shared" si="8"/>
        <v>27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478.7299999999999</v>
      </c>
    </row>
    <row r="45" spans="2:19" x14ac:dyDescent="0.25">
      <c r="B45" s="374">
        <f t="shared" si="6"/>
        <v>0</v>
      </c>
      <c r="C45" s="15"/>
      <c r="D45" s="572"/>
      <c r="E45" s="758"/>
      <c r="F45" s="1322">
        <f t="shared" si="0"/>
        <v>0</v>
      </c>
      <c r="G45" s="1318"/>
      <c r="H45" s="1319"/>
      <c r="I45" s="1363">
        <f t="shared" si="7"/>
        <v>-2.2737367544323206E-13</v>
      </c>
      <c r="L45" s="374">
        <f t="shared" si="8"/>
        <v>27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478.7299999999999</v>
      </c>
    </row>
    <row r="46" spans="2:19" x14ac:dyDescent="0.25">
      <c r="B46" s="374">
        <f t="shared" si="6"/>
        <v>0</v>
      </c>
      <c r="C46" s="15"/>
      <c r="D46" s="572"/>
      <c r="E46" s="758"/>
      <c r="F46" s="572">
        <f t="shared" si="0"/>
        <v>0</v>
      </c>
      <c r="G46" s="724"/>
      <c r="H46" s="725"/>
      <c r="I46" s="77">
        <f t="shared" si="7"/>
        <v>-2.2737367544323206E-13</v>
      </c>
      <c r="L46" s="374">
        <f t="shared" si="8"/>
        <v>27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478.7299999999999</v>
      </c>
    </row>
    <row r="47" spans="2:19" x14ac:dyDescent="0.25">
      <c r="B47" s="374">
        <f t="shared" si="6"/>
        <v>0</v>
      </c>
      <c r="C47" s="15"/>
      <c r="D47" s="572"/>
      <c r="E47" s="758"/>
      <c r="F47" s="572">
        <f t="shared" si="0"/>
        <v>0</v>
      </c>
      <c r="G47" s="724"/>
      <c r="H47" s="725"/>
      <c r="I47" s="77">
        <f t="shared" si="7"/>
        <v>-2.2737367544323206E-13</v>
      </c>
      <c r="L47" s="374">
        <f t="shared" si="8"/>
        <v>27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478.7299999999999</v>
      </c>
    </row>
    <row r="48" spans="2:19" x14ac:dyDescent="0.25">
      <c r="B48" s="374">
        <f t="shared" si="6"/>
        <v>0</v>
      </c>
      <c r="C48" s="15"/>
      <c r="D48" s="572"/>
      <c r="E48" s="758"/>
      <c r="F48" s="572">
        <f t="shared" si="0"/>
        <v>0</v>
      </c>
      <c r="G48" s="724"/>
      <c r="H48" s="725"/>
      <c r="I48" s="77">
        <f t="shared" si="7"/>
        <v>-2.2737367544323206E-13</v>
      </c>
      <c r="L48" s="374">
        <f t="shared" si="8"/>
        <v>27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478.7299999999999</v>
      </c>
    </row>
    <row r="49" spans="2:19" x14ac:dyDescent="0.25">
      <c r="B49" s="374">
        <f t="shared" si="6"/>
        <v>0</v>
      </c>
      <c r="C49" s="15"/>
      <c r="D49" s="572"/>
      <c r="E49" s="758"/>
      <c r="F49" s="572">
        <f t="shared" si="0"/>
        <v>0</v>
      </c>
      <c r="G49" s="724"/>
      <c r="H49" s="725"/>
      <c r="I49" s="77">
        <f t="shared" si="7"/>
        <v>-2.2737367544323206E-13</v>
      </c>
      <c r="L49" s="374">
        <f t="shared" si="8"/>
        <v>27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478.7299999999999</v>
      </c>
    </row>
    <row r="50" spans="2:19" x14ac:dyDescent="0.25">
      <c r="B50" s="374">
        <f t="shared" si="6"/>
        <v>0</v>
      </c>
      <c r="C50" s="15"/>
      <c r="D50" s="572"/>
      <c r="E50" s="758"/>
      <c r="F50" s="572">
        <f t="shared" si="0"/>
        <v>0</v>
      </c>
      <c r="G50" s="724"/>
      <c r="H50" s="725"/>
      <c r="I50" s="77">
        <f t="shared" si="7"/>
        <v>-2.2737367544323206E-13</v>
      </c>
      <c r="L50" s="374">
        <f t="shared" si="8"/>
        <v>27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478.7299999999999</v>
      </c>
    </row>
    <row r="51" spans="2:19" x14ac:dyDescent="0.25">
      <c r="B51" s="374">
        <f t="shared" si="6"/>
        <v>0</v>
      </c>
      <c r="C51" s="15"/>
      <c r="D51" s="572"/>
      <c r="E51" s="758"/>
      <c r="F51" s="572">
        <f t="shared" si="0"/>
        <v>0</v>
      </c>
      <c r="G51" s="724"/>
      <c r="H51" s="725"/>
      <c r="I51" s="77">
        <f t="shared" si="7"/>
        <v>-2.2737367544323206E-13</v>
      </c>
      <c r="L51" s="374">
        <f t="shared" si="8"/>
        <v>27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478.7299999999999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27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478.7299999999999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27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478.7299999999999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27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478.7299999999999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27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478.7299999999999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27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478.7299999999999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27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478.7299999999999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27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478.7299999999999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27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478.7299999999999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27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478.7299999999999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27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478.7299999999999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27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478.7299999999999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27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478.7299999999999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27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478.7299999999999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27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478.7299999999999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27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478.7299999999999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478.7299999999999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37</v>
      </c>
      <c r="N68" s="120">
        <f>SUM(N9:N67)</f>
        <v>671.50000000000011</v>
      </c>
      <c r="O68" s="160"/>
      <c r="P68" s="120">
        <f>SUM(P9:P67)</f>
        <v>671.50000000000011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27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05" t="s">
        <v>11</v>
      </c>
      <c r="D73" s="1506"/>
      <c r="E73" s="56">
        <f>E5-F68+E4+E6+E7</f>
        <v>5.9685589803848416E-13</v>
      </c>
      <c r="L73" s="90"/>
      <c r="M73" s="1505" t="s">
        <v>11</v>
      </c>
      <c r="N73" s="1506"/>
      <c r="O73" s="56">
        <f>O5-P68+O4+O6+O7</f>
        <v>478.7299999999999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08"/>
      <c r="B5" s="1550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08"/>
      <c r="B6" s="155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05" t="s">
        <v>11</v>
      </c>
      <c r="D60" s="150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8"/>
      <c r="B4" s="1551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508"/>
      <c r="B5" s="1552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507"/>
      <c r="B6" s="1552"/>
      <c r="C6" s="124"/>
      <c r="D6" s="218"/>
      <c r="E6" s="77"/>
      <c r="F6" s="61"/>
    </row>
    <row r="7" spans="1:9" ht="15.75" x14ac:dyDescent="0.25">
      <c r="A7" s="1507"/>
      <c r="B7" s="628"/>
      <c r="C7" s="124"/>
      <c r="D7" s="218"/>
      <c r="E7" s="77"/>
      <c r="F7" s="61"/>
    </row>
    <row r="8" spans="1:9" ht="16.5" thickBot="1" x14ac:dyDescent="0.3">
      <c r="A8" s="1507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5" t="s">
        <v>11</v>
      </c>
      <c r="D61" s="150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03"/>
      <c r="B1" s="1503"/>
      <c r="C1" s="1503"/>
      <c r="D1" s="1503"/>
      <c r="E1" s="1503"/>
      <c r="F1" s="1503"/>
      <c r="G1" s="150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99"/>
      <c r="B4" s="892"/>
      <c r="C4" s="676"/>
      <c r="D4" s="893"/>
      <c r="E4" s="898"/>
      <c r="F4" s="227"/>
    </row>
    <row r="5" spans="1:11" ht="15" customHeight="1" x14ac:dyDescent="0.25">
      <c r="A5" s="1553"/>
      <c r="B5" s="894"/>
      <c r="C5" s="895"/>
      <c r="D5" s="893"/>
      <c r="E5" s="898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54"/>
      <c r="B6" s="896"/>
      <c r="C6" s="897"/>
      <c r="D6" s="893"/>
      <c r="E6" s="898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55" t="s">
        <v>11</v>
      </c>
      <c r="D56" s="1556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08"/>
      <c r="B5" s="1508"/>
      <c r="C5" s="355"/>
      <c r="D5" s="130"/>
      <c r="E5" s="197"/>
      <c r="F5" s="61"/>
      <c r="G5" s="5"/>
    </row>
    <row r="6" spans="1:9" x14ac:dyDescent="0.25">
      <c r="A6" s="1508"/>
      <c r="B6" s="150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5" t="s">
        <v>11</v>
      </c>
      <c r="D83" s="150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6"/>
      <c r="B1" s="1496"/>
      <c r="C1" s="1496"/>
      <c r="D1" s="1496"/>
      <c r="E1" s="1496"/>
      <c r="F1" s="1496"/>
      <c r="G1" s="149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57" t="s">
        <v>94</v>
      </c>
      <c r="C4" s="17"/>
      <c r="E4" s="239"/>
      <c r="F4" s="226"/>
    </row>
    <row r="5" spans="1:10" ht="15" customHeight="1" x14ac:dyDescent="0.25">
      <c r="A5" s="1560"/>
      <c r="B5" s="1558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61"/>
      <c r="B6" s="1559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67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67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6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67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67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67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67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68"/>
      <c r="F15" s="68">
        <f t="shared" si="0"/>
        <v>0</v>
      </c>
      <c r="G15" s="69"/>
      <c r="H15" s="70"/>
      <c r="I15" s="867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68"/>
      <c r="F16" s="68">
        <f t="shared" si="0"/>
        <v>0</v>
      </c>
      <c r="G16" s="69"/>
      <c r="H16" s="70"/>
      <c r="I16" s="867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68"/>
      <c r="F17" s="68">
        <f t="shared" si="0"/>
        <v>0</v>
      </c>
      <c r="G17" s="69"/>
      <c r="H17" s="70"/>
      <c r="I17" s="867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68"/>
      <c r="F18" s="68">
        <f t="shared" si="0"/>
        <v>0</v>
      </c>
      <c r="G18" s="69"/>
      <c r="H18" s="70"/>
      <c r="I18" s="867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68"/>
      <c r="F19" s="68">
        <f t="shared" si="0"/>
        <v>0</v>
      </c>
      <c r="G19" s="69"/>
      <c r="H19" s="70"/>
      <c r="I19" s="867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67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6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67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67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67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67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67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67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67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67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67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67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67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68"/>
      <c r="F33" s="68">
        <f t="shared" si="0"/>
        <v>0</v>
      </c>
      <c r="G33" s="69"/>
      <c r="H33" s="70"/>
      <c r="I33" s="867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68"/>
      <c r="F34" s="68">
        <f t="shared" si="0"/>
        <v>0</v>
      </c>
      <c r="G34" s="69"/>
      <c r="H34" s="70"/>
      <c r="I34" s="867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68"/>
      <c r="F35" s="68">
        <f t="shared" si="0"/>
        <v>0</v>
      </c>
      <c r="G35" s="69"/>
      <c r="H35" s="70"/>
      <c r="I35" s="867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68"/>
      <c r="F36" s="68">
        <f t="shared" si="0"/>
        <v>0</v>
      </c>
      <c r="G36" s="69"/>
      <c r="H36" s="70"/>
      <c r="I36" s="867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68"/>
      <c r="F37" s="68">
        <f t="shared" si="0"/>
        <v>0</v>
      </c>
      <c r="G37" s="69"/>
      <c r="H37" s="70"/>
      <c r="I37" s="867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67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68"/>
      <c r="F39" s="68">
        <f t="shared" si="0"/>
        <v>0</v>
      </c>
      <c r="G39" s="69"/>
      <c r="H39" s="70"/>
      <c r="I39" s="867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68"/>
      <c r="F40" s="68">
        <f t="shared" si="0"/>
        <v>0</v>
      </c>
      <c r="G40" s="69"/>
      <c r="H40" s="70"/>
      <c r="I40" s="867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68"/>
      <c r="F41" s="68">
        <f t="shared" si="0"/>
        <v>0</v>
      </c>
      <c r="G41" s="69"/>
      <c r="H41" s="70"/>
      <c r="I41" s="867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68"/>
      <c r="F42" s="68">
        <f t="shared" si="0"/>
        <v>0</v>
      </c>
      <c r="G42" s="69"/>
      <c r="H42" s="70"/>
      <c r="I42" s="867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68"/>
      <c r="F43" s="68">
        <f t="shared" si="0"/>
        <v>0</v>
      </c>
      <c r="G43" s="69"/>
      <c r="H43" s="70"/>
      <c r="I43" s="867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68"/>
      <c r="F44" s="68">
        <f t="shared" si="0"/>
        <v>0</v>
      </c>
      <c r="G44" s="69"/>
      <c r="H44" s="70"/>
      <c r="I44" s="867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68"/>
      <c r="F45" s="68">
        <f t="shared" si="0"/>
        <v>0</v>
      </c>
      <c r="G45" s="69"/>
      <c r="H45" s="70"/>
      <c r="I45" s="867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68"/>
      <c r="F46" s="68">
        <f t="shared" si="0"/>
        <v>0</v>
      </c>
      <c r="G46" s="69"/>
      <c r="H46" s="70"/>
      <c r="I46" s="867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68"/>
      <c r="F47" s="68">
        <f t="shared" si="0"/>
        <v>0</v>
      </c>
      <c r="G47" s="69"/>
      <c r="H47" s="70"/>
      <c r="I47" s="867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68"/>
      <c r="F48" s="68">
        <f t="shared" si="0"/>
        <v>0</v>
      </c>
      <c r="G48" s="69"/>
      <c r="H48" s="70"/>
      <c r="I48" s="867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68"/>
      <c r="F49" s="68">
        <f t="shared" si="0"/>
        <v>0</v>
      </c>
      <c r="G49" s="69"/>
      <c r="H49" s="70"/>
      <c r="I49" s="867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68"/>
      <c r="F50" s="68">
        <f t="shared" si="0"/>
        <v>0</v>
      </c>
      <c r="G50" s="69"/>
      <c r="H50" s="70"/>
      <c r="I50" s="867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68"/>
      <c r="F51" s="68">
        <f t="shared" si="0"/>
        <v>0</v>
      </c>
      <c r="G51" s="69"/>
      <c r="H51" s="70"/>
      <c r="I51" s="86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68"/>
      <c r="F52" s="68">
        <f t="shared" si="0"/>
        <v>0</v>
      </c>
      <c r="G52" s="69"/>
      <c r="H52" s="70"/>
      <c r="I52" s="867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68"/>
      <c r="F53" s="68">
        <f t="shared" si="0"/>
        <v>0</v>
      </c>
      <c r="G53" s="69"/>
      <c r="H53" s="70"/>
      <c r="I53" s="867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68"/>
      <c r="F54" s="68">
        <f t="shared" si="0"/>
        <v>0</v>
      </c>
      <c r="G54" s="69"/>
      <c r="H54" s="70"/>
      <c r="I54" s="867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68"/>
      <c r="F55" s="68">
        <f t="shared" si="0"/>
        <v>0</v>
      </c>
      <c r="G55" s="69"/>
      <c r="H55" s="70"/>
      <c r="I55" s="867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68"/>
      <c r="F56" s="68">
        <f t="shared" si="0"/>
        <v>0</v>
      </c>
      <c r="G56" s="69"/>
      <c r="H56" s="70"/>
      <c r="I56" s="867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68"/>
      <c r="F57" s="68">
        <f t="shared" si="0"/>
        <v>0</v>
      </c>
      <c r="G57" s="69"/>
      <c r="H57" s="70"/>
      <c r="I57" s="867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68"/>
      <c r="F58" s="68">
        <f t="shared" si="0"/>
        <v>0</v>
      </c>
      <c r="G58" s="69"/>
      <c r="H58" s="70"/>
      <c r="I58" s="867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68"/>
      <c r="F59" s="68">
        <f t="shared" si="0"/>
        <v>0</v>
      </c>
      <c r="G59" s="69"/>
      <c r="H59" s="70"/>
      <c r="I59" s="867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68"/>
      <c r="F60" s="68">
        <f t="shared" si="0"/>
        <v>0</v>
      </c>
      <c r="G60" s="69"/>
      <c r="H60" s="70"/>
      <c r="I60" s="867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68"/>
      <c r="F61" s="68">
        <f t="shared" si="0"/>
        <v>0</v>
      </c>
      <c r="G61" s="69"/>
      <c r="H61" s="70"/>
      <c r="I61" s="867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68"/>
      <c r="F62" s="68">
        <f t="shared" si="0"/>
        <v>0</v>
      </c>
      <c r="G62" s="69"/>
      <c r="H62" s="70"/>
      <c r="I62" s="867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68"/>
      <c r="F63" s="68">
        <f t="shared" si="0"/>
        <v>0</v>
      </c>
      <c r="G63" s="69"/>
      <c r="H63" s="70"/>
      <c r="I63" s="867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68"/>
      <c r="F64" s="68">
        <f t="shared" si="0"/>
        <v>0</v>
      </c>
      <c r="G64" s="69"/>
      <c r="H64" s="70"/>
      <c r="I64" s="867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68"/>
      <c r="F65" s="68">
        <f t="shared" si="0"/>
        <v>0</v>
      </c>
      <c r="G65" s="69"/>
      <c r="H65" s="70"/>
      <c r="I65" s="86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68"/>
      <c r="F66" s="68">
        <f t="shared" si="0"/>
        <v>0</v>
      </c>
      <c r="G66" s="69"/>
      <c r="H66" s="70"/>
      <c r="I66" s="867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68"/>
      <c r="F67" s="68">
        <f t="shared" si="0"/>
        <v>0</v>
      </c>
      <c r="G67" s="69"/>
      <c r="H67" s="70"/>
      <c r="I67" s="867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68"/>
      <c r="F68" s="68">
        <f t="shared" si="0"/>
        <v>0</v>
      </c>
      <c r="G68" s="69"/>
      <c r="H68" s="70"/>
      <c r="I68" s="867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68"/>
      <c r="F69" s="68">
        <f t="shared" si="0"/>
        <v>0</v>
      </c>
      <c r="G69" s="69"/>
      <c r="H69" s="70"/>
      <c r="I69" s="867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68"/>
      <c r="F70" s="68">
        <f t="shared" si="0"/>
        <v>0</v>
      </c>
      <c r="G70" s="69"/>
      <c r="H70" s="70"/>
      <c r="I70" s="867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68"/>
      <c r="F71" s="68">
        <f t="shared" si="0"/>
        <v>0</v>
      </c>
      <c r="G71" s="69"/>
      <c r="H71" s="70"/>
      <c r="I71" s="867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68"/>
      <c r="F72" s="68">
        <f t="shared" si="0"/>
        <v>0</v>
      </c>
      <c r="G72" s="69"/>
      <c r="H72" s="70"/>
      <c r="I72" s="867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68"/>
      <c r="F73" s="68">
        <f t="shared" si="0"/>
        <v>0</v>
      </c>
      <c r="G73" s="69"/>
      <c r="H73" s="70"/>
      <c r="I73" s="867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68"/>
      <c r="F74" s="68">
        <f t="shared" si="0"/>
        <v>0</v>
      </c>
      <c r="G74" s="69"/>
      <c r="H74" s="70"/>
      <c r="I74" s="867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68"/>
      <c r="F75" s="68">
        <f t="shared" si="0"/>
        <v>0</v>
      </c>
      <c r="G75" s="69"/>
      <c r="H75" s="70"/>
      <c r="I75" s="867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68"/>
      <c r="F76" s="68">
        <f t="shared" si="0"/>
        <v>0</v>
      </c>
      <c r="G76" s="69"/>
      <c r="H76" s="70"/>
      <c r="I76" s="867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68"/>
      <c r="F77" s="68">
        <f t="shared" si="0"/>
        <v>0</v>
      </c>
      <c r="G77" s="69"/>
      <c r="H77" s="70"/>
      <c r="I77" s="867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68"/>
      <c r="F78" s="68">
        <f t="shared" si="0"/>
        <v>0</v>
      </c>
      <c r="G78" s="69"/>
      <c r="H78" s="70"/>
      <c r="I78" s="867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68"/>
      <c r="F79" s="68">
        <f t="shared" si="0"/>
        <v>0</v>
      </c>
      <c r="G79" s="69"/>
      <c r="H79" s="70"/>
      <c r="I79" s="867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68"/>
      <c r="F80" s="68">
        <f t="shared" si="0"/>
        <v>0</v>
      </c>
      <c r="G80" s="69"/>
      <c r="H80" s="70"/>
      <c r="I80" s="867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68"/>
      <c r="F81" s="68">
        <f t="shared" si="0"/>
        <v>0</v>
      </c>
      <c r="G81" s="69"/>
      <c r="H81" s="70"/>
      <c r="I81" s="867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68"/>
      <c r="F82" s="68">
        <f t="shared" si="0"/>
        <v>0</v>
      </c>
      <c r="G82" s="69"/>
      <c r="H82" s="70"/>
      <c r="I82" s="867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68"/>
      <c r="F83" s="68">
        <f t="shared" si="0"/>
        <v>0</v>
      </c>
      <c r="G83" s="69"/>
      <c r="H83" s="70"/>
      <c r="I83" s="867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68"/>
      <c r="F84" s="68">
        <f t="shared" si="0"/>
        <v>0</v>
      </c>
      <c r="G84" s="69"/>
      <c r="H84" s="70"/>
      <c r="I84" s="867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68"/>
      <c r="F85" s="68">
        <f t="shared" si="0"/>
        <v>0</v>
      </c>
      <c r="G85" s="69"/>
      <c r="H85" s="70"/>
      <c r="I85" s="867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68"/>
      <c r="F86" s="68">
        <f t="shared" si="0"/>
        <v>0</v>
      </c>
      <c r="G86" s="69"/>
      <c r="H86" s="70"/>
      <c r="I86" s="867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68"/>
      <c r="F87" s="68">
        <f t="shared" si="0"/>
        <v>0</v>
      </c>
      <c r="G87" s="69"/>
      <c r="H87" s="70"/>
      <c r="I87" s="867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68"/>
      <c r="F88" s="68">
        <f t="shared" si="0"/>
        <v>0</v>
      </c>
      <c r="G88" s="69"/>
      <c r="H88" s="70"/>
      <c r="I88" s="867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68"/>
      <c r="F89" s="68">
        <f t="shared" si="0"/>
        <v>0</v>
      </c>
      <c r="G89" s="69"/>
      <c r="H89" s="70"/>
      <c r="I89" s="867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68"/>
      <c r="F90" s="68">
        <f t="shared" si="0"/>
        <v>0</v>
      </c>
      <c r="G90" s="69"/>
      <c r="H90" s="70"/>
      <c r="I90" s="867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68"/>
      <c r="F91" s="68">
        <f t="shared" si="0"/>
        <v>0</v>
      </c>
      <c r="G91" s="69"/>
      <c r="H91" s="70"/>
      <c r="I91" s="867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68"/>
      <c r="F92" s="68">
        <f t="shared" si="0"/>
        <v>0</v>
      </c>
      <c r="G92" s="69"/>
      <c r="H92" s="70"/>
      <c r="I92" s="867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68"/>
      <c r="F93" s="68">
        <f t="shared" si="0"/>
        <v>0</v>
      </c>
      <c r="G93" s="69"/>
      <c r="H93" s="70"/>
      <c r="I93" s="86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3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67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2"/>
      <c r="E95" s="38"/>
      <c r="F95" s="5">
        <f>SUM(F8:F94)</f>
        <v>0</v>
      </c>
    </row>
    <row r="96" spans="1:10" ht="16.5" thickBot="1" x14ac:dyDescent="0.3">
      <c r="A96" s="51"/>
      <c r="B96" s="634"/>
      <c r="D96" s="7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55" t="s">
        <v>11</v>
      </c>
      <c r="D98" s="155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8"/>
      <c r="B4" s="1551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508"/>
      <c r="B5" s="1552"/>
      <c r="C5" s="124"/>
      <c r="D5" s="218"/>
      <c r="E5" s="77"/>
      <c r="F5" s="61"/>
    </row>
    <row r="6" spans="1:9" ht="15" customHeight="1" x14ac:dyDescent="0.25">
      <c r="A6" s="1562"/>
      <c r="B6" s="155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62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9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0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5" t="s">
        <v>11</v>
      </c>
      <c r="D61" s="150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27" activePane="bottomLeft" state="frozen"/>
      <selection pane="bottomLeft" activeCell="U38" sqref="U38:V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1" t="s">
        <v>382</v>
      </c>
      <c r="B1" s="1521"/>
      <c r="C1" s="1521"/>
      <c r="D1" s="1521"/>
      <c r="E1" s="1521"/>
      <c r="F1" s="1521"/>
      <c r="G1" s="1521"/>
      <c r="H1" s="1521"/>
      <c r="I1" s="1521"/>
      <c r="J1" s="11">
        <v>1</v>
      </c>
      <c r="M1" s="1503" t="s">
        <v>391</v>
      </c>
      <c r="N1" s="1503"/>
      <c r="O1" s="1503"/>
      <c r="P1" s="1503"/>
      <c r="Q1" s="1503"/>
      <c r="R1" s="1503"/>
      <c r="S1" s="1503"/>
      <c r="T1" s="1503"/>
      <c r="U1" s="150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>
        <v>190.68</v>
      </c>
      <c r="R4" s="72">
        <v>42</v>
      </c>
      <c r="S4" s="72"/>
      <c r="U4" s="182"/>
      <c r="V4" s="72"/>
    </row>
    <row r="5" spans="1:23" ht="15" customHeight="1" x14ac:dyDescent="0.25">
      <c r="A5" s="1507" t="s">
        <v>87</v>
      </c>
      <c r="B5" s="1563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2024.8400000000001</v>
      </c>
      <c r="H5" s="7">
        <f>E4+E5-G5+E6+E8</f>
        <v>-4.5400000000000453</v>
      </c>
      <c r="I5" s="182"/>
      <c r="J5" s="72"/>
      <c r="M5" s="1507" t="s">
        <v>87</v>
      </c>
      <c r="N5" s="1563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3908.9399999999991</v>
      </c>
      <c r="T5" s="7">
        <f>Q4+Q5-S5+Q6+Q8</f>
        <v>286.02000000000112</v>
      </c>
      <c r="U5" s="182"/>
      <c r="V5" s="72"/>
    </row>
    <row r="6" spans="1:23" x14ac:dyDescent="0.25">
      <c r="A6" s="1507"/>
      <c r="B6" s="1563"/>
      <c r="C6" s="601"/>
      <c r="D6" s="218"/>
      <c r="E6" s="102">
        <v>18.16</v>
      </c>
      <c r="F6" s="72">
        <v>4</v>
      </c>
      <c r="I6" s="183"/>
      <c r="J6" s="72"/>
      <c r="M6" s="1507"/>
      <c r="N6" s="1563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4"/>
      <c r="B7" s="886"/>
      <c r="C7" s="124"/>
      <c r="D7" s="218"/>
      <c r="E7" s="102">
        <v>4.54</v>
      </c>
      <c r="F7" s="72">
        <v>1</v>
      </c>
      <c r="I7" s="183"/>
      <c r="J7" s="72"/>
      <c r="L7" s="102">
        <v>181.6</v>
      </c>
      <c r="M7" s="72">
        <v>40</v>
      </c>
      <c r="N7" s="932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319</v>
      </c>
      <c r="H10" s="70">
        <v>50</v>
      </c>
      <c r="I10" s="182">
        <f>E5+E4+E6+E8-F10+E7</f>
        <v>2002.14</v>
      </c>
      <c r="J10" s="72">
        <f>F5-C10+F6+F4+F8+F7</f>
        <v>441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576</v>
      </c>
      <c r="T10" s="70">
        <v>50</v>
      </c>
      <c r="U10" s="182">
        <f>Q5+Q4+Q6+Q8-R10+Q7</f>
        <v>4149.5600000000004</v>
      </c>
      <c r="V10" s="72">
        <f>R5-O10+R6+R4+R8+R7</f>
        <v>914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334</v>
      </c>
      <c r="H11" s="70">
        <v>50</v>
      </c>
      <c r="I11" s="182">
        <f>I10-F11</f>
        <v>1775.14</v>
      </c>
      <c r="J11" s="72">
        <f>J10-C11</f>
        <v>391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580</v>
      </c>
      <c r="T11" s="70">
        <v>0</v>
      </c>
      <c r="U11" s="182">
        <f>U10-R11</f>
        <v>4013.3600000000006</v>
      </c>
      <c r="V11" s="72">
        <f>V10-O11</f>
        <v>884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335</v>
      </c>
      <c r="H12" s="70">
        <v>50</v>
      </c>
      <c r="I12" s="182">
        <f t="shared" ref="I12:I75" si="6">I11-F12</f>
        <v>1548.14</v>
      </c>
      <c r="J12" s="72">
        <f t="shared" ref="J12:J42" si="7">J11-C12</f>
        <v>341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584</v>
      </c>
      <c r="T12" s="70">
        <v>50</v>
      </c>
      <c r="U12" s="182">
        <f t="shared" ref="U12:U75" si="10">U11-R12</f>
        <v>3999.7400000000007</v>
      </c>
      <c r="V12" s="72">
        <f t="shared" ref="V12:V42" si="11">V11-O12</f>
        <v>881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336</v>
      </c>
      <c r="H13" s="70">
        <v>50</v>
      </c>
      <c r="I13" s="182">
        <f t="shared" si="6"/>
        <v>1525.44</v>
      </c>
      <c r="J13" s="72">
        <f t="shared" si="7"/>
        <v>336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593</v>
      </c>
      <c r="T13" s="70">
        <v>0</v>
      </c>
      <c r="U13" s="182">
        <f t="shared" si="10"/>
        <v>3727.3400000000006</v>
      </c>
      <c r="V13" s="72">
        <f t="shared" si="11"/>
        <v>821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337</v>
      </c>
      <c r="H14" s="70">
        <v>50</v>
      </c>
      <c r="I14" s="182">
        <f t="shared" si="6"/>
        <v>1389.24</v>
      </c>
      <c r="J14" s="72">
        <f t="shared" si="7"/>
        <v>306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595</v>
      </c>
      <c r="T14" s="70">
        <v>50</v>
      </c>
      <c r="U14" s="182">
        <f t="shared" si="10"/>
        <v>3681.9400000000005</v>
      </c>
      <c r="V14" s="72">
        <f t="shared" si="11"/>
        <v>811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338</v>
      </c>
      <c r="H15" s="70">
        <v>50</v>
      </c>
      <c r="I15" s="182">
        <f t="shared" si="6"/>
        <v>1343.84</v>
      </c>
      <c r="J15" s="72">
        <f t="shared" si="7"/>
        <v>296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602</v>
      </c>
      <c r="T15" s="70">
        <v>0</v>
      </c>
      <c r="U15" s="182">
        <f t="shared" si="10"/>
        <v>3545.7400000000007</v>
      </c>
      <c r="V15" s="72">
        <f t="shared" si="11"/>
        <v>781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352</v>
      </c>
      <c r="H16" s="70">
        <v>50</v>
      </c>
      <c r="I16" s="182">
        <f t="shared" si="6"/>
        <v>1162.24</v>
      </c>
      <c r="J16" s="72">
        <f t="shared" si="7"/>
        <v>256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620</v>
      </c>
      <c r="T16" s="70">
        <v>0</v>
      </c>
      <c r="U16" s="182">
        <f t="shared" si="10"/>
        <v>3409.5400000000009</v>
      </c>
      <c r="V16" s="72">
        <f t="shared" si="11"/>
        <v>751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353</v>
      </c>
      <c r="H17" s="70">
        <v>41</v>
      </c>
      <c r="I17" s="182">
        <f t="shared" si="6"/>
        <v>1157.7</v>
      </c>
      <c r="J17" s="72">
        <f t="shared" si="7"/>
        <v>255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631</v>
      </c>
      <c r="T17" s="70">
        <v>49</v>
      </c>
      <c r="U17" s="182">
        <f t="shared" si="10"/>
        <v>3264.2600000000007</v>
      </c>
      <c r="V17" s="72">
        <f t="shared" si="11"/>
        <v>719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354</v>
      </c>
      <c r="H18" s="70">
        <v>50</v>
      </c>
      <c r="I18" s="182">
        <f t="shared" si="6"/>
        <v>1021.5</v>
      </c>
      <c r="J18" s="72">
        <f t="shared" si="7"/>
        <v>225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635</v>
      </c>
      <c r="T18" s="70">
        <v>0</v>
      </c>
      <c r="U18" s="182">
        <f t="shared" si="10"/>
        <v>3128.0600000000009</v>
      </c>
      <c r="V18" s="72">
        <f t="shared" si="11"/>
        <v>689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356</v>
      </c>
      <c r="H19" s="70">
        <v>50</v>
      </c>
      <c r="I19" s="182">
        <f t="shared" si="6"/>
        <v>998.8</v>
      </c>
      <c r="J19" s="72">
        <f t="shared" si="7"/>
        <v>220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643</v>
      </c>
      <c r="T19" s="70">
        <v>0</v>
      </c>
      <c r="U19" s="182">
        <f t="shared" si="10"/>
        <v>2855.6600000000008</v>
      </c>
      <c r="V19" s="72">
        <f t="shared" si="11"/>
        <v>629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358</v>
      </c>
      <c r="H20" s="70">
        <v>50</v>
      </c>
      <c r="I20" s="182">
        <f t="shared" si="6"/>
        <v>771.8</v>
      </c>
      <c r="J20" s="72">
        <f t="shared" si="7"/>
        <v>170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649</v>
      </c>
      <c r="T20" s="70">
        <v>50</v>
      </c>
      <c r="U20" s="182">
        <f t="shared" si="10"/>
        <v>2842.0400000000009</v>
      </c>
      <c r="V20" s="72">
        <f t="shared" si="11"/>
        <v>626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364</v>
      </c>
      <c r="H21" s="70">
        <v>50</v>
      </c>
      <c r="I21" s="182">
        <f t="shared" si="6"/>
        <v>635.59999999999991</v>
      </c>
      <c r="J21" s="72">
        <f t="shared" si="7"/>
        <v>140</v>
      </c>
      <c r="K21" s="59">
        <f t="shared" si="4"/>
        <v>6809.9999999999991</v>
      </c>
      <c r="N21" s="129">
        <v>4.54</v>
      </c>
      <c r="O21" s="927">
        <v>30</v>
      </c>
      <c r="P21" s="979">
        <f t="shared" si="8"/>
        <v>136.19999999999999</v>
      </c>
      <c r="Q21" s="1149">
        <v>45215</v>
      </c>
      <c r="R21" s="979">
        <f t="shared" si="9"/>
        <v>136.19999999999999</v>
      </c>
      <c r="S21" s="950" t="s">
        <v>651</v>
      </c>
      <c r="T21" s="968">
        <v>0</v>
      </c>
      <c r="U21" s="926">
        <f t="shared" si="10"/>
        <v>2705.8400000000011</v>
      </c>
      <c r="V21" s="927">
        <f t="shared" si="11"/>
        <v>596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368</v>
      </c>
      <c r="H22" s="70">
        <v>50</v>
      </c>
      <c r="I22" s="182">
        <f t="shared" si="6"/>
        <v>612.89999999999986</v>
      </c>
      <c r="J22" s="72">
        <f t="shared" si="7"/>
        <v>135</v>
      </c>
      <c r="K22" s="59">
        <f t="shared" si="4"/>
        <v>1135</v>
      </c>
      <c r="N22" s="129">
        <v>4.54</v>
      </c>
      <c r="O22" s="927">
        <v>30</v>
      </c>
      <c r="P22" s="979">
        <f t="shared" si="8"/>
        <v>136.19999999999999</v>
      </c>
      <c r="Q22" s="1149">
        <v>45216</v>
      </c>
      <c r="R22" s="979">
        <f t="shared" si="9"/>
        <v>136.19999999999999</v>
      </c>
      <c r="S22" s="950" t="s">
        <v>658</v>
      </c>
      <c r="T22" s="968">
        <v>0</v>
      </c>
      <c r="U22" s="926">
        <f t="shared" si="10"/>
        <v>2569.6400000000012</v>
      </c>
      <c r="V22" s="927">
        <f t="shared" si="11"/>
        <v>566</v>
      </c>
      <c r="W22" s="59">
        <f t="shared" si="5"/>
        <v>0</v>
      </c>
    </row>
    <row r="23" spans="2:23" x14ac:dyDescent="0.25">
      <c r="B23" s="129">
        <v>4.54</v>
      </c>
      <c r="C23" s="15"/>
      <c r="D23" s="1148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612.89999999999986</v>
      </c>
      <c r="J23" s="568">
        <f t="shared" si="7"/>
        <v>135</v>
      </c>
      <c r="K23" s="59">
        <f t="shared" si="4"/>
        <v>0</v>
      </c>
      <c r="N23" s="129">
        <v>4.54</v>
      </c>
      <c r="O23" s="1125">
        <v>30</v>
      </c>
      <c r="P23" s="979">
        <f t="shared" si="8"/>
        <v>136.19999999999999</v>
      </c>
      <c r="Q23" s="1149">
        <v>45217</v>
      </c>
      <c r="R23" s="979">
        <f t="shared" si="9"/>
        <v>136.19999999999999</v>
      </c>
      <c r="S23" s="950" t="s">
        <v>662</v>
      </c>
      <c r="T23" s="968">
        <v>0</v>
      </c>
      <c r="U23" s="926">
        <f t="shared" si="10"/>
        <v>2433.4400000000014</v>
      </c>
      <c r="V23" s="927">
        <f t="shared" si="11"/>
        <v>536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68">
        <v>45202</v>
      </c>
      <c r="F24" s="572">
        <f t="shared" si="13"/>
        <v>136.19999999999999</v>
      </c>
      <c r="G24" s="724" t="s">
        <v>546</v>
      </c>
      <c r="H24" s="725">
        <v>50</v>
      </c>
      <c r="I24" s="1169">
        <f t="shared" si="6"/>
        <v>476.69999999999987</v>
      </c>
      <c r="J24" s="72">
        <f t="shared" si="7"/>
        <v>105</v>
      </c>
      <c r="K24" s="59">
        <f t="shared" si="4"/>
        <v>6809.9999999999991</v>
      </c>
      <c r="N24" s="129">
        <v>4.54</v>
      </c>
      <c r="O24" s="1125">
        <v>20</v>
      </c>
      <c r="P24" s="979">
        <f t="shared" si="8"/>
        <v>90.8</v>
      </c>
      <c r="Q24" s="1149">
        <v>45218</v>
      </c>
      <c r="R24" s="979">
        <f t="shared" si="9"/>
        <v>90.8</v>
      </c>
      <c r="S24" s="950" t="s">
        <v>665</v>
      </c>
      <c r="T24" s="968">
        <v>50</v>
      </c>
      <c r="U24" s="926">
        <f t="shared" si="10"/>
        <v>2342.6400000000012</v>
      </c>
      <c r="V24" s="927">
        <f t="shared" si="11"/>
        <v>516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68">
        <v>45203</v>
      </c>
      <c r="F25" s="572">
        <f t="shared" si="13"/>
        <v>136.19999999999999</v>
      </c>
      <c r="G25" s="724" t="s">
        <v>562</v>
      </c>
      <c r="H25" s="725">
        <v>50</v>
      </c>
      <c r="I25" s="1169">
        <f t="shared" si="6"/>
        <v>340.49999999999989</v>
      </c>
      <c r="J25" s="72">
        <f t="shared" si="7"/>
        <v>75</v>
      </c>
      <c r="K25" s="59">
        <f t="shared" si="4"/>
        <v>6809.9999999999991</v>
      </c>
      <c r="N25" s="129">
        <v>4.54</v>
      </c>
      <c r="O25" s="1125">
        <v>3</v>
      </c>
      <c r="P25" s="979">
        <f t="shared" si="8"/>
        <v>13.620000000000001</v>
      </c>
      <c r="Q25" s="1149">
        <v>45218</v>
      </c>
      <c r="R25" s="979">
        <f t="shared" si="9"/>
        <v>13.620000000000001</v>
      </c>
      <c r="S25" s="950" t="s">
        <v>666</v>
      </c>
      <c r="T25" s="968">
        <v>50</v>
      </c>
      <c r="U25" s="926">
        <f t="shared" si="10"/>
        <v>2329.0200000000013</v>
      </c>
      <c r="V25" s="927">
        <f t="shared" si="11"/>
        <v>513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68">
        <v>45204</v>
      </c>
      <c r="F26" s="572">
        <f t="shared" si="13"/>
        <v>136.19999999999999</v>
      </c>
      <c r="G26" s="724" t="s">
        <v>573</v>
      </c>
      <c r="H26" s="725">
        <v>50</v>
      </c>
      <c r="I26" s="1169">
        <f t="shared" si="6"/>
        <v>204.2999999999999</v>
      </c>
      <c r="J26" s="72">
        <f t="shared" si="7"/>
        <v>45</v>
      </c>
      <c r="K26" s="59">
        <f t="shared" si="4"/>
        <v>6809.9999999999991</v>
      </c>
      <c r="N26" s="129">
        <v>4.54</v>
      </c>
      <c r="O26" s="1125">
        <v>29</v>
      </c>
      <c r="P26" s="979">
        <f t="shared" si="8"/>
        <v>131.66</v>
      </c>
      <c r="Q26" s="1149">
        <v>45218</v>
      </c>
      <c r="R26" s="979">
        <f t="shared" si="9"/>
        <v>131.66</v>
      </c>
      <c r="S26" s="950" t="s">
        <v>667</v>
      </c>
      <c r="T26" s="968">
        <v>0</v>
      </c>
      <c r="U26" s="926">
        <f t="shared" si="10"/>
        <v>2197.3600000000015</v>
      </c>
      <c r="V26" s="927">
        <f t="shared" si="11"/>
        <v>484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68">
        <v>45204</v>
      </c>
      <c r="F27" s="572">
        <f t="shared" si="13"/>
        <v>13.620000000000001</v>
      </c>
      <c r="G27" s="724" t="s">
        <v>569</v>
      </c>
      <c r="H27" s="725">
        <v>50</v>
      </c>
      <c r="I27" s="1169">
        <f t="shared" si="6"/>
        <v>190.67999999999989</v>
      </c>
      <c r="J27" s="72">
        <f t="shared" si="7"/>
        <v>42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684</v>
      </c>
      <c r="T27" s="70">
        <v>0</v>
      </c>
      <c r="U27" s="182">
        <f t="shared" si="10"/>
        <v>1924.9600000000014</v>
      </c>
      <c r="V27" s="72">
        <f t="shared" si="11"/>
        <v>424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68"/>
      <c r="F28" s="572">
        <f t="shared" si="13"/>
        <v>0</v>
      </c>
      <c r="G28" s="724"/>
      <c r="H28" s="725"/>
      <c r="I28" s="1169">
        <f t="shared" si="6"/>
        <v>190.67999999999989</v>
      </c>
      <c r="J28" s="72">
        <f t="shared" si="7"/>
        <v>42</v>
      </c>
      <c r="K28" s="59">
        <f t="shared" si="4"/>
        <v>0</v>
      </c>
      <c r="N28" s="129">
        <v>4.54</v>
      </c>
      <c r="O28" s="15">
        <v>60</v>
      </c>
      <c r="P28" s="68">
        <f t="shared" si="8"/>
        <v>272.39999999999998</v>
      </c>
      <c r="Q28" s="186">
        <v>45220</v>
      </c>
      <c r="R28" s="68">
        <f t="shared" si="9"/>
        <v>272.39999999999998</v>
      </c>
      <c r="S28" s="69" t="s">
        <v>689</v>
      </c>
      <c r="T28" s="70">
        <v>0</v>
      </c>
      <c r="U28" s="182">
        <f t="shared" si="10"/>
        <v>1652.5600000000013</v>
      </c>
      <c r="V28" s="72">
        <f t="shared" si="11"/>
        <v>364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42</v>
      </c>
      <c r="D29" s="572">
        <f t="shared" si="12"/>
        <v>190.68</v>
      </c>
      <c r="E29" s="1168"/>
      <c r="F29" s="572">
        <f t="shared" si="13"/>
        <v>190.68</v>
      </c>
      <c r="G29" s="1318"/>
      <c r="H29" s="1319"/>
      <c r="I29" s="1325">
        <f t="shared" si="6"/>
        <v>0</v>
      </c>
      <c r="J29" s="1326">
        <f t="shared" si="7"/>
        <v>0</v>
      </c>
      <c r="K29" s="1327">
        <f t="shared" si="4"/>
        <v>0</v>
      </c>
      <c r="N29" s="129">
        <v>4.54</v>
      </c>
      <c r="O29" s="15">
        <v>4</v>
      </c>
      <c r="P29" s="68">
        <f t="shared" si="8"/>
        <v>18.16</v>
      </c>
      <c r="Q29" s="186">
        <v>45220</v>
      </c>
      <c r="R29" s="68">
        <f t="shared" si="9"/>
        <v>18.16</v>
      </c>
      <c r="S29" s="69" t="s">
        <v>691</v>
      </c>
      <c r="T29" s="70">
        <v>50</v>
      </c>
      <c r="U29" s="182">
        <f t="shared" si="10"/>
        <v>1634.4000000000012</v>
      </c>
      <c r="V29" s="72">
        <f t="shared" si="11"/>
        <v>360</v>
      </c>
      <c r="W29" s="59">
        <f t="shared" si="5"/>
        <v>908</v>
      </c>
    </row>
    <row r="30" spans="2:23" x14ac:dyDescent="0.25">
      <c r="B30" s="129">
        <v>4.54</v>
      </c>
      <c r="C30" s="15"/>
      <c r="D30" s="572">
        <f t="shared" si="12"/>
        <v>0</v>
      </c>
      <c r="E30" s="1168"/>
      <c r="F30" s="572">
        <f t="shared" si="13"/>
        <v>0</v>
      </c>
      <c r="G30" s="1318"/>
      <c r="H30" s="1319"/>
      <c r="I30" s="1325">
        <f t="shared" si="6"/>
        <v>0</v>
      </c>
      <c r="J30" s="1326">
        <f t="shared" si="7"/>
        <v>0</v>
      </c>
      <c r="K30" s="1327">
        <f t="shared" si="4"/>
        <v>0</v>
      </c>
      <c r="N30" s="129">
        <v>4.54</v>
      </c>
      <c r="O30" s="15">
        <v>5</v>
      </c>
      <c r="P30" s="68">
        <f t="shared" si="8"/>
        <v>22.7</v>
      </c>
      <c r="Q30" s="186">
        <v>45222</v>
      </c>
      <c r="R30" s="68">
        <f t="shared" si="9"/>
        <v>22.7</v>
      </c>
      <c r="S30" s="69" t="s">
        <v>700</v>
      </c>
      <c r="T30" s="70">
        <v>50</v>
      </c>
      <c r="U30" s="182">
        <f t="shared" si="10"/>
        <v>1611.7000000000012</v>
      </c>
      <c r="V30" s="72">
        <f t="shared" si="11"/>
        <v>355</v>
      </c>
      <c r="W30" s="59">
        <f t="shared" si="5"/>
        <v>1135</v>
      </c>
    </row>
    <row r="31" spans="2:23" x14ac:dyDescent="0.25">
      <c r="B31" s="129">
        <v>4.54</v>
      </c>
      <c r="C31" s="15"/>
      <c r="D31" s="572">
        <f t="shared" si="12"/>
        <v>0</v>
      </c>
      <c r="E31" s="1168"/>
      <c r="F31" s="572">
        <f t="shared" si="13"/>
        <v>0</v>
      </c>
      <c r="G31" s="1318"/>
      <c r="H31" s="1319"/>
      <c r="I31" s="1325">
        <f t="shared" si="6"/>
        <v>0</v>
      </c>
      <c r="J31" s="1326">
        <f t="shared" si="7"/>
        <v>0</v>
      </c>
      <c r="K31" s="1327">
        <f t="shared" si="4"/>
        <v>0</v>
      </c>
      <c r="N31" s="129">
        <v>4.54</v>
      </c>
      <c r="O31" s="15">
        <v>30</v>
      </c>
      <c r="P31" s="68">
        <f t="shared" si="8"/>
        <v>136.19999999999999</v>
      </c>
      <c r="Q31" s="186">
        <v>45222</v>
      </c>
      <c r="R31" s="68">
        <f t="shared" si="9"/>
        <v>136.19999999999999</v>
      </c>
      <c r="S31" s="69" t="s">
        <v>701</v>
      </c>
      <c r="T31" s="70">
        <v>0</v>
      </c>
      <c r="U31" s="182">
        <f t="shared" si="10"/>
        <v>1475.5000000000011</v>
      </c>
      <c r="V31" s="72">
        <f t="shared" si="11"/>
        <v>325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68"/>
      <c r="F32" s="572">
        <f t="shared" si="13"/>
        <v>0</v>
      </c>
      <c r="G32" s="1318"/>
      <c r="H32" s="1319"/>
      <c r="I32" s="1325">
        <f t="shared" si="6"/>
        <v>0</v>
      </c>
      <c r="J32" s="1326">
        <f t="shared" si="7"/>
        <v>0</v>
      </c>
      <c r="K32" s="1327">
        <f t="shared" si="4"/>
        <v>0</v>
      </c>
      <c r="N32" s="129">
        <v>4.54</v>
      </c>
      <c r="O32" s="15">
        <v>10</v>
      </c>
      <c r="P32" s="68">
        <f t="shared" si="8"/>
        <v>45.4</v>
      </c>
      <c r="Q32" s="186">
        <v>45222</v>
      </c>
      <c r="R32" s="68">
        <f t="shared" si="9"/>
        <v>45.4</v>
      </c>
      <c r="S32" s="69" t="s">
        <v>702</v>
      </c>
      <c r="T32" s="70">
        <v>50</v>
      </c>
      <c r="U32" s="182">
        <f t="shared" si="10"/>
        <v>1430.100000000001</v>
      </c>
      <c r="V32" s="72">
        <f t="shared" si="11"/>
        <v>315</v>
      </c>
      <c r="W32" s="59">
        <f t="shared" si="5"/>
        <v>2270</v>
      </c>
    </row>
    <row r="33" spans="1:23" x14ac:dyDescent="0.25">
      <c r="B33" s="129">
        <v>4.54</v>
      </c>
      <c r="C33" s="15"/>
      <c r="D33" s="572">
        <f t="shared" si="12"/>
        <v>0</v>
      </c>
      <c r="E33" s="1168"/>
      <c r="F33" s="572">
        <f>D33</f>
        <v>0</v>
      </c>
      <c r="G33" s="1318"/>
      <c r="H33" s="1319"/>
      <c r="I33" s="1325">
        <f t="shared" si="6"/>
        <v>0</v>
      </c>
      <c r="J33" s="1326">
        <f t="shared" si="7"/>
        <v>0</v>
      </c>
      <c r="K33" s="1327">
        <f t="shared" si="4"/>
        <v>0</v>
      </c>
      <c r="N33" s="129">
        <v>4.54</v>
      </c>
      <c r="O33" s="15">
        <v>30</v>
      </c>
      <c r="P33" s="68">
        <f t="shared" si="8"/>
        <v>136.19999999999999</v>
      </c>
      <c r="Q33" s="186">
        <v>45223</v>
      </c>
      <c r="R33" s="68">
        <f>P33</f>
        <v>136.19999999999999</v>
      </c>
      <c r="S33" s="69" t="s">
        <v>706</v>
      </c>
      <c r="T33" s="70">
        <v>0</v>
      </c>
      <c r="U33" s="182">
        <f t="shared" si="10"/>
        <v>1293.900000000001</v>
      </c>
      <c r="V33" s="72">
        <f t="shared" si="11"/>
        <v>285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5"/>
      <c r="F34" s="572">
        <f>D34</f>
        <v>0</v>
      </c>
      <c r="G34" s="724"/>
      <c r="H34" s="725"/>
      <c r="I34" s="1169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>
        <v>30</v>
      </c>
      <c r="P34" s="68">
        <f t="shared" si="8"/>
        <v>136.19999999999999</v>
      </c>
      <c r="Q34" s="130">
        <v>45224</v>
      </c>
      <c r="R34" s="68">
        <f>P34</f>
        <v>136.19999999999999</v>
      </c>
      <c r="S34" s="69" t="s">
        <v>717</v>
      </c>
      <c r="T34" s="70">
        <v>0</v>
      </c>
      <c r="U34" s="182">
        <f t="shared" si="10"/>
        <v>1157.700000000001</v>
      </c>
      <c r="V34" s="72">
        <f t="shared" si="11"/>
        <v>255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5"/>
      <c r="F35" s="572">
        <f t="shared" ref="F35:F109" si="14">D35</f>
        <v>0</v>
      </c>
      <c r="G35" s="724"/>
      <c r="H35" s="725"/>
      <c r="I35" s="1169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>
        <v>100</v>
      </c>
      <c r="P35" s="68">
        <f t="shared" si="8"/>
        <v>454</v>
      </c>
      <c r="Q35" s="130">
        <v>45224</v>
      </c>
      <c r="R35" s="68">
        <f t="shared" ref="R35:R109" si="15">P35</f>
        <v>454</v>
      </c>
      <c r="S35" s="69" t="s">
        <v>722</v>
      </c>
      <c r="T35" s="70">
        <v>0</v>
      </c>
      <c r="U35" s="182">
        <f t="shared" si="10"/>
        <v>703.70000000000095</v>
      </c>
      <c r="V35" s="72">
        <f t="shared" si="11"/>
        <v>155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5"/>
      <c r="F36" s="572">
        <f t="shared" si="14"/>
        <v>0</v>
      </c>
      <c r="G36" s="724"/>
      <c r="H36" s="725"/>
      <c r="I36" s="1169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>
        <v>50</v>
      </c>
      <c r="P36" s="68">
        <f t="shared" si="8"/>
        <v>227</v>
      </c>
      <c r="Q36" s="130">
        <v>45225</v>
      </c>
      <c r="R36" s="68">
        <f t="shared" si="15"/>
        <v>227</v>
      </c>
      <c r="S36" s="69" t="s">
        <v>725</v>
      </c>
      <c r="T36" s="70">
        <v>50</v>
      </c>
      <c r="U36" s="182">
        <f t="shared" si="10"/>
        <v>476.70000000000095</v>
      </c>
      <c r="V36" s="72">
        <f t="shared" si="11"/>
        <v>105</v>
      </c>
      <c r="W36" s="59">
        <f t="shared" si="5"/>
        <v>11350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5"/>
      <c r="F37" s="572">
        <f t="shared" si="14"/>
        <v>0</v>
      </c>
      <c r="G37" s="724"/>
      <c r="H37" s="725"/>
      <c r="I37" s="1169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>
        <v>2</v>
      </c>
      <c r="P37" s="68">
        <f t="shared" si="8"/>
        <v>9.08</v>
      </c>
      <c r="Q37" s="130">
        <v>45226</v>
      </c>
      <c r="R37" s="68">
        <f t="shared" si="15"/>
        <v>9.08</v>
      </c>
      <c r="S37" s="69" t="s">
        <v>737</v>
      </c>
      <c r="T37" s="70">
        <v>50</v>
      </c>
      <c r="U37" s="182">
        <f t="shared" si="10"/>
        <v>467.62000000000097</v>
      </c>
      <c r="V37" s="72">
        <f t="shared" si="11"/>
        <v>103</v>
      </c>
      <c r="W37" s="59">
        <f t="shared" si="5"/>
        <v>454</v>
      </c>
    </row>
    <row r="38" spans="1:23" x14ac:dyDescent="0.25">
      <c r="B38" s="129">
        <v>4.54</v>
      </c>
      <c r="C38" s="15"/>
      <c r="D38" s="572">
        <f t="shared" si="12"/>
        <v>0</v>
      </c>
      <c r="E38" s="785"/>
      <c r="F38" s="572">
        <f t="shared" si="14"/>
        <v>0</v>
      </c>
      <c r="G38" s="724"/>
      <c r="H38" s="725"/>
      <c r="I38" s="1169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639">
        <f t="shared" si="10"/>
        <v>467.62000000000097</v>
      </c>
      <c r="V38" s="568">
        <f t="shared" si="11"/>
        <v>103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68"/>
      <c r="F39" s="572">
        <f t="shared" si="14"/>
        <v>0</v>
      </c>
      <c r="G39" s="724"/>
      <c r="H39" s="725"/>
      <c r="I39" s="1169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467.62000000000097</v>
      </c>
      <c r="V39" s="72">
        <f t="shared" si="11"/>
        <v>103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68"/>
      <c r="F40" s="572">
        <f t="shared" si="14"/>
        <v>0</v>
      </c>
      <c r="G40" s="724"/>
      <c r="H40" s="725"/>
      <c r="I40" s="1169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467.62000000000097</v>
      </c>
      <c r="V40" s="72">
        <f t="shared" si="11"/>
        <v>103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68"/>
      <c r="F41" s="572">
        <f t="shared" si="14"/>
        <v>0</v>
      </c>
      <c r="G41" s="724"/>
      <c r="H41" s="725"/>
      <c r="I41" s="1169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467.62000000000097</v>
      </c>
      <c r="V41" s="72">
        <f t="shared" si="11"/>
        <v>103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68"/>
      <c r="F42" s="572">
        <f t="shared" si="14"/>
        <v>0</v>
      </c>
      <c r="G42" s="724"/>
      <c r="H42" s="725"/>
      <c r="I42" s="1169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467.62000000000097</v>
      </c>
      <c r="V42" s="72">
        <f t="shared" si="11"/>
        <v>103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467.62000000000097</v>
      </c>
      <c r="V43" s="72">
        <f>V42-O43</f>
        <v>103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26">
        <f t="shared" si="6"/>
        <v>0</v>
      </c>
      <c r="J44" s="927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26">
        <f t="shared" si="10"/>
        <v>467.62000000000097</v>
      </c>
      <c r="V44" s="927">
        <f t="shared" ref="V44:V107" si="17">V43-O44</f>
        <v>103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467.62000000000097</v>
      </c>
      <c r="V45" s="72">
        <f t="shared" si="17"/>
        <v>103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467.62000000000097</v>
      </c>
      <c r="V46" s="72">
        <f t="shared" si="17"/>
        <v>103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467.62000000000097</v>
      </c>
      <c r="V47" s="72">
        <f t="shared" si="17"/>
        <v>103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467.62000000000097</v>
      </c>
      <c r="V48" s="72">
        <f t="shared" si="17"/>
        <v>103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467.62000000000097</v>
      </c>
      <c r="V49" s="72">
        <f t="shared" si="17"/>
        <v>103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467.62000000000097</v>
      </c>
      <c r="V50" s="72">
        <f t="shared" si="17"/>
        <v>103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467.62000000000097</v>
      </c>
      <c r="V51" s="72">
        <f t="shared" si="17"/>
        <v>103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467.62000000000097</v>
      </c>
      <c r="V52" s="72">
        <f t="shared" si="17"/>
        <v>103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467.62000000000097</v>
      </c>
      <c r="V53" s="72">
        <f t="shared" si="17"/>
        <v>103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467.62000000000097</v>
      </c>
      <c r="V54" s="72">
        <f t="shared" si="17"/>
        <v>103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467.62000000000097</v>
      </c>
      <c r="V55" s="72">
        <f t="shared" si="17"/>
        <v>103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467.62000000000097</v>
      </c>
      <c r="V56" s="72">
        <f t="shared" si="17"/>
        <v>103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467.62000000000097</v>
      </c>
      <c r="V57" s="72">
        <f t="shared" si="17"/>
        <v>103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467.62000000000097</v>
      </c>
      <c r="V58" s="72">
        <f t="shared" si="17"/>
        <v>103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467.62000000000097</v>
      </c>
      <c r="V59" s="72">
        <f t="shared" si="17"/>
        <v>103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467.62000000000097</v>
      </c>
      <c r="V60" s="72">
        <f t="shared" si="17"/>
        <v>103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467.62000000000097</v>
      </c>
      <c r="V61" s="72">
        <f t="shared" si="17"/>
        <v>103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467.62000000000097</v>
      </c>
      <c r="V62" s="72">
        <f t="shared" si="17"/>
        <v>103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467.62000000000097</v>
      </c>
      <c r="V63" s="72">
        <f t="shared" si="17"/>
        <v>103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467.62000000000097</v>
      </c>
      <c r="V64" s="72">
        <f t="shared" si="17"/>
        <v>103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467.62000000000097</v>
      </c>
      <c r="V65" s="72">
        <f t="shared" si="17"/>
        <v>103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467.62000000000097</v>
      </c>
      <c r="V66" s="72">
        <f t="shared" si="17"/>
        <v>103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467.62000000000097</v>
      </c>
      <c r="V67" s="72">
        <f t="shared" si="17"/>
        <v>103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467.62000000000097</v>
      </c>
      <c r="V68" s="72">
        <f t="shared" si="17"/>
        <v>103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467.62000000000097</v>
      </c>
      <c r="V69" s="72">
        <f t="shared" si="17"/>
        <v>103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467.62000000000097</v>
      </c>
      <c r="V70" s="72">
        <f t="shared" si="17"/>
        <v>103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467.62000000000097</v>
      </c>
      <c r="V71" s="72">
        <f t="shared" si="17"/>
        <v>103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467.62000000000097</v>
      </c>
      <c r="V72" s="72">
        <f t="shared" si="17"/>
        <v>103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467.62000000000097</v>
      </c>
      <c r="V73" s="72">
        <f t="shared" si="17"/>
        <v>103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467.62000000000097</v>
      </c>
      <c r="V74" s="72">
        <f t="shared" si="17"/>
        <v>103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467.62000000000097</v>
      </c>
      <c r="V75" s="72">
        <f t="shared" si="17"/>
        <v>103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467.62000000000097</v>
      </c>
      <c r="V76" s="72">
        <f t="shared" si="17"/>
        <v>103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467.62000000000097</v>
      </c>
      <c r="V77" s="72">
        <f t="shared" si="17"/>
        <v>103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467.62000000000097</v>
      </c>
      <c r="V78" s="72">
        <f t="shared" si="17"/>
        <v>103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467.62000000000097</v>
      </c>
      <c r="V79" s="72">
        <f t="shared" si="17"/>
        <v>103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467.62000000000097</v>
      </c>
      <c r="V80" s="72">
        <f t="shared" si="17"/>
        <v>103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467.62000000000097</v>
      </c>
      <c r="V81" s="72">
        <f t="shared" si="17"/>
        <v>103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467.62000000000097</v>
      </c>
      <c r="V82" s="72">
        <f t="shared" si="17"/>
        <v>103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467.62000000000097</v>
      </c>
      <c r="V83" s="72">
        <f t="shared" si="17"/>
        <v>103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467.62000000000097</v>
      </c>
      <c r="V84" s="72">
        <f t="shared" si="17"/>
        <v>103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467.62000000000097</v>
      </c>
      <c r="V85" s="72">
        <f t="shared" si="17"/>
        <v>103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467.62000000000097</v>
      </c>
      <c r="V86" s="72">
        <f t="shared" si="17"/>
        <v>103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467.62000000000097</v>
      </c>
      <c r="V87" s="72">
        <f t="shared" si="17"/>
        <v>103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467.62000000000097</v>
      </c>
      <c r="V88" s="72">
        <f t="shared" si="17"/>
        <v>103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467.62000000000097</v>
      </c>
      <c r="V89" s="72">
        <f t="shared" si="17"/>
        <v>103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467.62000000000097</v>
      </c>
      <c r="V90" s="72">
        <f t="shared" si="17"/>
        <v>103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467.62000000000097</v>
      </c>
      <c r="V91" s="72">
        <f t="shared" si="17"/>
        <v>103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467.62000000000097</v>
      </c>
      <c r="V92" s="72">
        <f t="shared" si="17"/>
        <v>103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467.62000000000097</v>
      </c>
      <c r="V93" s="72">
        <f t="shared" si="17"/>
        <v>103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467.62000000000097</v>
      </c>
      <c r="V94" s="72">
        <f t="shared" si="17"/>
        <v>103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467.62000000000097</v>
      </c>
      <c r="V95" s="72">
        <f t="shared" si="17"/>
        <v>103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467.62000000000097</v>
      </c>
      <c r="V96" s="72">
        <f t="shared" si="17"/>
        <v>103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467.62000000000097</v>
      </c>
      <c r="V97" s="72">
        <f t="shared" si="17"/>
        <v>103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467.62000000000097</v>
      </c>
      <c r="V98" s="72">
        <f t="shared" si="17"/>
        <v>103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467.62000000000097</v>
      </c>
      <c r="V99" s="72">
        <f t="shared" si="17"/>
        <v>103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467.62000000000097</v>
      </c>
      <c r="V100" s="72">
        <f t="shared" si="17"/>
        <v>103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467.62000000000097</v>
      </c>
      <c r="V101" s="72">
        <f t="shared" si="17"/>
        <v>103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467.62000000000097</v>
      </c>
      <c r="V102" s="72">
        <f t="shared" si="17"/>
        <v>103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467.62000000000097</v>
      </c>
      <c r="V103" s="72">
        <f t="shared" si="17"/>
        <v>103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467.62000000000097</v>
      </c>
      <c r="V104" s="72">
        <f t="shared" si="17"/>
        <v>103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467.62000000000097</v>
      </c>
      <c r="V105" s="72">
        <f t="shared" si="17"/>
        <v>103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467.62000000000097</v>
      </c>
      <c r="V106" s="72">
        <f t="shared" si="17"/>
        <v>103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467.62000000000097</v>
      </c>
      <c r="V107" s="72">
        <f t="shared" si="17"/>
        <v>103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467.62000000000097</v>
      </c>
      <c r="V108" s="72">
        <f t="shared" ref="V108" si="25">V107-O108</f>
        <v>103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446</v>
      </c>
      <c r="D110" s="6">
        <f>SUM(D10:D109)</f>
        <v>2024.8400000000001</v>
      </c>
      <c r="E110" s="13"/>
      <c r="F110" s="6">
        <f>SUM(F10:F109)</f>
        <v>2024.8400000000001</v>
      </c>
      <c r="G110" s="31"/>
      <c r="H110" s="17"/>
      <c r="I110" s="128"/>
      <c r="J110" s="72"/>
      <c r="O110" s="15">
        <f>SUM(O10:O109)</f>
        <v>861</v>
      </c>
      <c r="P110" s="6">
        <f>SUM(P10:P109)</f>
        <v>3908.9399999999991</v>
      </c>
      <c r="Q110" s="13"/>
      <c r="R110" s="6">
        <f>SUM(R10:R109)</f>
        <v>3908.9399999999991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63</v>
      </c>
      <c r="Q112" s="40"/>
      <c r="R112" s="6"/>
      <c r="S112" s="31"/>
      <c r="T112" s="17"/>
      <c r="U112" s="128"/>
      <c r="V112" s="72"/>
    </row>
    <row r="113" spans="3:22" x14ac:dyDescent="0.25">
      <c r="C113" s="1564" t="s">
        <v>19</v>
      </c>
      <c r="D113" s="1565"/>
      <c r="E113" s="39">
        <f>E4+E5-F110+E6+E8</f>
        <v>-4.5400000000000453</v>
      </c>
      <c r="F113" s="6"/>
      <c r="G113" s="6"/>
      <c r="H113" s="17"/>
      <c r="I113" s="128"/>
      <c r="J113" s="72"/>
      <c r="O113" s="1564" t="s">
        <v>19</v>
      </c>
      <c r="P113" s="1565"/>
      <c r="Q113" s="39">
        <f>Q4+Q5-R110+Q6+Q8</f>
        <v>286.02000000000112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66" t="s">
        <v>402</v>
      </c>
      <c r="B5" s="1520" t="s">
        <v>102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601"/>
      <c r="M5" s="145"/>
      <c r="N5" s="102"/>
      <c r="O5" s="72"/>
    </row>
    <row r="6" spans="1:15" ht="15.75" thickBot="1" x14ac:dyDescent="0.3">
      <c r="A6" s="1567"/>
      <c r="B6" s="1520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68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69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600</v>
      </c>
      <c r="H9" s="70">
        <v>65</v>
      </c>
      <c r="I9" s="739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704</v>
      </c>
      <c r="H10" s="70">
        <v>0</v>
      </c>
      <c r="I10" s="739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149">
        <v>45224</v>
      </c>
      <c r="F11" s="979">
        <f t="shared" si="0"/>
        <v>300.95</v>
      </c>
      <c r="G11" s="950" t="s">
        <v>723</v>
      </c>
      <c r="H11" s="968">
        <v>65</v>
      </c>
      <c r="I11" s="1150">
        <f t="shared" ref="I11:I45" si="2">I10-F11</f>
        <v>1695.8299999999997</v>
      </c>
    </row>
    <row r="12" spans="1:15" x14ac:dyDescent="0.25">
      <c r="A12" s="84"/>
      <c r="B12" s="374">
        <f t="shared" si="1"/>
        <v>73</v>
      </c>
      <c r="C12" s="15"/>
      <c r="D12" s="91"/>
      <c r="E12" s="1149"/>
      <c r="F12" s="979">
        <f t="shared" si="0"/>
        <v>0</v>
      </c>
      <c r="G12" s="950"/>
      <c r="H12" s="968"/>
      <c r="I12" s="1150">
        <f t="shared" si="2"/>
        <v>1695.8299999999997</v>
      </c>
    </row>
    <row r="13" spans="1:15" x14ac:dyDescent="0.25">
      <c r="B13" s="374">
        <f t="shared" si="1"/>
        <v>73</v>
      </c>
      <c r="C13" s="15"/>
      <c r="D13" s="91"/>
      <c r="E13" s="1149"/>
      <c r="F13" s="979">
        <f t="shared" si="0"/>
        <v>0</v>
      </c>
      <c r="G13" s="950"/>
      <c r="H13" s="968"/>
      <c r="I13" s="1150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91"/>
      <c r="E14" s="1149"/>
      <c r="F14" s="979">
        <f t="shared" si="0"/>
        <v>0</v>
      </c>
      <c r="G14" s="950"/>
      <c r="H14" s="968"/>
      <c r="I14" s="1150">
        <f t="shared" si="2"/>
        <v>1695.8299999999997</v>
      </c>
    </row>
    <row r="15" spans="1:15" x14ac:dyDescent="0.25">
      <c r="B15" s="374">
        <f t="shared" si="1"/>
        <v>73</v>
      </c>
      <c r="C15" s="15"/>
      <c r="D15" s="91"/>
      <c r="E15" s="1149"/>
      <c r="F15" s="979">
        <f t="shared" si="0"/>
        <v>0</v>
      </c>
      <c r="G15" s="950"/>
      <c r="H15" s="968"/>
      <c r="I15" s="1150">
        <f t="shared" si="2"/>
        <v>1695.8299999999997</v>
      </c>
    </row>
    <row r="16" spans="1:15" x14ac:dyDescent="0.25">
      <c r="B16" s="374">
        <f t="shared" si="1"/>
        <v>73</v>
      </c>
      <c r="C16" s="15"/>
      <c r="D16" s="91"/>
      <c r="E16" s="1149"/>
      <c r="F16" s="979">
        <f t="shared" si="0"/>
        <v>0</v>
      </c>
      <c r="G16" s="950"/>
      <c r="H16" s="968"/>
      <c r="I16" s="1150">
        <f t="shared" si="2"/>
        <v>1695.8299999999997</v>
      </c>
    </row>
    <row r="17" spans="2:9" x14ac:dyDescent="0.25">
      <c r="B17" s="374">
        <f t="shared" si="1"/>
        <v>73</v>
      </c>
      <c r="C17" s="15"/>
      <c r="D17" s="91"/>
      <c r="E17" s="1149"/>
      <c r="F17" s="979">
        <f t="shared" si="0"/>
        <v>0</v>
      </c>
      <c r="G17" s="950"/>
      <c r="H17" s="968"/>
      <c r="I17" s="1150">
        <f t="shared" si="2"/>
        <v>1695.8299999999997</v>
      </c>
    </row>
    <row r="18" spans="2:9" x14ac:dyDescent="0.25">
      <c r="B18" s="374">
        <f t="shared" si="1"/>
        <v>73</v>
      </c>
      <c r="C18" s="15"/>
      <c r="D18" s="91"/>
      <c r="E18" s="1149"/>
      <c r="F18" s="979">
        <f t="shared" si="0"/>
        <v>0</v>
      </c>
      <c r="G18" s="950"/>
      <c r="H18" s="968"/>
      <c r="I18" s="1150">
        <f t="shared" si="2"/>
        <v>1695.8299999999997</v>
      </c>
    </row>
    <row r="19" spans="2:9" x14ac:dyDescent="0.25">
      <c r="B19" s="374">
        <f t="shared" si="1"/>
        <v>73</v>
      </c>
      <c r="C19" s="15"/>
      <c r="D19" s="91"/>
      <c r="E19" s="1149"/>
      <c r="F19" s="979">
        <f t="shared" si="0"/>
        <v>0</v>
      </c>
      <c r="G19" s="950"/>
      <c r="H19" s="968"/>
      <c r="I19" s="1150">
        <f t="shared" si="2"/>
        <v>1695.8299999999997</v>
      </c>
    </row>
    <row r="20" spans="2:9" x14ac:dyDescent="0.25">
      <c r="B20" s="374">
        <f t="shared" si="1"/>
        <v>73</v>
      </c>
      <c r="C20" s="15"/>
      <c r="D20" s="91"/>
      <c r="E20" s="1149"/>
      <c r="F20" s="979">
        <f t="shared" si="0"/>
        <v>0</v>
      </c>
      <c r="G20" s="950"/>
      <c r="H20" s="968"/>
      <c r="I20" s="1150">
        <f t="shared" si="2"/>
        <v>1695.8299999999997</v>
      </c>
    </row>
    <row r="21" spans="2:9" x14ac:dyDescent="0.25">
      <c r="B21" s="374">
        <f t="shared" si="1"/>
        <v>73</v>
      </c>
      <c r="C21" s="15"/>
      <c r="D21" s="91"/>
      <c r="E21" s="1149"/>
      <c r="F21" s="979">
        <f t="shared" si="0"/>
        <v>0</v>
      </c>
      <c r="G21" s="950"/>
      <c r="H21" s="968"/>
      <c r="I21" s="1150">
        <f t="shared" si="2"/>
        <v>1695.8299999999997</v>
      </c>
    </row>
    <row r="22" spans="2:9" x14ac:dyDescent="0.25">
      <c r="B22" s="374">
        <f t="shared" si="1"/>
        <v>73</v>
      </c>
      <c r="C22" s="15"/>
      <c r="D22" s="91"/>
      <c r="E22" s="186"/>
      <c r="F22" s="68">
        <f t="shared" si="0"/>
        <v>0</v>
      </c>
      <c r="G22" s="69"/>
      <c r="H22" s="70"/>
      <c r="I22" s="739">
        <f t="shared" si="2"/>
        <v>1695.8299999999997</v>
      </c>
    </row>
    <row r="23" spans="2:9" x14ac:dyDescent="0.25">
      <c r="B23" s="374">
        <f t="shared" si="1"/>
        <v>73</v>
      </c>
      <c r="C23" s="15"/>
      <c r="D23" s="91"/>
      <c r="E23" s="186"/>
      <c r="F23" s="68">
        <f t="shared" si="0"/>
        <v>0</v>
      </c>
      <c r="G23" s="69"/>
      <c r="H23" s="70"/>
      <c r="I23" s="739">
        <f t="shared" si="2"/>
        <v>1695.8299999999997</v>
      </c>
    </row>
    <row r="24" spans="2:9" x14ac:dyDescent="0.25">
      <c r="B24" s="374">
        <f t="shared" si="1"/>
        <v>73</v>
      </c>
      <c r="C24" s="15"/>
      <c r="D24" s="91"/>
      <c r="E24" s="186"/>
      <c r="F24" s="68">
        <f t="shared" si="0"/>
        <v>0</v>
      </c>
      <c r="G24" s="69"/>
      <c r="H24" s="70"/>
      <c r="I24" s="739">
        <f t="shared" si="2"/>
        <v>1695.8299999999997</v>
      </c>
    </row>
    <row r="25" spans="2:9" x14ac:dyDescent="0.25">
      <c r="B25" s="374">
        <f t="shared" si="1"/>
        <v>73</v>
      </c>
      <c r="C25" s="15"/>
      <c r="D25" s="91"/>
      <c r="E25" s="186"/>
      <c r="F25" s="68">
        <f t="shared" si="0"/>
        <v>0</v>
      </c>
      <c r="G25" s="69"/>
      <c r="H25" s="70"/>
      <c r="I25" s="739">
        <f t="shared" si="2"/>
        <v>1695.8299999999997</v>
      </c>
    </row>
    <row r="26" spans="2:9" x14ac:dyDescent="0.25">
      <c r="B26" s="374">
        <f t="shared" si="1"/>
        <v>73</v>
      </c>
      <c r="C26" s="15"/>
      <c r="D26" s="91"/>
      <c r="E26" s="186"/>
      <c r="F26" s="68">
        <f t="shared" si="0"/>
        <v>0</v>
      </c>
      <c r="G26" s="69"/>
      <c r="H26" s="70"/>
      <c r="I26" s="739">
        <f t="shared" si="2"/>
        <v>1695.8299999999997</v>
      </c>
    </row>
    <row r="27" spans="2:9" x14ac:dyDescent="0.25">
      <c r="B27" s="374">
        <f t="shared" si="1"/>
        <v>73</v>
      </c>
      <c r="C27" s="15"/>
      <c r="D27" s="91"/>
      <c r="E27" s="186"/>
      <c r="F27" s="68">
        <f t="shared" si="0"/>
        <v>0</v>
      </c>
      <c r="G27" s="69"/>
      <c r="H27" s="70"/>
      <c r="I27" s="739">
        <f t="shared" si="2"/>
        <v>1695.8299999999997</v>
      </c>
    </row>
    <row r="28" spans="2:9" x14ac:dyDescent="0.25">
      <c r="B28" s="374">
        <f t="shared" si="1"/>
        <v>73</v>
      </c>
      <c r="C28" s="15"/>
      <c r="D28" s="68"/>
      <c r="E28" s="186"/>
      <c r="F28" s="68">
        <f t="shared" si="0"/>
        <v>0</v>
      </c>
      <c r="G28" s="69"/>
      <c r="H28" s="70"/>
      <c r="I28" s="739">
        <f t="shared" si="2"/>
        <v>1695.8299999999997</v>
      </c>
    </row>
    <row r="29" spans="2:9" x14ac:dyDescent="0.25">
      <c r="B29" s="374">
        <f t="shared" si="1"/>
        <v>73</v>
      </c>
      <c r="C29" s="15"/>
      <c r="D29" s="68"/>
      <c r="E29" s="186"/>
      <c r="F29" s="68">
        <f t="shared" si="0"/>
        <v>0</v>
      </c>
      <c r="G29" s="69"/>
      <c r="H29" s="70"/>
      <c r="I29" s="739">
        <f t="shared" si="2"/>
        <v>1695.8299999999997</v>
      </c>
    </row>
    <row r="30" spans="2:9" x14ac:dyDescent="0.25">
      <c r="B30" s="374">
        <f t="shared" si="1"/>
        <v>73</v>
      </c>
      <c r="C30" s="15"/>
      <c r="D30" s="68"/>
      <c r="E30" s="186"/>
      <c r="F30" s="68">
        <f t="shared" si="0"/>
        <v>0</v>
      </c>
      <c r="G30" s="69"/>
      <c r="H30" s="70"/>
      <c r="I30" s="739">
        <f t="shared" si="2"/>
        <v>1695.8299999999997</v>
      </c>
    </row>
    <row r="31" spans="2:9" x14ac:dyDescent="0.25">
      <c r="B31" s="374">
        <f t="shared" si="1"/>
        <v>73</v>
      </c>
      <c r="C31" s="15"/>
      <c r="D31" s="68"/>
      <c r="E31" s="186"/>
      <c r="F31" s="68">
        <f t="shared" si="0"/>
        <v>0</v>
      </c>
      <c r="G31" s="69"/>
      <c r="H31" s="70"/>
      <c r="I31" s="739">
        <f t="shared" si="2"/>
        <v>1695.8299999999997</v>
      </c>
    </row>
    <row r="32" spans="2:9" x14ac:dyDescent="0.25">
      <c r="B32" s="374">
        <f t="shared" si="1"/>
        <v>73</v>
      </c>
      <c r="C32" s="15"/>
      <c r="D32" s="68"/>
      <c r="E32" s="186"/>
      <c r="F32" s="68">
        <f t="shared" si="0"/>
        <v>0</v>
      </c>
      <c r="G32" s="69"/>
      <c r="H32" s="70"/>
      <c r="I32" s="739">
        <f t="shared" si="2"/>
        <v>1695.8299999999997</v>
      </c>
    </row>
    <row r="33" spans="2:9" x14ac:dyDescent="0.25">
      <c r="B33" s="374">
        <f t="shared" si="1"/>
        <v>73</v>
      </c>
      <c r="C33" s="15"/>
      <c r="D33" s="68"/>
      <c r="E33" s="186"/>
      <c r="F33" s="68">
        <f t="shared" si="0"/>
        <v>0</v>
      </c>
      <c r="G33" s="69"/>
      <c r="H33" s="70"/>
      <c r="I33" s="739">
        <f t="shared" si="2"/>
        <v>1695.8299999999997</v>
      </c>
    </row>
    <row r="34" spans="2:9" x14ac:dyDescent="0.25">
      <c r="B34" s="374">
        <f t="shared" si="1"/>
        <v>73</v>
      </c>
      <c r="C34" s="15"/>
      <c r="D34" s="68"/>
      <c r="E34" s="186"/>
      <c r="F34" s="68">
        <f t="shared" si="0"/>
        <v>0</v>
      </c>
      <c r="G34" s="69"/>
      <c r="H34" s="70"/>
      <c r="I34" s="739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9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9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9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9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9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9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9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9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9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9">
        <f t="shared" si="2"/>
        <v>1695.8299999999997</v>
      </c>
    </row>
    <row r="45" spans="2:9" ht="15.75" thickBot="1" x14ac:dyDescent="0.3">
      <c r="B45" s="638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0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64" t="s">
        <v>19</v>
      </c>
      <c r="D49" s="156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V1" workbookViewId="0">
      <pane ySplit="8" topLeftCell="A19" activePane="bottomLeft" state="frozen"/>
      <selection pane="bottomLeft" activeCell="AH40" sqref="AH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21" t="s">
        <v>385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 DEL MES DE  SEPTIEMBRE    2023</v>
      </c>
      <c r="L1" s="1521"/>
      <c r="M1" s="1521"/>
      <c r="N1" s="1521"/>
      <c r="O1" s="1521"/>
      <c r="P1" s="1521"/>
      <c r="Q1" s="1521"/>
      <c r="R1" s="11">
        <v>2</v>
      </c>
      <c r="U1" s="1503" t="s">
        <v>372</v>
      </c>
      <c r="V1" s="1503"/>
      <c r="W1" s="1503"/>
      <c r="X1" s="1503"/>
      <c r="Y1" s="1503"/>
      <c r="Z1" s="1503"/>
      <c r="AA1" s="150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70" t="s">
        <v>89</v>
      </c>
      <c r="B5" s="1571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70" t="s">
        <v>89</v>
      </c>
      <c r="L5" s="1573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70" t="s">
        <v>89</v>
      </c>
      <c r="V5" s="1571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70"/>
      <c r="B6" s="1572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570"/>
      <c r="L6" s="1573"/>
      <c r="M6" s="908">
        <v>70</v>
      </c>
      <c r="N6" s="909">
        <v>45160</v>
      </c>
      <c r="O6" s="910">
        <v>50</v>
      </c>
      <c r="P6" s="911">
        <v>5</v>
      </c>
      <c r="Q6" s="47">
        <f>P78</f>
        <v>200</v>
      </c>
      <c r="R6" s="7">
        <f>O6-Q6+O7+O5-Q5+O4</f>
        <v>50</v>
      </c>
      <c r="U6" s="1570"/>
      <c r="V6" s="1572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210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211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190</v>
      </c>
      <c r="R10" s="70">
        <v>100</v>
      </c>
      <c r="S10" s="102">
        <f>S9-P10</f>
        <v>240</v>
      </c>
      <c r="U10" s="185"/>
      <c r="V10" s="1268">
        <f t="shared" ref="V10:V73" si="5">V9-W10</f>
        <v>15</v>
      </c>
      <c r="W10" s="1125"/>
      <c r="X10" s="979"/>
      <c r="Y10" s="1114"/>
      <c r="Z10" s="979">
        <f t="shared" si="2"/>
        <v>0</v>
      </c>
      <c r="AA10" s="950"/>
      <c r="AB10" s="968"/>
      <c r="AC10" s="1115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213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193</v>
      </c>
      <c r="R11" s="70">
        <v>100</v>
      </c>
      <c r="S11" s="102">
        <f t="shared" ref="S11:S74" si="7">S10-P11</f>
        <v>220</v>
      </c>
      <c r="U11" s="174"/>
      <c r="V11" s="1268">
        <f t="shared" si="5"/>
        <v>15</v>
      </c>
      <c r="W11" s="927"/>
      <c r="X11" s="979"/>
      <c r="Y11" s="1114"/>
      <c r="Z11" s="979">
        <f t="shared" si="2"/>
        <v>0</v>
      </c>
      <c r="AA11" s="950"/>
      <c r="AB11" s="968"/>
      <c r="AC11" s="1115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197</v>
      </c>
      <c r="R12" s="70">
        <v>100</v>
      </c>
      <c r="S12" s="102">
        <f t="shared" si="7"/>
        <v>210</v>
      </c>
      <c r="U12" s="174"/>
      <c r="V12" s="1268">
        <f t="shared" si="5"/>
        <v>15</v>
      </c>
      <c r="W12" s="1125"/>
      <c r="X12" s="979"/>
      <c r="Y12" s="1114"/>
      <c r="Z12" s="979">
        <f t="shared" si="2"/>
        <v>0</v>
      </c>
      <c r="AA12" s="950"/>
      <c r="AB12" s="968"/>
      <c r="AC12" s="1115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6">
        <v>10</v>
      </c>
      <c r="E13" s="847">
        <v>45175</v>
      </c>
      <c r="F13" s="846">
        <f t="shared" si="0"/>
        <v>10</v>
      </c>
      <c r="G13" s="748" t="s">
        <v>250</v>
      </c>
      <c r="H13" s="749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68">
        <f t="shared" si="5"/>
        <v>15</v>
      </c>
      <c r="W13" s="1125"/>
      <c r="X13" s="979"/>
      <c r="Y13" s="1114"/>
      <c r="Z13" s="979">
        <f t="shared" si="2"/>
        <v>0</v>
      </c>
      <c r="AA13" s="950"/>
      <c r="AB13" s="968"/>
      <c r="AC13" s="1115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6">
        <v>10</v>
      </c>
      <c r="E14" s="847">
        <v>45178</v>
      </c>
      <c r="F14" s="846">
        <f t="shared" si="0"/>
        <v>10</v>
      </c>
      <c r="G14" s="748" t="s">
        <v>271</v>
      </c>
      <c r="H14" s="749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6">
        <v>10</v>
      </c>
      <c r="O14" s="847">
        <v>45175</v>
      </c>
      <c r="P14" s="846">
        <f t="shared" si="1"/>
        <v>10</v>
      </c>
      <c r="Q14" s="748" t="s">
        <v>250</v>
      </c>
      <c r="R14" s="749">
        <v>100</v>
      </c>
      <c r="S14" s="102">
        <f t="shared" si="7"/>
        <v>200</v>
      </c>
      <c r="U14" s="72"/>
      <c r="V14" s="1268">
        <f t="shared" si="5"/>
        <v>15</v>
      </c>
      <c r="W14" s="1125"/>
      <c r="X14" s="979"/>
      <c r="Y14" s="1114"/>
      <c r="Z14" s="979">
        <f t="shared" si="2"/>
        <v>0</v>
      </c>
      <c r="AA14" s="950"/>
      <c r="AB14" s="968"/>
      <c r="AC14" s="1115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6">
        <v>20</v>
      </c>
      <c r="E15" s="847">
        <v>45182</v>
      </c>
      <c r="F15" s="846">
        <f t="shared" si="0"/>
        <v>20</v>
      </c>
      <c r="G15" s="748" t="s">
        <v>294</v>
      </c>
      <c r="H15" s="749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6">
        <v>10</v>
      </c>
      <c r="O15" s="847">
        <v>45176</v>
      </c>
      <c r="P15" s="846">
        <f t="shared" si="1"/>
        <v>10</v>
      </c>
      <c r="Q15" s="748" t="s">
        <v>260</v>
      </c>
      <c r="R15" s="749">
        <v>100</v>
      </c>
      <c r="S15" s="102">
        <f t="shared" si="7"/>
        <v>190</v>
      </c>
      <c r="U15" s="72" t="s">
        <v>22</v>
      </c>
      <c r="V15" s="1268">
        <f t="shared" si="5"/>
        <v>15</v>
      </c>
      <c r="W15" s="1125"/>
      <c r="X15" s="979"/>
      <c r="Y15" s="1114"/>
      <c r="Z15" s="979">
        <f t="shared" si="2"/>
        <v>0</v>
      </c>
      <c r="AA15" s="950"/>
      <c r="AB15" s="968"/>
      <c r="AC15" s="1115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6">
        <v>10</v>
      </c>
      <c r="E16" s="847">
        <v>45182</v>
      </c>
      <c r="F16" s="846">
        <f t="shared" si="0"/>
        <v>10</v>
      </c>
      <c r="G16" s="748" t="s">
        <v>295</v>
      </c>
      <c r="H16" s="749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6">
        <v>20</v>
      </c>
      <c r="O16" s="847">
        <v>45182</v>
      </c>
      <c r="P16" s="846">
        <f t="shared" si="1"/>
        <v>20</v>
      </c>
      <c r="Q16" s="748" t="s">
        <v>294</v>
      </c>
      <c r="R16" s="749">
        <v>100</v>
      </c>
      <c r="S16" s="102">
        <f t="shared" si="7"/>
        <v>170</v>
      </c>
      <c r="V16" s="1268">
        <f t="shared" si="5"/>
        <v>15</v>
      </c>
      <c r="W16" s="1125"/>
      <c r="X16" s="979"/>
      <c r="Y16" s="1114"/>
      <c r="Z16" s="979">
        <f t="shared" si="2"/>
        <v>0</v>
      </c>
      <c r="AA16" s="950"/>
      <c r="AB16" s="968"/>
      <c r="AC16" s="1115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6">
        <v>10</v>
      </c>
      <c r="E17" s="847">
        <v>45183</v>
      </c>
      <c r="F17" s="846">
        <f t="shared" si="0"/>
        <v>10</v>
      </c>
      <c r="G17" s="748" t="s">
        <v>304</v>
      </c>
      <c r="H17" s="749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6">
        <v>10</v>
      </c>
      <c r="O17" s="847">
        <v>45182</v>
      </c>
      <c r="P17" s="846">
        <f t="shared" si="1"/>
        <v>10</v>
      </c>
      <c r="Q17" s="748" t="s">
        <v>295</v>
      </c>
      <c r="R17" s="749">
        <v>100</v>
      </c>
      <c r="S17" s="102">
        <f t="shared" si="7"/>
        <v>160</v>
      </c>
      <c r="V17" s="1268">
        <f t="shared" si="5"/>
        <v>15</v>
      </c>
      <c r="W17" s="1125"/>
      <c r="X17" s="979"/>
      <c r="Y17" s="1114"/>
      <c r="Z17" s="979">
        <f t="shared" si="2"/>
        <v>0</v>
      </c>
      <c r="AA17" s="950"/>
      <c r="AB17" s="968"/>
      <c r="AC17" s="1115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6">
        <v>30</v>
      </c>
      <c r="E18" s="847">
        <v>45183</v>
      </c>
      <c r="F18" s="846">
        <f t="shared" si="0"/>
        <v>30</v>
      </c>
      <c r="G18" s="748" t="s">
        <v>305</v>
      </c>
      <c r="H18" s="749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6">
        <v>10</v>
      </c>
      <c r="O18" s="847">
        <v>45185</v>
      </c>
      <c r="P18" s="846">
        <f t="shared" si="1"/>
        <v>10</v>
      </c>
      <c r="Q18" s="748" t="s">
        <v>310</v>
      </c>
      <c r="R18" s="749">
        <v>100</v>
      </c>
      <c r="S18" s="102">
        <f t="shared" si="7"/>
        <v>150</v>
      </c>
      <c r="U18" s="118"/>
      <c r="V18" s="1268">
        <f t="shared" si="5"/>
        <v>15</v>
      </c>
      <c r="W18" s="1125"/>
      <c r="X18" s="979"/>
      <c r="Y18" s="1114"/>
      <c r="Z18" s="979">
        <f t="shared" si="2"/>
        <v>0</v>
      </c>
      <c r="AA18" s="950"/>
      <c r="AB18" s="968"/>
      <c r="AC18" s="1115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6">
        <v>10</v>
      </c>
      <c r="E19" s="847">
        <v>45185</v>
      </c>
      <c r="F19" s="846">
        <f t="shared" si="0"/>
        <v>10</v>
      </c>
      <c r="G19" s="748" t="s">
        <v>310</v>
      </c>
      <c r="H19" s="749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6">
        <v>10</v>
      </c>
      <c r="O19" s="847">
        <v>45195</v>
      </c>
      <c r="P19" s="846">
        <f t="shared" si="1"/>
        <v>10</v>
      </c>
      <c r="Q19" s="748" t="s">
        <v>337</v>
      </c>
      <c r="R19" s="749">
        <v>100</v>
      </c>
      <c r="S19" s="102">
        <f t="shared" si="7"/>
        <v>140</v>
      </c>
      <c r="U19" s="118"/>
      <c r="V19" s="1268">
        <f t="shared" si="5"/>
        <v>15</v>
      </c>
      <c r="W19" s="1125"/>
      <c r="X19" s="979"/>
      <c r="Y19" s="1114"/>
      <c r="Z19" s="979">
        <f t="shared" si="2"/>
        <v>0</v>
      </c>
      <c r="AA19" s="950"/>
      <c r="AB19" s="968"/>
      <c r="AC19" s="1115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6">
        <v>10</v>
      </c>
      <c r="E20" s="847">
        <v>45188</v>
      </c>
      <c r="F20" s="846">
        <f t="shared" si="0"/>
        <v>10</v>
      </c>
      <c r="G20" s="748" t="s">
        <v>315</v>
      </c>
      <c r="H20" s="749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6"/>
      <c r="O20" s="847"/>
      <c r="P20" s="846">
        <f t="shared" si="1"/>
        <v>0</v>
      </c>
      <c r="Q20" s="748"/>
      <c r="R20" s="749"/>
      <c r="S20" s="558">
        <f t="shared" si="7"/>
        <v>140</v>
      </c>
      <c r="U20" s="118"/>
      <c r="V20" s="1268">
        <f t="shared" si="5"/>
        <v>15</v>
      </c>
      <c r="W20" s="1125"/>
      <c r="X20" s="979"/>
      <c r="Y20" s="1114"/>
      <c r="Z20" s="979">
        <f t="shared" si="2"/>
        <v>0</v>
      </c>
      <c r="AA20" s="950"/>
      <c r="AB20" s="968"/>
      <c r="AC20" s="1115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6">
        <v>20</v>
      </c>
      <c r="E21" s="847">
        <v>45196</v>
      </c>
      <c r="F21" s="846">
        <f t="shared" si="0"/>
        <v>20</v>
      </c>
      <c r="G21" s="748" t="s">
        <v>344</v>
      </c>
      <c r="H21" s="749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0">
        <v>45209</v>
      </c>
      <c r="P21" s="572">
        <f t="shared" si="1"/>
        <v>10</v>
      </c>
      <c r="Q21" s="724" t="s">
        <v>620</v>
      </c>
      <c r="R21" s="725">
        <v>0</v>
      </c>
      <c r="S21" s="102">
        <f t="shared" si="7"/>
        <v>130</v>
      </c>
      <c r="U21" s="118"/>
      <c r="V21" s="1268">
        <f t="shared" si="5"/>
        <v>15</v>
      </c>
      <c r="W21" s="1125"/>
      <c r="X21" s="979"/>
      <c r="Y21" s="1114"/>
      <c r="Z21" s="979">
        <f t="shared" si="2"/>
        <v>0</v>
      </c>
      <c r="AA21" s="950"/>
      <c r="AB21" s="968"/>
      <c r="AC21" s="1115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6">
        <v>10</v>
      </c>
      <c r="E22" s="847">
        <v>45199</v>
      </c>
      <c r="F22" s="846">
        <f t="shared" si="0"/>
        <v>10</v>
      </c>
      <c r="G22" s="748" t="s">
        <v>358</v>
      </c>
      <c r="H22" s="749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0">
        <v>45215</v>
      </c>
      <c r="P22" s="572">
        <f t="shared" si="1"/>
        <v>20</v>
      </c>
      <c r="Q22" s="724" t="s">
        <v>648</v>
      </c>
      <c r="R22" s="725">
        <v>99</v>
      </c>
      <c r="S22" s="102">
        <f t="shared" si="7"/>
        <v>110</v>
      </c>
      <c r="U22" s="118"/>
      <c r="V22" s="1269">
        <f t="shared" si="5"/>
        <v>15</v>
      </c>
      <c r="W22" s="1125"/>
      <c r="X22" s="979"/>
      <c r="Y22" s="1114"/>
      <c r="Z22" s="979">
        <f t="shared" si="2"/>
        <v>0</v>
      </c>
      <c r="AA22" s="950"/>
      <c r="AB22" s="968"/>
      <c r="AC22" s="1115">
        <f t="shared" si="8"/>
        <v>150</v>
      </c>
    </row>
    <row r="23" spans="1:29" x14ac:dyDescent="0.25">
      <c r="A23" s="119"/>
      <c r="B23" s="1151">
        <f t="shared" si="3"/>
        <v>18</v>
      </c>
      <c r="C23" s="72"/>
      <c r="D23" s="846"/>
      <c r="E23" s="847"/>
      <c r="F23" s="846">
        <f t="shared" si="0"/>
        <v>0</v>
      </c>
      <c r="G23" s="748"/>
      <c r="H23" s="749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0">
        <v>45216</v>
      </c>
      <c r="P23" s="572">
        <f t="shared" si="1"/>
        <v>40</v>
      </c>
      <c r="Q23" s="724" t="s">
        <v>657</v>
      </c>
      <c r="R23" s="725">
        <v>99</v>
      </c>
      <c r="S23" s="102">
        <f t="shared" si="7"/>
        <v>70</v>
      </c>
      <c r="U23" s="119"/>
      <c r="V23" s="1269">
        <f t="shared" si="5"/>
        <v>15</v>
      </c>
      <c r="W23" s="927"/>
      <c r="X23" s="979"/>
      <c r="Y23" s="1114"/>
      <c r="Z23" s="979">
        <f t="shared" si="2"/>
        <v>0</v>
      </c>
      <c r="AA23" s="950"/>
      <c r="AB23" s="968"/>
      <c r="AC23" s="1115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0">
        <v>45209</v>
      </c>
      <c r="F24" s="572">
        <f t="shared" si="0"/>
        <v>10</v>
      </c>
      <c r="G24" s="724" t="s">
        <v>620</v>
      </c>
      <c r="H24" s="725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2">
        <v>10</v>
      </c>
      <c r="O24" s="1170">
        <v>45220</v>
      </c>
      <c r="P24" s="572">
        <f t="shared" si="1"/>
        <v>10</v>
      </c>
      <c r="Q24" s="724" t="s">
        <v>689</v>
      </c>
      <c r="R24" s="725">
        <v>0</v>
      </c>
      <c r="S24" s="102">
        <f t="shared" si="7"/>
        <v>60</v>
      </c>
      <c r="U24" s="118"/>
      <c r="V24" s="1269">
        <f t="shared" si="5"/>
        <v>15</v>
      </c>
      <c r="W24" s="1125"/>
      <c r="X24" s="979"/>
      <c r="Y24" s="1114"/>
      <c r="Z24" s="979">
        <f t="shared" si="2"/>
        <v>0</v>
      </c>
      <c r="AA24" s="950"/>
      <c r="AB24" s="968"/>
      <c r="AC24" s="1115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0">
        <v>45212</v>
      </c>
      <c r="F25" s="572">
        <f t="shared" si="0"/>
        <v>20</v>
      </c>
      <c r="G25" s="724" t="s">
        <v>635</v>
      </c>
      <c r="H25" s="725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2">
        <v>10</v>
      </c>
      <c r="O25" s="1170">
        <v>45223</v>
      </c>
      <c r="P25" s="572">
        <f t="shared" si="1"/>
        <v>10</v>
      </c>
      <c r="Q25" s="724" t="s">
        <v>706</v>
      </c>
      <c r="R25" s="725">
        <v>0</v>
      </c>
      <c r="S25" s="102">
        <f t="shared" si="7"/>
        <v>50</v>
      </c>
      <c r="U25" s="118"/>
      <c r="V25" s="1269">
        <f t="shared" si="5"/>
        <v>15</v>
      </c>
      <c r="W25" s="1125"/>
      <c r="X25" s="979"/>
      <c r="Y25" s="1114"/>
      <c r="Z25" s="979">
        <f t="shared" si="2"/>
        <v>0</v>
      </c>
      <c r="AA25" s="950"/>
      <c r="AB25" s="968"/>
      <c r="AC25" s="1115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0">
        <v>45215</v>
      </c>
      <c r="F26" s="572">
        <f t="shared" si="0"/>
        <v>20</v>
      </c>
      <c r="G26" s="724" t="s">
        <v>648</v>
      </c>
      <c r="H26" s="725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2"/>
      <c r="O26" s="1170"/>
      <c r="P26" s="572">
        <f t="shared" si="1"/>
        <v>0</v>
      </c>
      <c r="Q26" s="724"/>
      <c r="R26" s="725"/>
      <c r="S26" s="102">
        <f t="shared" si="7"/>
        <v>50</v>
      </c>
      <c r="U26" s="118"/>
      <c r="V26" s="1239">
        <f t="shared" si="5"/>
        <v>15</v>
      </c>
      <c r="W26" s="1125"/>
      <c r="X26" s="979"/>
      <c r="Y26" s="1114"/>
      <c r="Z26" s="979">
        <f t="shared" si="2"/>
        <v>0</v>
      </c>
      <c r="AA26" s="950"/>
      <c r="AB26" s="968"/>
      <c r="AC26" s="1115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0">
        <v>45215</v>
      </c>
      <c r="F27" s="572">
        <f t="shared" si="0"/>
        <v>10</v>
      </c>
      <c r="G27" s="724" t="s">
        <v>651</v>
      </c>
      <c r="H27" s="725">
        <v>0</v>
      </c>
      <c r="I27" s="102">
        <f t="shared" si="6"/>
        <v>120</v>
      </c>
      <c r="K27" s="118"/>
      <c r="L27" s="219">
        <f t="shared" si="4"/>
        <v>5</v>
      </c>
      <c r="M27" s="15"/>
      <c r="N27" s="572"/>
      <c r="O27" s="1170"/>
      <c r="P27" s="572">
        <f t="shared" si="1"/>
        <v>0</v>
      </c>
      <c r="Q27" s="724"/>
      <c r="R27" s="725"/>
      <c r="S27" s="102">
        <f t="shared" si="7"/>
        <v>50</v>
      </c>
      <c r="U27" s="118"/>
      <c r="V27" s="1269">
        <f t="shared" si="5"/>
        <v>15</v>
      </c>
      <c r="W27" s="1125"/>
      <c r="X27" s="979"/>
      <c r="Y27" s="1114"/>
      <c r="Z27" s="979">
        <f t="shared" si="2"/>
        <v>0</v>
      </c>
      <c r="AA27" s="950"/>
      <c r="AB27" s="968"/>
      <c r="AC27" s="1115">
        <f t="shared" si="8"/>
        <v>150</v>
      </c>
    </row>
    <row r="28" spans="1:29" ht="20.25" x14ac:dyDescent="0.3">
      <c r="A28" s="1364">
        <v>10</v>
      </c>
      <c r="B28" s="174">
        <f t="shared" si="3"/>
        <v>8</v>
      </c>
      <c r="C28" s="15">
        <v>4</v>
      </c>
      <c r="D28" s="572">
        <v>40</v>
      </c>
      <c r="E28" s="1170">
        <v>45216</v>
      </c>
      <c r="F28" s="572">
        <f t="shared" si="0"/>
        <v>40</v>
      </c>
      <c r="G28" s="724" t="s">
        <v>657</v>
      </c>
      <c r="H28" s="725">
        <v>114</v>
      </c>
      <c r="I28" s="102">
        <f t="shared" si="6"/>
        <v>80</v>
      </c>
      <c r="K28" s="118"/>
      <c r="L28" s="174">
        <f t="shared" si="4"/>
        <v>5</v>
      </c>
      <c r="M28" s="15"/>
      <c r="N28" s="572"/>
      <c r="O28" s="1170"/>
      <c r="P28" s="572">
        <f t="shared" si="1"/>
        <v>0</v>
      </c>
      <c r="Q28" s="724"/>
      <c r="R28" s="725"/>
      <c r="S28" s="102">
        <f t="shared" si="7"/>
        <v>50</v>
      </c>
      <c r="U28" s="118"/>
      <c r="V28" s="1239">
        <f t="shared" si="5"/>
        <v>15</v>
      </c>
      <c r="W28" s="1125"/>
      <c r="X28" s="979"/>
      <c r="Y28" s="1114"/>
      <c r="Z28" s="979">
        <f t="shared" si="2"/>
        <v>0</v>
      </c>
      <c r="AA28" s="950"/>
      <c r="AB28" s="968"/>
      <c r="AC28" s="1115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0">
        <v>45219</v>
      </c>
      <c r="F29" s="572">
        <f t="shared" si="0"/>
        <v>10</v>
      </c>
      <c r="G29" s="724" t="s">
        <v>684</v>
      </c>
      <c r="H29" s="725">
        <v>0</v>
      </c>
      <c r="I29" s="102">
        <f t="shared" si="6"/>
        <v>70</v>
      </c>
      <c r="K29" s="118"/>
      <c r="L29" s="219">
        <f t="shared" si="4"/>
        <v>5</v>
      </c>
      <c r="M29" s="15"/>
      <c r="N29" s="572"/>
      <c r="O29" s="1170"/>
      <c r="P29" s="572">
        <f t="shared" si="1"/>
        <v>0</v>
      </c>
      <c r="Q29" s="724"/>
      <c r="R29" s="725"/>
      <c r="S29" s="102">
        <f t="shared" si="7"/>
        <v>50</v>
      </c>
      <c r="U29" s="118"/>
      <c r="V29" s="1269">
        <f t="shared" si="5"/>
        <v>15</v>
      </c>
      <c r="W29" s="1125"/>
      <c r="X29" s="979"/>
      <c r="Y29" s="1114"/>
      <c r="Z29" s="979">
        <f t="shared" si="2"/>
        <v>0</v>
      </c>
      <c r="AA29" s="950"/>
      <c r="AB29" s="968"/>
      <c r="AC29" s="1115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2">
        <v>10</v>
      </c>
      <c r="E30" s="1170">
        <v>45220</v>
      </c>
      <c r="F30" s="572">
        <f t="shared" si="0"/>
        <v>10</v>
      </c>
      <c r="G30" s="724" t="s">
        <v>689</v>
      </c>
      <c r="H30" s="725">
        <v>0</v>
      </c>
      <c r="I30" s="102">
        <f t="shared" si="6"/>
        <v>60</v>
      </c>
      <c r="K30" s="118"/>
      <c r="L30" s="219">
        <f t="shared" si="4"/>
        <v>5</v>
      </c>
      <c r="M30" s="15"/>
      <c r="N30" s="572"/>
      <c r="O30" s="1170"/>
      <c r="P30" s="572">
        <f t="shared" si="1"/>
        <v>0</v>
      </c>
      <c r="Q30" s="724"/>
      <c r="R30" s="725"/>
      <c r="S30" s="102">
        <f t="shared" si="7"/>
        <v>50</v>
      </c>
      <c r="U30" s="118"/>
      <c r="V30" s="1269">
        <f t="shared" si="5"/>
        <v>15</v>
      </c>
      <c r="W30" s="1125"/>
      <c r="X30" s="979"/>
      <c r="Y30" s="1114"/>
      <c r="Z30" s="979">
        <f t="shared" si="2"/>
        <v>0</v>
      </c>
      <c r="AA30" s="950"/>
      <c r="AB30" s="968"/>
      <c r="AC30" s="1115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2">
        <v>20</v>
      </c>
      <c r="E31" s="1170">
        <v>45222</v>
      </c>
      <c r="F31" s="572">
        <f t="shared" si="0"/>
        <v>20</v>
      </c>
      <c r="G31" s="724" t="s">
        <v>703</v>
      </c>
      <c r="H31" s="725">
        <v>115</v>
      </c>
      <c r="I31" s="102">
        <f t="shared" si="6"/>
        <v>40</v>
      </c>
      <c r="K31" s="118"/>
      <c r="L31" s="219">
        <f t="shared" si="4"/>
        <v>5</v>
      </c>
      <c r="M31" s="15"/>
      <c r="N31" s="572"/>
      <c r="O31" s="1170"/>
      <c r="P31" s="572">
        <f t="shared" si="1"/>
        <v>0</v>
      </c>
      <c r="Q31" s="724"/>
      <c r="R31" s="725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2">
        <v>10</v>
      </c>
      <c r="E32" s="1170">
        <v>45223</v>
      </c>
      <c r="F32" s="572">
        <f t="shared" si="0"/>
        <v>10</v>
      </c>
      <c r="G32" s="724" t="s">
        <v>706</v>
      </c>
      <c r="H32" s="725">
        <v>0</v>
      </c>
      <c r="I32" s="102">
        <f t="shared" si="6"/>
        <v>30</v>
      </c>
      <c r="K32" s="118"/>
      <c r="L32" s="219">
        <f t="shared" si="4"/>
        <v>5</v>
      </c>
      <c r="M32" s="15"/>
      <c r="N32" s="572"/>
      <c r="O32" s="1170"/>
      <c r="P32" s="572">
        <f t="shared" si="1"/>
        <v>0</v>
      </c>
      <c r="Q32" s="724"/>
      <c r="R32" s="725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2">
        <v>10</v>
      </c>
      <c r="E33" s="1170">
        <v>45226</v>
      </c>
      <c r="F33" s="572">
        <f t="shared" si="0"/>
        <v>10</v>
      </c>
      <c r="G33" s="724" t="s">
        <v>733</v>
      </c>
      <c r="H33" s="725">
        <v>115</v>
      </c>
      <c r="I33" s="102">
        <f t="shared" si="6"/>
        <v>20</v>
      </c>
      <c r="K33" s="118"/>
      <c r="L33" s="219">
        <f t="shared" si="4"/>
        <v>5</v>
      </c>
      <c r="M33" s="15"/>
      <c r="N33" s="572"/>
      <c r="O33" s="1170"/>
      <c r="P33" s="572">
        <f t="shared" si="1"/>
        <v>0</v>
      </c>
      <c r="Q33" s="724"/>
      <c r="R33" s="725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2"/>
      <c r="E34" s="1170"/>
      <c r="F34" s="572">
        <f t="shared" si="0"/>
        <v>0</v>
      </c>
      <c r="G34" s="724"/>
      <c r="H34" s="725"/>
      <c r="I34" s="102">
        <f t="shared" si="6"/>
        <v>20</v>
      </c>
      <c r="K34" s="118"/>
      <c r="L34" s="219">
        <f t="shared" si="4"/>
        <v>5</v>
      </c>
      <c r="M34" s="15"/>
      <c r="N34" s="572"/>
      <c r="O34" s="1170"/>
      <c r="P34" s="572">
        <f t="shared" si="1"/>
        <v>0</v>
      </c>
      <c r="Q34" s="724"/>
      <c r="R34" s="725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2"/>
      <c r="E35" s="1170"/>
      <c r="F35" s="572">
        <f t="shared" si="0"/>
        <v>0</v>
      </c>
      <c r="G35" s="724"/>
      <c r="H35" s="725"/>
      <c r="I35" s="102">
        <f t="shared" si="6"/>
        <v>20</v>
      </c>
      <c r="K35" s="118"/>
      <c r="L35" s="219">
        <f t="shared" si="4"/>
        <v>5</v>
      </c>
      <c r="M35" s="15"/>
      <c r="N35" s="572"/>
      <c r="O35" s="1170"/>
      <c r="P35" s="572">
        <f t="shared" si="1"/>
        <v>0</v>
      </c>
      <c r="Q35" s="724"/>
      <c r="R35" s="725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2"/>
      <c r="E36" s="1170"/>
      <c r="F36" s="572">
        <f t="shared" si="0"/>
        <v>0</v>
      </c>
      <c r="G36" s="724"/>
      <c r="H36" s="725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2"/>
      <c r="O36" s="1170"/>
      <c r="P36" s="572">
        <f t="shared" si="1"/>
        <v>0</v>
      </c>
      <c r="Q36" s="724"/>
      <c r="R36" s="725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2"/>
      <c r="E37" s="1170"/>
      <c r="F37" s="572">
        <f t="shared" si="0"/>
        <v>0</v>
      </c>
      <c r="G37" s="724"/>
      <c r="H37" s="725"/>
      <c r="I37" s="102">
        <f t="shared" si="6"/>
        <v>20</v>
      </c>
      <c r="K37" s="119"/>
      <c r="L37" s="219">
        <f t="shared" si="4"/>
        <v>5</v>
      </c>
      <c r="M37" s="15"/>
      <c r="N37" s="572"/>
      <c r="O37" s="1170"/>
      <c r="P37" s="572">
        <f t="shared" si="1"/>
        <v>0</v>
      </c>
      <c r="Q37" s="724"/>
      <c r="R37" s="725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2"/>
      <c r="E38" s="1170"/>
      <c r="F38" s="572">
        <f t="shared" si="0"/>
        <v>0</v>
      </c>
      <c r="G38" s="724"/>
      <c r="H38" s="725"/>
      <c r="I38" s="102">
        <f t="shared" si="6"/>
        <v>20</v>
      </c>
      <c r="K38" s="118"/>
      <c r="L38" s="219">
        <f t="shared" si="4"/>
        <v>5</v>
      </c>
      <c r="M38" s="15"/>
      <c r="N38" s="572"/>
      <c r="O38" s="1170"/>
      <c r="P38" s="572">
        <f t="shared" si="1"/>
        <v>0</v>
      </c>
      <c r="Q38" s="724"/>
      <c r="R38" s="725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2"/>
      <c r="E39" s="1170"/>
      <c r="F39" s="572">
        <f t="shared" si="0"/>
        <v>0</v>
      </c>
      <c r="G39" s="724"/>
      <c r="H39" s="725"/>
      <c r="I39" s="102">
        <f t="shared" si="6"/>
        <v>20</v>
      </c>
      <c r="K39" s="118"/>
      <c r="L39" s="82">
        <f t="shared" si="4"/>
        <v>5</v>
      </c>
      <c r="M39" s="15"/>
      <c r="N39" s="572"/>
      <c r="O39" s="1170"/>
      <c r="P39" s="572">
        <f t="shared" si="1"/>
        <v>0</v>
      </c>
      <c r="Q39" s="724"/>
      <c r="R39" s="725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2"/>
      <c r="E40" s="1170"/>
      <c r="F40" s="572">
        <f t="shared" si="0"/>
        <v>0</v>
      </c>
      <c r="G40" s="724"/>
      <c r="H40" s="725"/>
      <c r="I40" s="102">
        <f t="shared" si="6"/>
        <v>20</v>
      </c>
      <c r="K40" s="118"/>
      <c r="L40" s="82">
        <f t="shared" si="4"/>
        <v>5</v>
      </c>
      <c r="M40" s="15"/>
      <c r="N40" s="572"/>
      <c r="O40" s="1170"/>
      <c r="P40" s="572">
        <f t="shared" si="1"/>
        <v>0</v>
      </c>
      <c r="Q40" s="724"/>
      <c r="R40" s="725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2"/>
      <c r="E41" s="1170"/>
      <c r="F41" s="572">
        <f t="shared" si="0"/>
        <v>0</v>
      </c>
      <c r="G41" s="724"/>
      <c r="H41" s="725"/>
      <c r="I41" s="102">
        <f t="shared" si="6"/>
        <v>20</v>
      </c>
      <c r="K41" s="118"/>
      <c r="L41" s="82">
        <f t="shared" si="4"/>
        <v>5</v>
      </c>
      <c r="M41" s="15"/>
      <c r="N41" s="572"/>
      <c r="O41" s="1170"/>
      <c r="P41" s="572">
        <f t="shared" si="1"/>
        <v>0</v>
      </c>
      <c r="Q41" s="724"/>
      <c r="R41" s="725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2"/>
      <c r="E42" s="1170"/>
      <c r="F42" s="572">
        <f t="shared" si="0"/>
        <v>0</v>
      </c>
      <c r="G42" s="724"/>
      <c r="H42" s="725"/>
      <c r="I42" s="102">
        <f t="shared" si="6"/>
        <v>20</v>
      </c>
      <c r="K42" s="118"/>
      <c r="L42" s="82">
        <f t="shared" si="4"/>
        <v>5</v>
      </c>
      <c r="M42" s="15"/>
      <c r="N42" s="572"/>
      <c r="O42" s="1170"/>
      <c r="P42" s="572">
        <f t="shared" si="1"/>
        <v>0</v>
      </c>
      <c r="Q42" s="724"/>
      <c r="R42" s="725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2"/>
      <c r="E43" s="1170"/>
      <c r="F43" s="572">
        <f t="shared" si="0"/>
        <v>0</v>
      </c>
      <c r="G43" s="724"/>
      <c r="H43" s="725"/>
      <c r="I43" s="102">
        <f t="shared" si="6"/>
        <v>20</v>
      </c>
      <c r="K43" s="118"/>
      <c r="L43" s="82">
        <f t="shared" si="4"/>
        <v>5</v>
      </c>
      <c r="M43" s="15"/>
      <c r="N43" s="572"/>
      <c r="O43" s="1170"/>
      <c r="P43" s="572">
        <f t="shared" si="1"/>
        <v>0</v>
      </c>
      <c r="Q43" s="724"/>
      <c r="R43" s="725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2"/>
      <c r="E44" s="1170"/>
      <c r="F44" s="572">
        <f t="shared" si="0"/>
        <v>0</v>
      </c>
      <c r="G44" s="724"/>
      <c r="H44" s="725"/>
      <c r="I44" s="102">
        <f t="shared" si="6"/>
        <v>20</v>
      </c>
      <c r="K44" s="118"/>
      <c r="L44" s="82">
        <f t="shared" si="4"/>
        <v>5</v>
      </c>
      <c r="M44" s="15"/>
      <c r="N44" s="572"/>
      <c r="O44" s="1170"/>
      <c r="P44" s="572">
        <f t="shared" si="1"/>
        <v>0</v>
      </c>
      <c r="Q44" s="724"/>
      <c r="R44" s="725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2"/>
      <c r="E45" s="1170"/>
      <c r="F45" s="572">
        <f t="shared" si="0"/>
        <v>0</v>
      </c>
      <c r="G45" s="724"/>
      <c r="H45" s="725"/>
      <c r="I45" s="102">
        <f t="shared" si="6"/>
        <v>20</v>
      </c>
      <c r="K45" s="118"/>
      <c r="L45" s="82">
        <f t="shared" si="4"/>
        <v>5</v>
      </c>
      <c r="M45" s="15"/>
      <c r="N45" s="572"/>
      <c r="O45" s="1170"/>
      <c r="P45" s="572">
        <f t="shared" si="1"/>
        <v>0</v>
      </c>
      <c r="Q45" s="724"/>
      <c r="R45" s="725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2"/>
      <c r="E46" s="1170"/>
      <c r="F46" s="572">
        <f t="shared" si="0"/>
        <v>0</v>
      </c>
      <c r="G46" s="724"/>
      <c r="H46" s="725"/>
      <c r="I46" s="102">
        <f t="shared" si="6"/>
        <v>20</v>
      </c>
      <c r="K46" s="118"/>
      <c r="L46" s="82">
        <f t="shared" si="4"/>
        <v>5</v>
      </c>
      <c r="M46" s="15"/>
      <c r="N46" s="572"/>
      <c r="O46" s="1170"/>
      <c r="P46" s="572">
        <f t="shared" si="1"/>
        <v>0</v>
      </c>
      <c r="Q46" s="724"/>
      <c r="R46" s="725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2"/>
      <c r="E47" s="1170"/>
      <c r="F47" s="572">
        <f t="shared" si="0"/>
        <v>0</v>
      </c>
      <c r="G47" s="724"/>
      <c r="H47" s="725"/>
      <c r="I47" s="102">
        <f t="shared" si="6"/>
        <v>20</v>
      </c>
      <c r="K47" s="118"/>
      <c r="L47" s="82">
        <f t="shared" si="4"/>
        <v>5</v>
      </c>
      <c r="M47" s="15"/>
      <c r="N47" s="572"/>
      <c r="O47" s="1170"/>
      <c r="P47" s="572">
        <f t="shared" si="1"/>
        <v>0</v>
      </c>
      <c r="Q47" s="724"/>
      <c r="R47" s="725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2"/>
      <c r="E48" s="1170"/>
      <c r="F48" s="572">
        <f t="shared" si="0"/>
        <v>0</v>
      </c>
      <c r="G48" s="724"/>
      <c r="H48" s="725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2"/>
      <c r="E49" s="1170"/>
      <c r="F49" s="572">
        <f t="shared" si="0"/>
        <v>0</v>
      </c>
      <c r="G49" s="724"/>
      <c r="H49" s="725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2"/>
      <c r="E50" s="1170"/>
      <c r="F50" s="572">
        <f t="shared" si="0"/>
        <v>0</v>
      </c>
      <c r="G50" s="724"/>
      <c r="H50" s="725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2"/>
      <c r="E51" s="1170"/>
      <c r="F51" s="572">
        <f t="shared" si="0"/>
        <v>0</v>
      </c>
      <c r="G51" s="724"/>
      <c r="H51" s="725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05" t="s">
        <v>11</v>
      </c>
      <c r="D83" s="1506"/>
      <c r="E83" s="56">
        <f>E5+E6-F78+E7</f>
        <v>-90</v>
      </c>
      <c r="F83" s="72"/>
      <c r="M83" s="1505" t="s">
        <v>11</v>
      </c>
      <c r="N83" s="1506"/>
      <c r="O83" s="56">
        <f>O5+O6-P78+O7</f>
        <v>50</v>
      </c>
      <c r="P83" s="72"/>
      <c r="W83" s="1505" t="s">
        <v>11</v>
      </c>
      <c r="X83" s="1506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08"/>
      <c r="B5" s="1520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08"/>
      <c r="B6" s="152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0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64" t="s">
        <v>19</v>
      </c>
      <c r="D41" s="1565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3"/>
      <c r="B1" s="1503"/>
      <c r="C1" s="1503"/>
      <c r="D1" s="1503"/>
      <c r="E1" s="1503"/>
      <c r="F1" s="1503"/>
      <c r="G1" s="150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4"/>
      <c r="B4" s="140"/>
      <c r="C4" s="494"/>
      <c r="D4" s="130"/>
      <c r="E4" s="735"/>
      <c r="F4" s="61"/>
    </row>
    <row r="5" spans="1:10" ht="20.25" customHeight="1" x14ac:dyDescent="0.25">
      <c r="A5" s="1581" t="s">
        <v>52</v>
      </c>
      <c r="B5" s="1576" t="s">
        <v>95</v>
      </c>
      <c r="C5" s="681"/>
      <c r="D5" s="547"/>
      <c r="E5" s="734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81"/>
      <c r="B6" s="1577"/>
      <c r="C6" s="212"/>
      <c r="D6" s="130"/>
      <c r="E6" s="735"/>
      <c r="F6" s="226"/>
      <c r="G6" s="143"/>
      <c r="H6" s="57"/>
    </row>
    <row r="7" spans="1:10" ht="20.25" customHeight="1" thickBot="1" x14ac:dyDescent="0.3">
      <c r="A7" s="1581"/>
      <c r="B7" s="1577"/>
      <c r="C7" s="477"/>
      <c r="D7" s="322"/>
      <c r="E7" s="736"/>
      <c r="F7" s="227"/>
      <c r="G7" s="143"/>
      <c r="H7" s="57"/>
    </row>
    <row r="8" spans="1:10" ht="21" customHeight="1" thickTop="1" thickBot="1" x14ac:dyDescent="0.3">
      <c r="A8" s="765"/>
      <c r="B8" s="1578"/>
      <c r="C8" s="477"/>
      <c r="D8" s="130"/>
      <c r="E8" s="735"/>
      <c r="F8" s="226"/>
      <c r="I8" s="1579" t="s">
        <v>3</v>
      </c>
      <c r="J8" s="157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0"/>
      <c r="J9" s="157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52"/>
      <c r="E18" s="891"/>
      <c r="F18" s="979">
        <f>D18</f>
        <v>0</v>
      </c>
      <c r="G18" s="950"/>
      <c r="H18" s="934"/>
      <c r="I18" s="913">
        <f t="shared" si="1"/>
        <v>0</v>
      </c>
      <c r="J18" s="1153">
        <f t="shared" si="2"/>
        <v>0</v>
      </c>
    </row>
    <row r="19" spans="1:10" x14ac:dyDescent="0.25">
      <c r="A19" s="82"/>
      <c r="B19" s="82"/>
      <c r="C19" s="15"/>
      <c r="D19" s="1152"/>
      <c r="E19" s="891"/>
      <c r="F19" s="979">
        <f t="shared" ref="F19:F60" si="3">D19</f>
        <v>0</v>
      </c>
      <c r="G19" s="1154"/>
      <c r="H19" s="934"/>
      <c r="I19" s="913">
        <f t="shared" si="1"/>
        <v>0</v>
      </c>
      <c r="J19" s="1153">
        <f t="shared" si="2"/>
        <v>0</v>
      </c>
    </row>
    <row r="20" spans="1:10" x14ac:dyDescent="0.25">
      <c r="A20" s="2"/>
      <c r="B20" s="82"/>
      <c r="C20" s="15"/>
      <c r="D20" s="1152"/>
      <c r="E20" s="891"/>
      <c r="F20" s="979">
        <f t="shared" si="3"/>
        <v>0</v>
      </c>
      <c r="G20" s="950"/>
      <c r="H20" s="934"/>
      <c r="I20" s="913">
        <f t="shared" si="1"/>
        <v>0</v>
      </c>
      <c r="J20" s="1153">
        <f t="shared" si="2"/>
        <v>0</v>
      </c>
    </row>
    <row r="21" spans="1:10" x14ac:dyDescent="0.25">
      <c r="A21" s="2"/>
      <c r="B21" s="82"/>
      <c r="C21" s="15"/>
      <c r="D21" s="1152"/>
      <c r="E21" s="891"/>
      <c r="F21" s="979">
        <f t="shared" si="3"/>
        <v>0</v>
      </c>
      <c r="G21" s="950"/>
      <c r="H21" s="934"/>
      <c r="I21" s="913">
        <f t="shared" si="1"/>
        <v>0</v>
      </c>
      <c r="J21" s="1153">
        <f t="shared" si="2"/>
        <v>0</v>
      </c>
    </row>
    <row r="22" spans="1:10" x14ac:dyDescent="0.25">
      <c r="A22" s="2"/>
      <c r="B22" s="82"/>
      <c r="C22" s="15"/>
      <c r="D22" s="1152"/>
      <c r="E22" s="967"/>
      <c r="F22" s="979">
        <f t="shared" si="3"/>
        <v>0</v>
      </c>
      <c r="G22" s="950"/>
      <c r="H22" s="934"/>
      <c r="I22" s="913">
        <f t="shared" si="1"/>
        <v>0</v>
      </c>
      <c r="J22" s="1153">
        <f t="shared" si="2"/>
        <v>0</v>
      </c>
    </row>
    <row r="23" spans="1:10" x14ac:dyDescent="0.25">
      <c r="A23" s="2"/>
      <c r="B23" s="82"/>
      <c r="C23" s="15"/>
      <c r="D23" s="1152"/>
      <c r="E23" s="967"/>
      <c r="F23" s="979">
        <f t="shared" si="3"/>
        <v>0</v>
      </c>
      <c r="G23" s="950"/>
      <c r="H23" s="934"/>
      <c r="I23" s="913">
        <f t="shared" si="1"/>
        <v>0</v>
      </c>
      <c r="J23" s="1153">
        <f t="shared" si="2"/>
        <v>0</v>
      </c>
    </row>
    <row r="24" spans="1:10" x14ac:dyDescent="0.25">
      <c r="A24" s="2"/>
      <c r="B24" s="82"/>
      <c r="C24" s="15"/>
      <c r="D24" s="1152"/>
      <c r="E24" s="967"/>
      <c r="F24" s="979">
        <f t="shared" si="3"/>
        <v>0</v>
      </c>
      <c r="G24" s="950"/>
      <c r="H24" s="934"/>
      <c r="I24" s="913">
        <f t="shared" si="1"/>
        <v>0</v>
      </c>
      <c r="J24" s="1153">
        <f t="shared" si="2"/>
        <v>0</v>
      </c>
    </row>
    <row r="25" spans="1:10" x14ac:dyDescent="0.25">
      <c r="A25" s="2"/>
      <c r="B25" s="82"/>
      <c r="C25" s="15"/>
      <c r="D25" s="1152"/>
      <c r="E25" s="967"/>
      <c r="F25" s="979">
        <f t="shared" si="3"/>
        <v>0</v>
      </c>
      <c r="G25" s="950"/>
      <c r="H25" s="934"/>
      <c r="I25" s="913">
        <f t="shared" si="1"/>
        <v>0</v>
      </c>
      <c r="J25" s="1153">
        <f t="shared" si="2"/>
        <v>0</v>
      </c>
    </row>
    <row r="26" spans="1:10" x14ac:dyDescent="0.25">
      <c r="A26" s="2"/>
      <c r="B26" s="82"/>
      <c r="C26" s="15"/>
      <c r="D26" s="1152"/>
      <c r="E26" s="891"/>
      <c r="F26" s="979">
        <f t="shared" si="3"/>
        <v>0</v>
      </c>
      <c r="G26" s="950"/>
      <c r="H26" s="934"/>
      <c r="I26" s="1155">
        <f t="shared" si="1"/>
        <v>0</v>
      </c>
      <c r="J26" s="1153">
        <f t="shared" si="2"/>
        <v>0</v>
      </c>
    </row>
    <row r="27" spans="1:10" x14ac:dyDescent="0.25">
      <c r="A27" s="2"/>
      <c r="B27" s="82"/>
      <c r="C27" s="15"/>
      <c r="D27" s="1152"/>
      <c r="E27" s="891"/>
      <c r="F27" s="979">
        <f t="shared" si="3"/>
        <v>0</v>
      </c>
      <c r="G27" s="950"/>
      <c r="H27" s="934"/>
      <c r="I27" s="1155">
        <f t="shared" si="1"/>
        <v>0</v>
      </c>
      <c r="J27" s="1153">
        <f t="shared" si="2"/>
        <v>0</v>
      </c>
    </row>
    <row r="28" spans="1:10" x14ac:dyDescent="0.25">
      <c r="A28" s="2"/>
      <c r="B28" s="82"/>
      <c r="C28" s="15"/>
      <c r="D28" s="1152"/>
      <c r="E28" s="891"/>
      <c r="F28" s="979">
        <f t="shared" si="3"/>
        <v>0</v>
      </c>
      <c r="G28" s="950"/>
      <c r="H28" s="934"/>
      <c r="I28" s="1155">
        <f t="shared" si="1"/>
        <v>0</v>
      </c>
      <c r="J28" s="1153">
        <f t="shared" si="2"/>
        <v>0</v>
      </c>
    </row>
    <row r="29" spans="1:10" x14ac:dyDescent="0.25">
      <c r="A29" s="169"/>
      <c r="B29" s="82"/>
      <c r="C29" s="15"/>
      <c r="D29" s="1152"/>
      <c r="E29" s="891"/>
      <c r="F29" s="979">
        <f t="shared" si="3"/>
        <v>0</v>
      </c>
      <c r="G29" s="950"/>
      <c r="H29" s="934"/>
      <c r="I29" s="1155">
        <f t="shared" si="1"/>
        <v>0</v>
      </c>
      <c r="J29" s="1153">
        <f t="shared" si="2"/>
        <v>0</v>
      </c>
    </row>
    <row r="30" spans="1:10" x14ac:dyDescent="0.25">
      <c r="A30" s="169"/>
      <c r="B30" s="82"/>
      <c r="C30" s="15"/>
      <c r="D30" s="1152"/>
      <c r="E30" s="967"/>
      <c r="F30" s="979">
        <f t="shared" si="3"/>
        <v>0</v>
      </c>
      <c r="G30" s="950"/>
      <c r="H30" s="934"/>
      <c r="I30" s="913">
        <f t="shared" si="1"/>
        <v>0</v>
      </c>
      <c r="J30" s="1153">
        <f t="shared" si="2"/>
        <v>0</v>
      </c>
    </row>
    <row r="31" spans="1:10" x14ac:dyDescent="0.25">
      <c r="A31" s="169"/>
      <c r="B31" s="82"/>
      <c r="C31" s="15"/>
      <c r="D31" s="1152"/>
      <c r="E31" s="967"/>
      <c r="F31" s="979">
        <f t="shared" si="3"/>
        <v>0</v>
      </c>
      <c r="G31" s="950"/>
      <c r="H31" s="934"/>
      <c r="I31" s="913">
        <f t="shared" si="1"/>
        <v>0</v>
      </c>
      <c r="J31" s="1153">
        <f t="shared" si="2"/>
        <v>0</v>
      </c>
    </row>
    <row r="32" spans="1:10" x14ac:dyDescent="0.25">
      <c r="A32" s="169"/>
      <c r="B32" s="82"/>
      <c r="C32" s="15"/>
      <c r="D32" s="1152"/>
      <c r="E32" s="967"/>
      <c r="F32" s="979">
        <f t="shared" si="3"/>
        <v>0</v>
      </c>
      <c r="G32" s="950"/>
      <c r="H32" s="934"/>
      <c r="I32" s="913">
        <f t="shared" si="1"/>
        <v>0</v>
      </c>
      <c r="J32" s="1153">
        <f t="shared" si="2"/>
        <v>0</v>
      </c>
    </row>
    <row r="33" spans="1:10" x14ac:dyDescent="0.25">
      <c r="A33" s="169"/>
      <c r="B33" s="82"/>
      <c r="C33" s="15"/>
      <c r="D33" s="1152"/>
      <c r="E33" s="967"/>
      <c r="F33" s="979">
        <f t="shared" si="3"/>
        <v>0</v>
      </c>
      <c r="G33" s="950"/>
      <c r="H33" s="934"/>
      <c r="I33" s="913">
        <f t="shared" si="1"/>
        <v>0</v>
      </c>
      <c r="J33" s="1153">
        <f t="shared" si="2"/>
        <v>0</v>
      </c>
    </row>
    <row r="34" spans="1:10" x14ac:dyDescent="0.25">
      <c r="A34" s="2"/>
      <c r="B34" s="82"/>
      <c r="C34" s="15"/>
      <c r="D34" s="1152"/>
      <c r="E34" s="967"/>
      <c r="F34" s="979">
        <f t="shared" si="3"/>
        <v>0</v>
      </c>
      <c r="G34" s="950"/>
      <c r="H34" s="934"/>
      <c r="I34" s="913">
        <f t="shared" si="1"/>
        <v>0</v>
      </c>
      <c r="J34" s="1153">
        <f t="shared" si="2"/>
        <v>0</v>
      </c>
    </row>
    <row r="35" spans="1:10" x14ac:dyDescent="0.25">
      <c r="A35" s="2"/>
      <c r="B35" s="82"/>
      <c r="C35" s="15"/>
      <c r="D35" s="1152"/>
      <c r="E35" s="967"/>
      <c r="F35" s="979">
        <f t="shared" si="3"/>
        <v>0</v>
      </c>
      <c r="G35" s="950"/>
      <c r="H35" s="934"/>
      <c r="I35" s="913">
        <f t="shared" si="1"/>
        <v>0</v>
      </c>
      <c r="J35" s="1153">
        <f t="shared" si="2"/>
        <v>0</v>
      </c>
    </row>
    <row r="36" spans="1:10" x14ac:dyDescent="0.25">
      <c r="A36" s="2"/>
      <c r="B36" s="82"/>
      <c r="C36" s="15"/>
      <c r="D36" s="1152"/>
      <c r="E36" s="967"/>
      <c r="F36" s="979">
        <f t="shared" si="3"/>
        <v>0</v>
      </c>
      <c r="G36" s="950"/>
      <c r="H36" s="934"/>
      <c r="I36" s="913">
        <f t="shared" si="1"/>
        <v>0</v>
      </c>
      <c r="J36" s="1153">
        <f t="shared" si="2"/>
        <v>0</v>
      </c>
    </row>
    <row r="37" spans="1:10" x14ac:dyDescent="0.25">
      <c r="A37" s="2"/>
      <c r="B37" s="82"/>
      <c r="C37" s="15"/>
      <c r="D37" s="1152"/>
      <c r="E37" s="1156"/>
      <c r="F37" s="979">
        <f t="shared" si="3"/>
        <v>0</v>
      </c>
      <c r="G37" s="950"/>
      <c r="H37" s="934"/>
      <c r="I37" s="913">
        <f t="shared" si="1"/>
        <v>0</v>
      </c>
      <c r="J37" s="1153">
        <f t="shared" si="2"/>
        <v>0</v>
      </c>
    </row>
    <row r="38" spans="1:10" x14ac:dyDescent="0.25">
      <c r="A38" s="2"/>
      <c r="B38" s="82"/>
      <c r="C38" s="15"/>
      <c r="D38" s="1152"/>
      <c r="E38" s="1156"/>
      <c r="F38" s="979">
        <f t="shared" si="3"/>
        <v>0</v>
      </c>
      <c r="G38" s="950"/>
      <c r="H38" s="934"/>
      <c r="I38" s="913">
        <f t="shared" si="1"/>
        <v>0</v>
      </c>
      <c r="J38" s="1153">
        <f t="shared" si="2"/>
        <v>0</v>
      </c>
    </row>
    <row r="39" spans="1:10" x14ac:dyDescent="0.25">
      <c r="A39" s="2"/>
      <c r="B39" s="82"/>
      <c r="C39" s="15"/>
      <c r="D39" s="1152"/>
      <c r="E39" s="1156"/>
      <c r="F39" s="979">
        <f t="shared" si="3"/>
        <v>0</v>
      </c>
      <c r="G39" s="950"/>
      <c r="H39" s="934"/>
      <c r="I39" s="913">
        <f t="shared" si="1"/>
        <v>0</v>
      </c>
      <c r="J39" s="1153">
        <f t="shared" si="2"/>
        <v>0</v>
      </c>
    </row>
    <row r="40" spans="1:10" x14ac:dyDescent="0.25">
      <c r="A40" s="2"/>
      <c r="B40" s="82"/>
      <c r="C40" s="15"/>
      <c r="D40" s="1152"/>
      <c r="E40" s="1156"/>
      <c r="F40" s="979">
        <f t="shared" si="3"/>
        <v>0</v>
      </c>
      <c r="G40" s="950"/>
      <c r="H40" s="934"/>
      <c r="I40" s="913">
        <f t="shared" si="1"/>
        <v>0</v>
      </c>
      <c r="J40" s="115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55" t="s">
        <v>11</v>
      </c>
      <c r="D65" s="1556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B13" sqref="B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84" t="s">
        <v>372</v>
      </c>
      <c r="B1" s="1584"/>
      <c r="C1" s="1584"/>
      <c r="D1" s="1584"/>
      <c r="E1" s="1584"/>
      <c r="F1" s="1584"/>
      <c r="G1" s="1584"/>
      <c r="H1" s="1584"/>
      <c r="I1" s="15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09"/>
      <c r="F4" s="710"/>
      <c r="G4" s="72"/>
    </row>
    <row r="5" spans="1:10" ht="15" customHeight="1" x14ac:dyDescent="0.25">
      <c r="A5" s="1585" t="s">
        <v>78</v>
      </c>
      <c r="B5" s="1586" t="s">
        <v>518</v>
      </c>
      <c r="C5" s="222">
        <v>61</v>
      </c>
      <c r="D5" s="130">
        <v>45227</v>
      </c>
      <c r="E5" s="709">
        <v>108</v>
      </c>
      <c r="F5" s="710">
        <v>6</v>
      </c>
      <c r="G5" s="143">
        <f>F102</f>
        <v>108</v>
      </c>
      <c r="H5" s="57">
        <f>E4+E5+E6-G5+E7+E8</f>
        <v>0</v>
      </c>
    </row>
    <row r="6" spans="1:10" ht="16.5" customHeight="1" x14ac:dyDescent="0.25">
      <c r="A6" s="1585"/>
      <c r="B6" s="1587"/>
      <c r="C6" s="222"/>
      <c r="D6" s="130"/>
      <c r="E6" s="709"/>
      <c r="F6" s="710"/>
      <c r="G6" s="72"/>
    </row>
    <row r="7" spans="1:10" ht="15.75" customHeight="1" thickBot="1" x14ac:dyDescent="0.35">
      <c r="A7" s="1585"/>
      <c r="B7" s="1588"/>
      <c r="C7" s="222"/>
      <c r="D7" s="130"/>
      <c r="E7" s="709"/>
      <c r="F7" s="710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1"/>
      <c r="F8" s="123"/>
      <c r="G8" s="72"/>
      <c r="I8" s="1568" t="s">
        <v>47</v>
      </c>
      <c r="J8" s="1582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9"/>
      <c r="J9" s="1583"/>
    </row>
    <row r="10" spans="1:10" ht="15.75" thickTop="1" x14ac:dyDescent="0.25">
      <c r="A10" s="2"/>
      <c r="B10" s="82"/>
      <c r="C10" s="15">
        <v>6</v>
      </c>
      <c r="D10" s="147">
        <v>108</v>
      </c>
      <c r="E10" s="232">
        <v>44954</v>
      </c>
      <c r="F10" s="68">
        <f t="shared" ref="F10" si="0">D10</f>
        <v>108</v>
      </c>
      <c r="G10" s="823" t="s">
        <v>740</v>
      </c>
      <c r="H10" s="70">
        <v>0</v>
      </c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1377">
        <f>D12</f>
        <v>0</v>
      </c>
      <c r="G12" s="1375"/>
      <c r="H12" s="1376"/>
      <c r="I12" s="1324">
        <f t="shared" ref="I12:I75" si="1">I11-F12</f>
        <v>0</v>
      </c>
      <c r="J12" s="1321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1377">
        <f t="shared" ref="F13:F76" si="3">D13</f>
        <v>0</v>
      </c>
      <c r="G13" s="1375"/>
      <c r="H13" s="1376"/>
      <c r="I13" s="1324">
        <f t="shared" si="1"/>
        <v>0</v>
      </c>
      <c r="J13" s="1321">
        <f t="shared" si="2"/>
        <v>0</v>
      </c>
    </row>
    <row r="14" spans="1:10" x14ac:dyDescent="0.25">
      <c r="A14" s="82"/>
      <c r="B14" s="82"/>
      <c r="C14" s="15"/>
      <c r="D14" s="147"/>
      <c r="E14" s="238"/>
      <c r="F14" s="1377">
        <f t="shared" si="3"/>
        <v>0</v>
      </c>
      <c r="G14" s="1375"/>
      <c r="H14" s="1376"/>
      <c r="I14" s="1324">
        <f t="shared" si="1"/>
        <v>0</v>
      </c>
      <c r="J14" s="1321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1377">
        <f t="shared" si="3"/>
        <v>0</v>
      </c>
      <c r="G15" s="1375"/>
      <c r="H15" s="1376"/>
      <c r="I15" s="1324">
        <f t="shared" si="1"/>
        <v>0</v>
      </c>
      <c r="J15" s="1321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6</v>
      </c>
      <c r="D102" s="147">
        <v>0</v>
      </c>
      <c r="E102" s="38"/>
      <c r="F102" s="5">
        <f>SUM(F10:F101)</f>
        <v>108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55" t="s">
        <v>11</v>
      </c>
      <c r="D105" s="1556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89" t="s">
        <v>386</v>
      </c>
      <c r="B1" s="1589"/>
      <c r="C1" s="1589"/>
      <c r="D1" s="1589"/>
      <c r="E1" s="1589"/>
      <c r="F1" s="1589"/>
      <c r="G1" s="1589"/>
      <c r="H1" s="1589"/>
      <c r="I1" s="15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90" t="s">
        <v>230</v>
      </c>
      <c r="B5" s="1591" t="s">
        <v>172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90"/>
      <c r="B6" s="1592"/>
      <c r="C6" s="222"/>
      <c r="D6" s="317"/>
      <c r="E6" s="663"/>
      <c r="F6" s="227"/>
      <c r="G6" s="72"/>
    </row>
    <row r="7" spans="1:10" ht="15.75" customHeight="1" thickBot="1" x14ac:dyDescent="0.35">
      <c r="A7" s="1590"/>
      <c r="B7" s="1593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68" t="s">
        <v>47</v>
      </c>
      <c r="J8" s="15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9"/>
      <c r="J9" s="1583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320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348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48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1">
        <v>25.78</v>
      </c>
      <c r="E13" s="1172">
        <v>45203</v>
      </c>
      <c r="F13" s="572">
        <f t="shared" ref="F13:F40" si="2">D13</f>
        <v>25.78</v>
      </c>
      <c r="G13" s="724" t="s">
        <v>559</v>
      </c>
      <c r="H13" s="725">
        <v>101</v>
      </c>
      <c r="I13" s="1173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1"/>
      <c r="E14" s="1172"/>
      <c r="F14" s="572">
        <f t="shared" si="2"/>
        <v>0</v>
      </c>
      <c r="G14" s="1318"/>
      <c r="H14" s="1319"/>
      <c r="I14" s="1320">
        <f t="shared" si="0"/>
        <v>0</v>
      </c>
      <c r="J14" s="1321">
        <f t="shared" si="1"/>
        <v>0</v>
      </c>
    </row>
    <row r="15" spans="1:10" x14ac:dyDescent="0.25">
      <c r="A15" s="81" t="s">
        <v>33</v>
      </c>
      <c r="B15" s="82"/>
      <c r="C15" s="15"/>
      <c r="D15" s="1171"/>
      <c r="E15" s="1172"/>
      <c r="F15" s="572">
        <f t="shared" si="2"/>
        <v>0</v>
      </c>
      <c r="G15" s="1318"/>
      <c r="H15" s="1319"/>
      <c r="I15" s="1320">
        <f t="shared" si="0"/>
        <v>0</v>
      </c>
      <c r="J15" s="1321">
        <f t="shared" si="1"/>
        <v>0</v>
      </c>
    </row>
    <row r="16" spans="1:10" x14ac:dyDescent="0.25">
      <c r="A16" s="80"/>
      <c r="B16" s="82"/>
      <c r="C16" s="15"/>
      <c r="D16" s="1171"/>
      <c r="E16" s="1174"/>
      <c r="F16" s="572">
        <f t="shared" si="2"/>
        <v>0</v>
      </c>
      <c r="G16" s="1318"/>
      <c r="H16" s="1319"/>
      <c r="I16" s="1320">
        <f t="shared" si="0"/>
        <v>0</v>
      </c>
      <c r="J16" s="1321">
        <f t="shared" si="1"/>
        <v>0</v>
      </c>
    </row>
    <row r="17" spans="1:10" x14ac:dyDescent="0.25">
      <c r="A17" s="82"/>
      <c r="B17" s="82"/>
      <c r="C17" s="15"/>
      <c r="D17" s="1171"/>
      <c r="E17" s="1172"/>
      <c r="F17" s="572">
        <f t="shared" si="2"/>
        <v>0</v>
      </c>
      <c r="G17" s="1318"/>
      <c r="H17" s="1319"/>
      <c r="I17" s="1320">
        <f t="shared" si="0"/>
        <v>0</v>
      </c>
      <c r="J17" s="1321">
        <f t="shared" si="1"/>
        <v>0</v>
      </c>
    </row>
    <row r="18" spans="1:10" x14ac:dyDescent="0.25">
      <c r="A18" s="2"/>
      <c r="B18" s="82"/>
      <c r="C18" s="15"/>
      <c r="D18" s="1171"/>
      <c r="E18" s="1172"/>
      <c r="F18" s="572">
        <f t="shared" si="2"/>
        <v>0</v>
      </c>
      <c r="G18" s="1175"/>
      <c r="H18" s="725"/>
      <c r="I18" s="1173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1"/>
      <c r="E19" s="1172"/>
      <c r="F19" s="572">
        <f t="shared" si="2"/>
        <v>0</v>
      </c>
      <c r="G19" s="724"/>
      <c r="H19" s="725"/>
      <c r="I19" s="1173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1"/>
      <c r="E20" s="1174"/>
      <c r="F20" s="572">
        <f t="shared" si="2"/>
        <v>0</v>
      </c>
      <c r="G20" s="724"/>
      <c r="H20" s="725"/>
      <c r="I20" s="1173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1"/>
      <c r="E21" s="1174"/>
      <c r="F21" s="572">
        <f t="shared" si="2"/>
        <v>0</v>
      </c>
      <c r="G21" s="724"/>
      <c r="H21" s="725"/>
      <c r="I21" s="1173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1"/>
      <c r="E22" s="758"/>
      <c r="F22" s="572">
        <f t="shared" si="2"/>
        <v>0</v>
      </c>
      <c r="G22" s="724"/>
      <c r="H22" s="725"/>
      <c r="I22" s="1173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1"/>
      <c r="E23" s="758"/>
      <c r="F23" s="572">
        <f t="shared" si="2"/>
        <v>0</v>
      </c>
      <c r="G23" s="724"/>
      <c r="H23" s="725"/>
      <c r="I23" s="1173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1"/>
      <c r="E24" s="758"/>
      <c r="F24" s="572">
        <f t="shared" si="2"/>
        <v>0</v>
      </c>
      <c r="G24" s="724"/>
      <c r="H24" s="725"/>
      <c r="I24" s="1173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1"/>
      <c r="E25" s="758"/>
      <c r="F25" s="572">
        <f t="shared" si="2"/>
        <v>0</v>
      </c>
      <c r="G25" s="724"/>
      <c r="H25" s="725"/>
      <c r="I25" s="1173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55" t="s">
        <v>11</v>
      </c>
      <c r="D46" s="1556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L1" workbookViewId="0">
      <selection activeCell="Q12" sqref="Q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521" t="s">
        <v>387</v>
      </c>
      <c r="B1" s="1521"/>
      <c r="C1" s="1521"/>
      <c r="D1" s="1521"/>
      <c r="E1" s="1521"/>
      <c r="F1" s="1521"/>
      <c r="G1" s="1521"/>
      <c r="H1" s="96">
        <v>1</v>
      </c>
      <c r="L1" s="1521" t="str">
        <f>A1</f>
        <v>INVENTARIO    DEL MES DE  SEPTIEMBRE   2023</v>
      </c>
      <c r="M1" s="1521"/>
      <c r="N1" s="1521"/>
      <c r="O1" s="1521"/>
      <c r="P1" s="1521"/>
      <c r="Q1" s="1521"/>
      <c r="R1" s="1521"/>
      <c r="S1" s="96">
        <v>2</v>
      </c>
      <c r="W1" s="1496" t="s">
        <v>372</v>
      </c>
      <c r="X1" s="1496"/>
      <c r="Y1" s="1496"/>
      <c r="Z1" s="1496"/>
      <c r="AA1" s="1496"/>
      <c r="AB1" s="1496"/>
      <c r="AC1" s="1496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4"/>
      <c r="E4" s="771"/>
      <c r="F4" s="826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34" t="s">
        <v>512</v>
      </c>
      <c r="Y4" s="230"/>
      <c r="Z4" s="130"/>
      <c r="AA4" s="350"/>
      <c r="AB4" s="72"/>
      <c r="AC4" s="1330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5"/>
      <c r="F5" s="827"/>
      <c r="L5" s="1594" t="s">
        <v>230</v>
      </c>
      <c r="M5" s="1596" t="s">
        <v>232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1425.74</v>
      </c>
      <c r="S5" s="57">
        <f>P4+P5+P6-R5</f>
        <v>183.73000000000002</v>
      </c>
      <c r="W5" s="1507" t="s">
        <v>78</v>
      </c>
      <c r="X5" s="1534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94" t="s">
        <v>92</v>
      </c>
      <c r="B6" s="1591" t="s">
        <v>93</v>
      </c>
      <c r="C6" s="124">
        <v>74</v>
      </c>
      <c r="D6" s="130">
        <v>45177</v>
      </c>
      <c r="E6" s="874">
        <v>1732.13</v>
      </c>
      <c r="F6" s="827">
        <v>70</v>
      </c>
      <c r="G6" s="143">
        <f>F47</f>
        <v>1638.06</v>
      </c>
      <c r="H6" s="57">
        <f>E5+E6+E7-G6</f>
        <v>94.070000000000164</v>
      </c>
      <c r="L6" s="1595"/>
      <c r="M6" s="1597"/>
      <c r="N6" s="212"/>
      <c r="O6" s="114"/>
      <c r="P6" s="140"/>
      <c r="Q6" s="227"/>
      <c r="T6" s="1579" t="s">
        <v>3</v>
      </c>
      <c r="U6" s="1574" t="s">
        <v>4</v>
      </c>
      <c r="W6" s="1507"/>
      <c r="X6" s="1534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95"/>
      <c r="B7" s="1593"/>
      <c r="C7" s="124"/>
      <c r="D7" s="130"/>
      <c r="E7" s="771"/>
      <c r="F7" s="826"/>
      <c r="I7" s="1579" t="s">
        <v>3</v>
      </c>
      <c r="J7" s="1574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0"/>
      <c r="U7" s="1575"/>
      <c r="W7" s="213"/>
      <c r="X7" s="1534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80"/>
      <c r="J8" s="1575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593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269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595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276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632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279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635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286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684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286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>
        <v>9</v>
      </c>
      <c r="O13" s="168">
        <v>188.25</v>
      </c>
      <c r="P13" s="231">
        <v>45222</v>
      </c>
      <c r="Q13" s="68">
        <f t="shared" si="0"/>
        <v>188.25</v>
      </c>
      <c r="R13" s="69" t="s">
        <v>701</v>
      </c>
      <c r="S13" s="124">
        <v>0</v>
      </c>
      <c r="T13" s="197">
        <f t="shared" si="2"/>
        <v>613.3499999999998</v>
      </c>
      <c r="U13" s="123">
        <f t="shared" si="3"/>
        <v>30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288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>
        <v>10</v>
      </c>
      <c r="O14" s="168">
        <v>228.33</v>
      </c>
      <c r="P14" s="231">
        <v>45223</v>
      </c>
      <c r="Q14" s="68">
        <f>O14</f>
        <v>228.33</v>
      </c>
      <c r="R14" s="69" t="s">
        <v>713</v>
      </c>
      <c r="S14" s="124">
        <v>71</v>
      </c>
      <c r="T14" s="197">
        <f t="shared" si="2"/>
        <v>385.01999999999975</v>
      </c>
      <c r="U14" s="123">
        <f t="shared" si="3"/>
        <v>20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306</v>
      </c>
      <c r="H15" s="124">
        <v>74</v>
      </c>
      <c r="I15" s="802">
        <f t="shared" si="6"/>
        <v>997.94</v>
      </c>
      <c r="J15" s="123">
        <f t="shared" si="7"/>
        <v>40</v>
      </c>
      <c r="M15" s="82"/>
      <c r="N15" s="15">
        <v>10</v>
      </c>
      <c r="O15" s="168">
        <v>201.29</v>
      </c>
      <c r="P15" s="231">
        <v>45224</v>
      </c>
      <c r="Q15" s="68">
        <f>O15</f>
        <v>201.29</v>
      </c>
      <c r="R15" s="69" t="s">
        <v>717</v>
      </c>
      <c r="S15" s="124">
        <v>0</v>
      </c>
      <c r="T15" s="197">
        <f t="shared" si="2"/>
        <v>183.72999999999976</v>
      </c>
      <c r="U15" s="123">
        <f t="shared" si="3"/>
        <v>10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314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183.72999999999976</v>
      </c>
      <c r="U16" s="123">
        <f t="shared" si="3"/>
        <v>10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334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183.72999999999976</v>
      </c>
      <c r="U17" s="123">
        <f t="shared" si="3"/>
        <v>10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339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183.72999999999976</v>
      </c>
      <c r="U18" s="123">
        <f t="shared" si="3"/>
        <v>10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350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183.72999999999976</v>
      </c>
      <c r="U19" s="123">
        <f t="shared" si="3"/>
        <v>10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364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183.72999999999976</v>
      </c>
      <c r="U20" s="123">
        <f t="shared" si="3"/>
        <v>10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57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183.72999999999976</v>
      </c>
      <c r="U21" s="123">
        <f t="shared" si="3"/>
        <v>10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76">
        <v>245.2</v>
      </c>
      <c r="E22" s="1172">
        <v>45203</v>
      </c>
      <c r="F22" s="572">
        <f t="shared" si="1"/>
        <v>245.2</v>
      </c>
      <c r="G22" s="724" t="s">
        <v>567</v>
      </c>
      <c r="H22" s="1177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183.72999999999976</v>
      </c>
      <c r="U22" s="123">
        <f t="shared" si="3"/>
        <v>10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76">
        <v>0</v>
      </c>
      <c r="E23" s="1172"/>
      <c r="F23" s="572">
        <f t="shared" si="1"/>
        <v>0</v>
      </c>
      <c r="G23" s="724"/>
      <c r="H23" s="1177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183.72999999999976</v>
      </c>
      <c r="U23" s="123">
        <f t="shared" si="3"/>
        <v>10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76">
        <v>0</v>
      </c>
      <c r="E24" s="1172"/>
      <c r="F24" s="572">
        <f t="shared" si="1"/>
        <v>0</v>
      </c>
      <c r="G24" s="724"/>
      <c r="H24" s="1177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183.72999999999976</v>
      </c>
      <c r="U24" s="123">
        <f t="shared" si="3"/>
        <v>10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76">
        <v>0</v>
      </c>
      <c r="E25" s="1172"/>
      <c r="F25" s="1322">
        <v>94.07</v>
      </c>
      <c r="G25" s="1318"/>
      <c r="H25" s="1323"/>
      <c r="I25" s="1324">
        <f t="shared" si="6"/>
        <v>0</v>
      </c>
      <c r="J25" s="1321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183.72999999999976</v>
      </c>
      <c r="U25" s="123">
        <f t="shared" si="3"/>
        <v>10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76">
        <v>0</v>
      </c>
      <c r="E26" s="1172"/>
      <c r="F26" s="1322">
        <f t="shared" si="1"/>
        <v>0</v>
      </c>
      <c r="G26" s="1318"/>
      <c r="H26" s="1323"/>
      <c r="I26" s="1324">
        <f t="shared" si="6"/>
        <v>0</v>
      </c>
      <c r="J26" s="1321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183.72999999999976</v>
      </c>
      <c r="U26" s="123">
        <f t="shared" si="3"/>
        <v>10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76">
        <v>0</v>
      </c>
      <c r="E27" s="1172"/>
      <c r="F27" s="1322">
        <f t="shared" si="1"/>
        <v>0</v>
      </c>
      <c r="G27" s="1318"/>
      <c r="H27" s="1323"/>
      <c r="I27" s="1324">
        <f t="shared" si="6"/>
        <v>0</v>
      </c>
      <c r="J27" s="1321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183.72999999999976</v>
      </c>
      <c r="U27" s="123">
        <f t="shared" si="3"/>
        <v>10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76">
        <v>0</v>
      </c>
      <c r="E28" s="1172"/>
      <c r="F28" s="1322">
        <f t="shared" si="1"/>
        <v>0</v>
      </c>
      <c r="G28" s="1318"/>
      <c r="H28" s="1323"/>
      <c r="I28" s="1324">
        <f t="shared" si="6"/>
        <v>0</v>
      </c>
      <c r="J28" s="1321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183.72999999999976</v>
      </c>
      <c r="U28" s="123">
        <f t="shared" si="3"/>
        <v>10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76">
        <v>0</v>
      </c>
      <c r="E29" s="1172"/>
      <c r="F29" s="572">
        <f t="shared" si="1"/>
        <v>0</v>
      </c>
      <c r="G29" s="724"/>
      <c r="H29" s="1177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76">
        <v>0</v>
      </c>
      <c r="E30" s="1172"/>
      <c r="F30" s="572">
        <f t="shared" si="1"/>
        <v>0</v>
      </c>
      <c r="G30" s="724"/>
      <c r="H30" s="1177"/>
      <c r="I30" s="197">
        <f t="shared" si="6"/>
        <v>0</v>
      </c>
      <c r="J30" s="123">
        <f t="shared" si="7"/>
        <v>0</v>
      </c>
      <c r="N30" s="89">
        <f>SUM(N8:N29)</f>
        <v>72</v>
      </c>
      <c r="O30" s="48">
        <f>SUM(O8:O29)</f>
        <v>1425.74</v>
      </c>
      <c r="P30" s="38"/>
      <c r="Q30" s="5">
        <f>SUM(Q8:Q29)</f>
        <v>1425.74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76">
        <v>0</v>
      </c>
      <c r="E31" s="1172"/>
      <c r="F31" s="572">
        <f t="shared" si="1"/>
        <v>0</v>
      </c>
      <c r="G31" s="724"/>
      <c r="H31" s="1177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10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76">
        <v>0</v>
      </c>
      <c r="E32" s="1172"/>
      <c r="F32" s="572">
        <f t="shared" si="1"/>
        <v>0</v>
      </c>
      <c r="G32" s="724"/>
      <c r="H32" s="1177"/>
      <c r="I32" s="197">
        <f t="shared" si="6"/>
        <v>0</v>
      </c>
      <c r="J32" s="123">
        <f t="shared" si="7"/>
        <v>0</v>
      </c>
      <c r="L32" s="115"/>
      <c r="X32" s="176"/>
      <c r="Z32" s="1500" t="s">
        <v>21</v>
      </c>
      <c r="AA32" s="1501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76">
        <v>0</v>
      </c>
      <c r="E33" s="1172"/>
      <c r="F33" s="572">
        <f t="shared" si="1"/>
        <v>0</v>
      </c>
      <c r="G33" s="724"/>
      <c r="H33" s="1177"/>
      <c r="I33" s="197">
        <f t="shared" si="6"/>
        <v>0</v>
      </c>
      <c r="J33" s="123">
        <f t="shared" si="7"/>
        <v>0</v>
      </c>
      <c r="L33" s="47"/>
      <c r="N33" s="1555" t="s">
        <v>11</v>
      </c>
      <c r="O33" s="1556"/>
      <c r="P33" s="141">
        <f>P5+P4+P6+-Q30</f>
        <v>183.73000000000002</v>
      </c>
      <c r="W33" s="121"/>
      <c r="X33" s="72"/>
      <c r="Z33" s="1328" t="s">
        <v>4</v>
      </c>
      <c r="AA33" s="1329"/>
      <c r="AB33" s="49">
        <v>0</v>
      </c>
    </row>
    <row r="34" spans="1:28" x14ac:dyDescent="0.25">
      <c r="A34" s="2"/>
      <c r="B34" s="82"/>
      <c r="C34" s="15"/>
      <c r="D34" s="1176">
        <v>0</v>
      </c>
      <c r="E34" s="1172"/>
      <c r="F34" s="572">
        <f t="shared" si="1"/>
        <v>0</v>
      </c>
      <c r="G34" s="724"/>
      <c r="H34" s="1177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76">
        <v>0</v>
      </c>
      <c r="E35" s="1172"/>
      <c r="F35" s="572">
        <f t="shared" si="1"/>
        <v>0</v>
      </c>
      <c r="G35" s="724"/>
      <c r="H35" s="1177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76">
        <v>0</v>
      </c>
      <c r="E36" s="1172"/>
      <c r="F36" s="572">
        <f t="shared" si="1"/>
        <v>0</v>
      </c>
      <c r="G36" s="724"/>
      <c r="H36" s="1177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76">
        <v>0</v>
      </c>
      <c r="E37" s="1174"/>
      <c r="F37" s="572">
        <f t="shared" si="1"/>
        <v>0</v>
      </c>
      <c r="G37" s="724"/>
      <c r="H37" s="1177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76">
        <v>0</v>
      </c>
      <c r="E38" s="1174"/>
      <c r="F38" s="572">
        <f t="shared" si="1"/>
        <v>0</v>
      </c>
      <c r="G38" s="724"/>
      <c r="H38" s="1177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76">
        <v>0</v>
      </c>
      <c r="E39" s="1174"/>
      <c r="F39" s="572">
        <f t="shared" si="1"/>
        <v>0</v>
      </c>
      <c r="G39" s="724"/>
      <c r="H39" s="1177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76">
        <v>0</v>
      </c>
      <c r="E40" s="1174"/>
      <c r="F40" s="572">
        <f t="shared" si="1"/>
        <v>0</v>
      </c>
      <c r="G40" s="724"/>
      <c r="H40" s="1177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76">
        <v>0</v>
      </c>
      <c r="E41" s="1172"/>
      <c r="F41" s="572">
        <f t="shared" si="1"/>
        <v>0</v>
      </c>
      <c r="G41" s="724"/>
      <c r="H41" s="1177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76">
        <v>0</v>
      </c>
      <c r="E42" s="1172"/>
      <c r="F42" s="572">
        <f t="shared" si="1"/>
        <v>0</v>
      </c>
      <c r="G42" s="724"/>
      <c r="H42" s="1177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76">
        <v>0</v>
      </c>
      <c r="E43" s="758"/>
      <c r="F43" s="572">
        <f t="shared" si="1"/>
        <v>0</v>
      </c>
      <c r="G43" s="724"/>
      <c r="H43" s="725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76">
        <v>0</v>
      </c>
      <c r="E44" s="758"/>
      <c r="F44" s="572">
        <f t="shared" si="1"/>
        <v>0</v>
      </c>
      <c r="G44" s="724"/>
      <c r="H44" s="725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76">
        <v>0</v>
      </c>
      <c r="E45" s="758"/>
      <c r="F45" s="572">
        <f t="shared" si="1"/>
        <v>0</v>
      </c>
      <c r="G45" s="724"/>
      <c r="H45" s="725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55" t="s">
        <v>11</v>
      </c>
      <c r="D50" s="1556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09"/>
      <c r="B5" s="1510" t="s">
        <v>236</v>
      </c>
      <c r="C5" s="355"/>
      <c r="D5" s="130"/>
      <c r="E5" s="701"/>
      <c r="F5" s="61"/>
      <c r="G5" s="102">
        <f>F35</f>
        <v>0</v>
      </c>
    </row>
    <row r="6" spans="1:9" x14ac:dyDescent="0.25">
      <c r="A6" s="1509"/>
      <c r="B6" s="151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14"/>
      <c r="F10" s="979"/>
      <c r="G10" s="950" t="s">
        <v>326</v>
      </c>
      <c r="H10" s="968"/>
      <c r="I10" s="1115">
        <f>G6-F10</f>
        <v>0</v>
      </c>
    </row>
    <row r="11" spans="1:9" x14ac:dyDescent="0.25">
      <c r="A11" s="174"/>
      <c r="B11" s="174"/>
      <c r="C11" s="15"/>
      <c r="D11" s="68"/>
      <c r="E11" s="1114"/>
      <c r="F11" s="979"/>
      <c r="G11" s="950"/>
      <c r="H11" s="968"/>
      <c r="I11" s="1115">
        <f t="shared" ref="I11" si="0">G7-F11</f>
        <v>0</v>
      </c>
    </row>
    <row r="12" spans="1:9" x14ac:dyDescent="0.25">
      <c r="A12" s="174"/>
      <c r="B12" s="174"/>
      <c r="C12" s="15"/>
      <c r="D12" s="68"/>
      <c r="E12" s="1114"/>
      <c r="F12" s="979"/>
      <c r="G12" s="950"/>
      <c r="H12" s="968"/>
      <c r="I12" s="1115">
        <f>I11-F12</f>
        <v>0</v>
      </c>
    </row>
    <row r="13" spans="1:9" x14ac:dyDescent="0.25">
      <c r="A13" s="81"/>
      <c r="B13" s="174"/>
      <c r="C13" s="15"/>
      <c r="D13" s="68"/>
      <c r="E13" s="1114"/>
      <c r="F13" s="979"/>
      <c r="G13" s="950"/>
      <c r="H13" s="968"/>
      <c r="I13" s="1115">
        <f t="shared" ref="I13:I33" si="1">I12-F13</f>
        <v>0</v>
      </c>
    </row>
    <row r="14" spans="1:9" x14ac:dyDescent="0.25">
      <c r="A14" s="72"/>
      <c r="B14" s="174"/>
      <c r="C14" s="15"/>
      <c r="D14" s="68"/>
      <c r="E14" s="1114"/>
      <c r="F14" s="979"/>
      <c r="G14" s="950"/>
      <c r="H14" s="968"/>
      <c r="I14" s="1115">
        <f t="shared" si="1"/>
        <v>0</v>
      </c>
    </row>
    <row r="15" spans="1:9" x14ac:dyDescent="0.25">
      <c r="A15" s="72"/>
      <c r="B15" s="174"/>
      <c r="C15" s="15"/>
      <c r="D15" s="68"/>
      <c r="E15" s="1114"/>
      <c r="F15" s="979"/>
      <c r="G15" s="950"/>
      <c r="H15" s="968"/>
      <c r="I15" s="1115">
        <f t="shared" si="1"/>
        <v>0</v>
      </c>
    </row>
    <row r="16" spans="1:9" x14ac:dyDescent="0.25">
      <c r="B16" s="174"/>
      <c r="C16" s="15"/>
      <c r="D16" s="68"/>
      <c r="E16" s="1114"/>
      <c r="F16" s="979"/>
      <c r="G16" s="950"/>
      <c r="H16" s="968"/>
      <c r="I16" s="111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D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1" t="s">
        <v>388</v>
      </c>
      <c r="B1" s="1521"/>
      <c r="C1" s="1521"/>
      <c r="D1" s="1521"/>
      <c r="E1" s="1521"/>
      <c r="F1" s="1521"/>
      <c r="G1" s="1521"/>
      <c r="H1" s="96">
        <v>1</v>
      </c>
      <c r="L1" s="1503" t="s">
        <v>372</v>
      </c>
      <c r="M1" s="1503"/>
      <c r="N1" s="1503"/>
      <c r="O1" s="1503"/>
      <c r="P1" s="1503"/>
      <c r="Q1" s="1503"/>
      <c r="R1" s="1503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87" t="s">
        <v>92</v>
      </c>
      <c r="B4" s="1591" t="s">
        <v>101</v>
      </c>
      <c r="C4" s="477"/>
      <c r="D4" s="669"/>
      <c r="E4" s="225"/>
      <c r="F4" s="226"/>
      <c r="L4" s="1587" t="s">
        <v>92</v>
      </c>
      <c r="M4" s="1591" t="s">
        <v>101</v>
      </c>
      <c r="N4" s="477"/>
      <c r="O4" s="669"/>
      <c r="P4" s="225"/>
      <c r="Q4" s="226"/>
    </row>
    <row r="5" spans="1:21" ht="16.5" customHeight="1" thickBot="1" x14ac:dyDescent="0.3">
      <c r="A5" s="1587"/>
      <c r="B5" s="1593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810.74</v>
      </c>
      <c r="H5" s="57">
        <f>E4+E5+E6-G5</f>
        <v>0.10000000000002274</v>
      </c>
      <c r="L5" s="1587"/>
      <c r="M5" s="1593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299.8</v>
      </c>
      <c r="S5" s="57">
        <f>P4+P5+P6-R5</f>
        <v>835.36000000000013</v>
      </c>
    </row>
    <row r="6" spans="1:21" ht="33" thickTop="1" thickBot="1" x14ac:dyDescent="0.3">
      <c r="A6" s="924" t="s">
        <v>233</v>
      </c>
      <c r="B6" s="923" t="s">
        <v>234</v>
      </c>
      <c r="C6" s="438">
        <v>230</v>
      </c>
      <c r="D6" s="130">
        <v>45191</v>
      </c>
      <c r="E6" s="77">
        <v>204.48</v>
      </c>
      <c r="F6" s="61">
        <v>9</v>
      </c>
      <c r="I6" s="1579" t="s">
        <v>3</v>
      </c>
      <c r="J6" s="1574" t="s">
        <v>4</v>
      </c>
      <c r="L6" s="1263"/>
      <c r="M6" s="1264"/>
      <c r="N6" s="438"/>
      <c r="O6" s="130"/>
      <c r="P6" s="77"/>
      <c r="Q6" s="61"/>
      <c r="T6" s="1579" t="s">
        <v>3</v>
      </c>
      <c r="U6" s="1574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0"/>
      <c r="J7" s="1575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0"/>
      <c r="U7" s="1575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314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>
        <v>10</v>
      </c>
      <c r="O8" s="168">
        <v>299.8</v>
      </c>
      <c r="P8" s="232">
        <v>45223</v>
      </c>
      <c r="Q8" s="68">
        <f>O8</f>
        <v>299.8</v>
      </c>
      <c r="R8" s="69" t="s">
        <v>714</v>
      </c>
      <c r="S8" s="124">
        <v>0</v>
      </c>
      <c r="T8" s="197">
        <f>P5+P4-Q8+P6</f>
        <v>835.36000000000013</v>
      </c>
      <c r="U8" s="123">
        <f>Q4+Q5+Q6-N8</f>
        <v>27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340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ref="Q9:Q30" si="1">O9</f>
        <v>0</v>
      </c>
      <c r="R9" s="69"/>
      <c r="S9" s="934"/>
      <c r="T9" s="913">
        <f>T8-Q9</f>
        <v>835.36000000000013</v>
      </c>
      <c r="U9" s="1153">
        <f>U8-N9</f>
        <v>27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34"/>
      <c r="T10" s="913">
        <f t="shared" ref="T10:T28" si="4">T9-Q10</f>
        <v>835.36000000000013</v>
      </c>
      <c r="U10" s="1153">
        <f t="shared" ref="U10:U28" si="5">U9-N10</f>
        <v>27</v>
      </c>
    </row>
    <row r="11" spans="1:21" x14ac:dyDescent="0.25">
      <c r="A11" s="81" t="s">
        <v>33</v>
      </c>
      <c r="B11" s="82"/>
      <c r="C11" s="15">
        <v>7</v>
      </c>
      <c r="D11" s="1176">
        <v>207.98</v>
      </c>
      <c r="E11" s="758">
        <v>45204</v>
      </c>
      <c r="F11" s="572">
        <f>D11</f>
        <v>207.98</v>
      </c>
      <c r="G11" s="724" t="s">
        <v>577</v>
      </c>
      <c r="H11" s="1177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58"/>
      <c r="Q11" s="68">
        <f t="shared" si="1"/>
        <v>0</v>
      </c>
      <c r="R11" s="724"/>
      <c r="S11" s="1265"/>
      <c r="T11" s="913">
        <f t="shared" si="4"/>
        <v>835.36000000000013</v>
      </c>
      <c r="U11" s="1153">
        <f t="shared" si="5"/>
        <v>27</v>
      </c>
    </row>
    <row r="12" spans="1:21" x14ac:dyDescent="0.25">
      <c r="A12" s="72"/>
      <c r="B12" s="82"/>
      <c r="C12" s="15">
        <v>7</v>
      </c>
      <c r="D12" s="1176">
        <v>203.71</v>
      </c>
      <c r="E12" s="758">
        <v>45208</v>
      </c>
      <c r="F12" s="572">
        <f>D12</f>
        <v>203.71</v>
      </c>
      <c r="G12" s="724" t="s">
        <v>611</v>
      </c>
      <c r="H12" s="1177">
        <v>0</v>
      </c>
      <c r="I12" s="197">
        <f t="shared" si="2"/>
        <v>156.67999999999998</v>
      </c>
      <c r="J12" s="123">
        <f t="shared" si="3"/>
        <v>7</v>
      </c>
      <c r="L12" s="72"/>
      <c r="M12" s="82"/>
      <c r="N12" s="15"/>
      <c r="O12" s="168">
        <v>0</v>
      </c>
      <c r="P12" s="758"/>
      <c r="Q12" s="68">
        <f t="shared" si="1"/>
        <v>0</v>
      </c>
      <c r="R12" s="724"/>
      <c r="S12" s="1177"/>
      <c r="T12" s="197">
        <f t="shared" si="4"/>
        <v>835.36000000000013</v>
      </c>
      <c r="U12" s="123">
        <f t="shared" si="5"/>
        <v>27</v>
      </c>
    </row>
    <row r="13" spans="1:21" x14ac:dyDescent="0.25">
      <c r="A13" s="72"/>
      <c r="B13" s="82"/>
      <c r="C13" s="15">
        <v>7</v>
      </c>
      <c r="D13" s="1176">
        <v>156.58000000000001</v>
      </c>
      <c r="E13" s="758">
        <v>45213</v>
      </c>
      <c r="F13" s="572">
        <f>D13</f>
        <v>156.58000000000001</v>
      </c>
      <c r="G13" s="724" t="s">
        <v>647</v>
      </c>
      <c r="H13" s="1177">
        <v>0</v>
      </c>
      <c r="I13" s="197">
        <f t="shared" si="2"/>
        <v>9.9999999999965894E-2</v>
      </c>
      <c r="J13" s="123">
        <f t="shared" si="3"/>
        <v>0</v>
      </c>
      <c r="L13" s="72"/>
      <c r="M13" s="82"/>
      <c r="N13" s="15"/>
      <c r="O13" s="168">
        <v>0</v>
      </c>
      <c r="P13" s="758"/>
      <c r="Q13" s="68">
        <f t="shared" si="1"/>
        <v>0</v>
      </c>
      <c r="R13" s="724"/>
      <c r="S13" s="1177"/>
      <c r="T13" s="197">
        <f t="shared" si="4"/>
        <v>835.36000000000013</v>
      </c>
      <c r="U13" s="123">
        <f t="shared" si="5"/>
        <v>27</v>
      </c>
    </row>
    <row r="14" spans="1:21" x14ac:dyDescent="0.25">
      <c r="B14" s="82"/>
      <c r="C14" s="15"/>
      <c r="D14" s="1176">
        <v>0</v>
      </c>
      <c r="E14" s="758"/>
      <c r="F14" s="572">
        <f t="shared" si="0"/>
        <v>0</v>
      </c>
      <c r="G14" s="724"/>
      <c r="H14" s="1177"/>
      <c r="I14" s="197">
        <f t="shared" si="2"/>
        <v>9.9999999999965894E-2</v>
      </c>
      <c r="J14" s="123">
        <f t="shared" si="3"/>
        <v>0</v>
      </c>
      <c r="M14" s="82"/>
      <c r="N14" s="15"/>
      <c r="O14" s="168">
        <v>0</v>
      </c>
      <c r="P14" s="758"/>
      <c r="Q14" s="68">
        <f t="shared" si="1"/>
        <v>0</v>
      </c>
      <c r="R14" s="724"/>
      <c r="S14" s="1177"/>
      <c r="T14" s="197">
        <f t="shared" si="4"/>
        <v>835.36000000000013</v>
      </c>
      <c r="U14" s="123">
        <f t="shared" si="5"/>
        <v>27</v>
      </c>
    </row>
    <row r="15" spans="1:21" x14ac:dyDescent="0.25">
      <c r="B15" s="82"/>
      <c r="C15" s="15"/>
      <c r="D15" s="1176">
        <v>0</v>
      </c>
      <c r="E15" s="758"/>
      <c r="F15" s="572">
        <f t="shared" si="0"/>
        <v>0</v>
      </c>
      <c r="G15" s="1318"/>
      <c r="H15" s="1323"/>
      <c r="I15" s="1324">
        <f t="shared" si="2"/>
        <v>9.9999999999965894E-2</v>
      </c>
      <c r="J15" s="1321">
        <f t="shared" si="3"/>
        <v>0</v>
      </c>
      <c r="M15" s="82"/>
      <c r="N15" s="15"/>
      <c r="O15" s="168">
        <v>0</v>
      </c>
      <c r="P15" s="758"/>
      <c r="Q15" s="68">
        <f t="shared" si="1"/>
        <v>0</v>
      </c>
      <c r="R15" s="724"/>
      <c r="S15" s="1177"/>
      <c r="T15" s="197">
        <f t="shared" si="4"/>
        <v>835.36000000000013</v>
      </c>
      <c r="U15" s="123">
        <f t="shared" si="5"/>
        <v>27</v>
      </c>
    </row>
    <row r="16" spans="1:21" x14ac:dyDescent="0.25">
      <c r="A16" s="80"/>
      <c r="B16" s="82"/>
      <c r="C16" s="15"/>
      <c r="D16" s="1176">
        <v>0</v>
      </c>
      <c r="E16" s="758"/>
      <c r="F16" s="572">
        <f t="shared" si="0"/>
        <v>0</v>
      </c>
      <c r="G16" s="1318"/>
      <c r="H16" s="1323"/>
      <c r="I16" s="1324">
        <f t="shared" si="2"/>
        <v>9.9999999999965894E-2</v>
      </c>
      <c r="J16" s="1321">
        <f t="shared" si="3"/>
        <v>0</v>
      </c>
      <c r="L16" s="80"/>
      <c r="M16" s="82"/>
      <c r="N16" s="15"/>
      <c r="O16" s="168">
        <v>0</v>
      </c>
      <c r="P16" s="758"/>
      <c r="Q16" s="68">
        <f t="shared" si="1"/>
        <v>0</v>
      </c>
      <c r="R16" s="724"/>
      <c r="S16" s="1177"/>
      <c r="T16" s="197">
        <f t="shared" si="4"/>
        <v>835.36000000000013</v>
      </c>
      <c r="U16" s="123">
        <f t="shared" si="5"/>
        <v>27</v>
      </c>
    </row>
    <row r="17" spans="1:21" x14ac:dyDescent="0.25">
      <c r="A17" s="82"/>
      <c r="B17" s="82"/>
      <c r="C17" s="15"/>
      <c r="D17" s="1176">
        <v>0</v>
      </c>
      <c r="E17" s="758"/>
      <c r="F17" s="572">
        <f t="shared" si="0"/>
        <v>0</v>
      </c>
      <c r="G17" s="1383"/>
      <c r="H17" s="1323"/>
      <c r="I17" s="1324">
        <f t="shared" si="2"/>
        <v>9.9999999999965894E-2</v>
      </c>
      <c r="J17" s="1321">
        <f t="shared" si="3"/>
        <v>0</v>
      </c>
      <c r="L17" s="82"/>
      <c r="M17" s="82"/>
      <c r="N17" s="15"/>
      <c r="O17" s="168">
        <v>0</v>
      </c>
      <c r="P17" s="758"/>
      <c r="Q17" s="68">
        <f t="shared" si="1"/>
        <v>0</v>
      </c>
      <c r="R17" s="1175"/>
      <c r="S17" s="1177"/>
      <c r="T17" s="197">
        <f t="shared" si="4"/>
        <v>835.36000000000013</v>
      </c>
      <c r="U17" s="123">
        <f t="shared" si="5"/>
        <v>27</v>
      </c>
    </row>
    <row r="18" spans="1:21" x14ac:dyDescent="0.25">
      <c r="A18" s="2"/>
      <c r="B18" s="82"/>
      <c r="C18" s="15"/>
      <c r="D18" s="1176">
        <v>0</v>
      </c>
      <c r="E18" s="758"/>
      <c r="F18" s="572">
        <f t="shared" si="0"/>
        <v>0</v>
      </c>
      <c r="G18" s="1318"/>
      <c r="H18" s="1323"/>
      <c r="I18" s="1324">
        <f t="shared" si="2"/>
        <v>9.9999999999965894E-2</v>
      </c>
      <c r="J18" s="1321">
        <f t="shared" si="3"/>
        <v>0</v>
      </c>
      <c r="L18" s="2"/>
      <c r="M18" s="82"/>
      <c r="N18" s="15"/>
      <c r="O18" s="168">
        <v>0</v>
      </c>
      <c r="P18" s="758"/>
      <c r="Q18" s="68">
        <f t="shared" si="1"/>
        <v>0</v>
      </c>
      <c r="R18" s="724"/>
      <c r="S18" s="1177"/>
      <c r="T18" s="197">
        <f t="shared" si="4"/>
        <v>835.36000000000013</v>
      </c>
      <c r="U18" s="123">
        <f t="shared" si="5"/>
        <v>27</v>
      </c>
    </row>
    <row r="19" spans="1:21" x14ac:dyDescent="0.25">
      <c r="A19" s="2"/>
      <c r="B19" s="82"/>
      <c r="C19" s="15"/>
      <c r="D19" s="1176">
        <v>0</v>
      </c>
      <c r="E19" s="758"/>
      <c r="F19" s="572">
        <f t="shared" si="0"/>
        <v>0</v>
      </c>
      <c r="G19" s="1318"/>
      <c r="H19" s="1323"/>
      <c r="I19" s="1324">
        <f t="shared" si="2"/>
        <v>9.9999999999965894E-2</v>
      </c>
      <c r="J19" s="1321">
        <f t="shared" si="3"/>
        <v>0</v>
      </c>
      <c r="L19" s="2"/>
      <c r="M19" s="82"/>
      <c r="N19" s="15"/>
      <c r="O19" s="168">
        <v>0</v>
      </c>
      <c r="P19" s="758"/>
      <c r="Q19" s="68">
        <f t="shared" si="1"/>
        <v>0</v>
      </c>
      <c r="R19" s="724"/>
      <c r="S19" s="1177"/>
      <c r="T19" s="197">
        <f t="shared" si="4"/>
        <v>835.36000000000013</v>
      </c>
      <c r="U19" s="123">
        <f t="shared" si="5"/>
        <v>27</v>
      </c>
    </row>
    <row r="20" spans="1:21" x14ac:dyDescent="0.25">
      <c r="A20" s="2"/>
      <c r="B20" s="82"/>
      <c r="C20" s="15"/>
      <c r="D20" s="1176">
        <v>0</v>
      </c>
      <c r="E20" s="758"/>
      <c r="F20" s="572">
        <f t="shared" si="0"/>
        <v>0</v>
      </c>
      <c r="G20" s="724"/>
      <c r="H20" s="1177"/>
      <c r="I20" s="197">
        <f t="shared" si="2"/>
        <v>9.9999999999965894E-2</v>
      </c>
      <c r="J20" s="123">
        <f t="shared" si="3"/>
        <v>0</v>
      </c>
      <c r="L20" s="2"/>
      <c r="M20" s="82"/>
      <c r="N20" s="15"/>
      <c r="O20" s="168">
        <v>0</v>
      </c>
      <c r="P20" s="758"/>
      <c r="Q20" s="68">
        <f t="shared" si="1"/>
        <v>0</v>
      </c>
      <c r="R20" s="724"/>
      <c r="S20" s="1177"/>
      <c r="T20" s="197">
        <f t="shared" si="4"/>
        <v>835.36000000000013</v>
      </c>
      <c r="U20" s="123">
        <f t="shared" si="5"/>
        <v>27</v>
      </c>
    </row>
    <row r="21" spans="1:21" x14ac:dyDescent="0.25">
      <c r="A21" s="2"/>
      <c r="B21" s="82"/>
      <c r="C21" s="15"/>
      <c r="D21" s="1176">
        <v>0</v>
      </c>
      <c r="E21" s="758"/>
      <c r="F21" s="572">
        <f t="shared" si="0"/>
        <v>0</v>
      </c>
      <c r="G21" s="724"/>
      <c r="H21" s="1177"/>
      <c r="I21" s="197">
        <f t="shared" si="2"/>
        <v>9.9999999999965894E-2</v>
      </c>
      <c r="J21" s="123">
        <f t="shared" si="3"/>
        <v>0</v>
      </c>
      <c r="L21" s="2"/>
      <c r="M21" s="82"/>
      <c r="N21" s="15"/>
      <c r="O21" s="168">
        <v>0</v>
      </c>
      <c r="P21" s="758"/>
      <c r="Q21" s="68">
        <f t="shared" si="1"/>
        <v>0</v>
      </c>
      <c r="R21" s="724"/>
      <c r="S21" s="1177"/>
      <c r="T21" s="197">
        <f t="shared" si="4"/>
        <v>835.36000000000013</v>
      </c>
      <c r="U21" s="123">
        <f t="shared" si="5"/>
        <v>27</v>
      </c>
    </row>
    <row r="22" spans="1:21" x14ac:dyDescent="0.25">
      <c r="A22" s="2"/>
      <c r="B22" s="82"/>
      <c r="C22" s="15"/>
      <c r="D22" s="1176">
        <v>0</v>
      </c>
      <c r="E22" s="758"/>
      <c r="F22" s="572">
        <f t="shared" si="0"/>
        <v>0</v>
      </c>
      <c r="G22" s="724"/>
      <c r="H22" s="1177"/>
      <c r="I22" s="197">
        <f t="shared" si="2"/>
        <v>9.9999999999965894E-2</v>
      </c>
      <c r="J22" s="123">
        <f t="shared" si="3"/>
        <v>0</v>
      </c>
      <c r="L22" s="2"/>
      <c r="M22" s="82"/>
      <c r="N22" s="15"/>
      <c r="O22" s="168">
        <v>0</v>
      </c>
      <c r="P22" s="758"/>
      <c r="Q22" s="68">
        <f t="shared" si="1"/>
        <v>0</v>
      </c>
      <c r="R22" s="724"/>
      <c r="S22" s="1177"/>
      <c r="T22" s="197">
        <f t="shared" si="4"/>
        <v>835.36000000000013</v>
      </c>
      <c r="U22" s="123">
        <f t="shared" si="5"/>
        <v>27</v>
      </c>
    </row>
    <row r="23" spans="1:21" x14ac:dyDescent="0.25">
      <c r="A23" s="2"/>
      <c r="B23" s="82"/>
      <c r="C23" s="15"/>
      <c r="D23" s="1176">
        <v>0</v>
      </c>
      <c r="E23" s="1174"/>
      <c r="F23" s="572">
        <f t="shared" si="0"/>
        <v>0</v>
      </c>
      <c r="G23" s="724"/>
      <c r="H23" s="1177"/>
      <c r="I23" s="197">
        <f t="shared" si="2"/>
        <v>9.9999999999965894E-2</v>
      </c>
      <c r="J23" s="123">
        <f t="shared" si="3"/>
        <v>0</v>
      </c>
      <c r="L23" s="2"/>
      <c r="M23" s="82"/>
      <c r="N23" s="15"/>
      <c r="O23" s="168">
        <v>0</v>
      </c>
      <c r="P23" s="1174"/>
      <c r="Q23" s="68">
        <f t="shared" si="1"/>
        <v>0</v>
      </c>
      <c r="R23" s="724"/>
      <c r="S23" s="1177"/>
      <c r="T23" s="197">
        <f t="shared" si="4"/>
        <v>835.36000000000013</v>
      </c>
      <c r="U23" s="123">
        <f t="shared" si="5"/>
        <v>27</v>
      </c>
    </row>
    <row r="24" spans="1:21" x14ac:dyDescent="0.25">
      <c r="A24" s="2"/>
      <c r="B24" s="82"/>
      <c r="C24" s="15"/>
      <c r="D24" s="1176">
        <v>0</v>
      </c>
      <c r="E24" s="1172"/>
      <c r="F24" s="572">
        <f t="shared" si="0"/>
        <v>0</v>
      </c>
      <c r="G24" s="724"/>
      <c r="H24" s="1177"/>
      <c r="I24" s="197">
        <f t="shared" si="2"/>
        <v>9.9999999999965894E-2</v>
      </c>
      <c r="J24" s="123">
        <f t="shared" si="3"/>
        <v>0</v>
      </c>
      <c r="L24" s="2"/>
      <c r="M24" s="82"/>
      <c r="N24" s="15"/>
      <c r="O24" s="168">
        <v>0</v>
      </c>
      <c r="P24" s="1172"/>
      <c r="Q24" s="68">
        <f t="shared" si="1"/>
        <v>0</v>
      </c>
      <c r="R24" s="724"/>
      <c r="S24" s="1177"/>
      <c r="T24" s="197">
        <f t="shared" si="4"/>
        <v>835.36000000000013</v>
      </c>
      <c r="U24" s="123">
        <f t="shared" si="5"/>
        <v>27</v>
      </c>
    </row>
    <row r="25" spans="1:21" x14ac:dyDescent="0.25">
      <c r="A25" s="2"/>
      <c r="B25" s="82"/>
      <c r="C25" s="15"/>
      <c r="D25" s="1176">
        <v>0</v>
      </c>
      <c r="E25" s="1172"/>
      <c r="F25" s="572">
        <f t="shared" si="0"/>
        <v>0</v>
      </c>
      <c r="G25" s="724"/>
      <c r="H25" s="1177"/>
      <c r="I25" s="197">
        <f t="shared" si="2"/>
        <v>9.9999999999965894E-2</v>
      </c>
      <c r="J25" s="123">
        <f t="shared" si="3"/>
        <v>0</v>
      </c>
      <c r="L25" s="2"/>
      <c r="M25" s="82"/>
      <c r="N25" s="15"/>
      <c r="O25" s="168">
        <v>0</v>
      </c>
      <c r="P25" s="1172"/>
      <c r="Q25" s="68">
        <f t="shared" si="1"/>
        <v>0</v>
      </c>
      <c r="R25" s="724"/>
      <c r="S25" s="1177"/>
      <c r="T25" s="197">
        <f t="shared" si="4"/>
        <v>835.36000000000013</v>
      </c>
      <c r="U25" s="123">
        <f t="shared" si="5"/>
        <v>27</v>
      </c>
    </row>
    <row r="26" spans="1:21" x14ac:dyDescent="0.25">
      <c r="A26" s="2"/>
      <c r="B26" s="82"/>
      <c r="C26" s="15"/>
      <c r="D26" s="1176">
        <v>0</v>
      </c>
      <c r="E26" s="758"/>
      <c r="F26" s="572">
        <f t="shared" si="0"/>
        <v>0</v>
      </c>
      <c r="G26" s="724"/>
      <c r="H26" s="725"/>
      <c r="I26" s="197">
        <f t="shared" si="2"/>
        <v>9.9999999999965894E-2</v>
      </c>
      <c r="J26" s="123">
        <f t="shared" si="3"/>
        <v>0</v>
      </c>
      <c r="L26" s="2"/>
      <c r="M26" s="82"/>
      <c r="N26" s="15"/>
      <c r="O26" s="168">
        <v>0</v>
      </c>
      <c r="P26" s="758"/>
      <c r="Q26" s="68">
        <f t="shared" si="1"/>
        <v>0</v>
      </c>
      <c r="R26" s="724"/>
      <c r="S26" s="725"/>
      <c r="T26" s="197">
        <f t="shared" si="4"/>
        <v>835.36000000000013</v>
      </c>
      <c r="U26" s="123">
        <f t="shared" si="5"/>
        <v>27</v>
      </c>
    </row>
    <row r="27" spans="1:21" x14ac:dyDescent="0.25">
      <c r="A27" s="2"/>
      <c r="B27" s="82"/>
      <c r="C27" s="15"/>
      <c r="D27" s="1176">
        <v>0</v>
      </c>
      <c r="E27" s="758"/>
      <c r="F27" s="572">
        <f t="shared" si="0"/>
        <v>0</v>
      </c>
      <c r="G27" s="724"/>
      <c r="H27" s="725"/>
      <c r="I27" s="197">
        <f t="shared" si="2"/>
        <v>9.9999999999965894E-2</v>
      </c>
      <c r="J27" s="123">
        <f t="shared" si="3"/>
        <v>0</v>
      </c>
      <c r="L27" s="2"/>
      <c r="M27" s="82"/>
      <c r="N27" s="15"/>
      <c r="O27" s="168">
        <v>0</v>
      </c>
      <c r="P27" s="758"/>
      <c r="Q27" s="68">
        <f t="shared" si="1"/>
        <v>0</v>
      </c>
      <c r="R27" s="724"/>
      <c r="S27" s="725"/>
      <c r="T27" s="197">
        <f t="shared" si="4"/>
        <v>835.36000000000013</v>
      </c>
      <c r="U27" s="123">
        <f t="shared" si="5"/>
        <v>27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49"/>
      <c r="I28" s="197">
        <f t="shared" si="2"/>
        <v>9.9999999999965894E-2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49"/>
      <c r="T28" s="197">
        <f t="shared" si="4"/>
        <v>835.36000000000013</v>
      </c>
      <c r="U28" s="123">
        <f t="shared" si="5"/>
        <v>27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29</v>
      </c>
      <c r="D30" s="48">
        <f>SUM(D8:D29)</f>
        <v>810.74</v>
      </c>
      <c r="E30" s="38"/>
      <c r="F30" s="5">
        <f>SUM(F8:F29)</f>
        <v>810.74</v>
      </c>
      <c r="J30" s="72"/>
      <c r="N30" s="89">
        <f>SUM(N8:N29)</f>
        <v>10</v>
      </c>
      <c r="O30" s="48">
        <f>SUM(O8:O29)</f>
        <v>299.8</v>
      </c>
      <c r="P30" s="38"/>
      <c r="Q30" s="68">
        <f t="shared" si="1"/>
        <v>299.8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55" t="s">
        <v>11</v>
      </c>
      <c r="D33" s="1556"/>
      <c r="E33" s="141">
        <f>E5+E4+E6+-F30</f>
        <v>0.10000000000002274</v>
      </c>
      <c r="L33" s="47"/>
      <c r="N33" s="1555" t="s">
        <v>11</v>
      </c>
      <c r="O33" s="1556"/>
      <c r="P33" s="141">
        <f>P5+P4+P6+-Q30</f>
        <v>835.36000000000013</v>
      </c>
    </row>
  </sheetData>
  <sortState ref="C11:H13">
    <sortCondition ref="G11:G13"/>
  </sortState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96"/>
      <c r="B1" s="1496"/>
      <c r="C1" s="1496"/>
      <c r="D1" s="1496"/>
      <c r="E1" s="1496"/>
      <c r="F1" s="1496"/>
      <c r="G1" s="149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507"/>
      <c r="B5" s="1524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507"/>
      <c r="B6" s="1598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00" t="s">
        <v>21</v>
      </c>
      <c r="E75" s="1501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08"/>
      <c r="B5" s="159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08"/>
      <c r="B6" s="159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05" t="s">
        <v>11</v>
      </c>
      <c r="D60" s="150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E36" sqref="E35:E3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35" t="s">
        <v>389</v>
      </c>
      <c r="B1" s="1535"/>
      <c r="C1" s="1535"/>
      <c r="D1" s="1535"/>
      <c r="E1" s="1535"/>
      <c r="F1" s="1535"/>
      <c r="G1" s="153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25" t="s">
        <v>216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508" t="s">
        <v>219</v>
      </c>
      <c r="B5" s="1600" t="s">
        <v>171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508"/>
      <c r="B6" s="1600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00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261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273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275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280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281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283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287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289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292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292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295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295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301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305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5">
        <v>45203</v>
      </c>
      <c r="F30" s="786">
        <f t="shared" si="0"/>
        <v>310.8</v>
      </c>
      <c r="G30" s="724" t="s">
        <v>562</v>
      </c>
      <c r="H30" s="725">
        <v>31</v>
      </c>
      <c r="I30" s="1166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594</v>
      </c>
      <c r="B31" s="174">
        <f t="shared" si="2"/>
        <v>49</v>
      </c>
      <c r="C31" s="15">
        <v>32</v>
      </c>
      <c r="D31" s="572">
        <v>681.5</v>
      </c>
      <c r="E31" s="785">
        <v>45206</v>
      </c>
      <c r="F31" s="786">
        <f t="shared" si="0"/>
        <v>681.5</v>
      </c>
      <c r="G31" s="724" t="s">
        <v>593</v>
      </c>
      <c r="H31" s="725">
        <v>0</v>
      </c>
      <c r="I31" s="1166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5">
        <v>45219</v>
      </c>
      <c r="F32" s="786">
        <f t="shared" si="0"/>
        <v>352.2</v>
      </c>
      <c r="G32" s="724" t="s">
        <v>684</v>
      </c>
      <c r="H32" s="725">
        <v>0</v>
      </c>
      <c r="I32" s="1166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5"/>
      <c r="F33" s="786">
        <f t="shared" si="0"/>
        <v>0</v>
      </c>
      <c r="G33" s="1318"/>
      <c r="H33" s="1319"/>
      <c r="I33" s="1335">
        <f t="shared" si="4"/>
        <v>-2.6716406864579767E-12</v>
      </c>
      <c r="J33" s="1327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5"/>
      <c r="F34" s="786">
        <f t="shared" si="0"/>
        <v>0</v>
      </c>
      <c r="G34" s="1318"/>
      <c r="H34" s="1319"/>
      <c r="I34" s="1335">
        <f t="shared" si="4"/>
        <v>-2.6716406864579767E-12</v>
      </c>
      <c r="J34" s="1327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5"/>
      <c r="F35" s="786">
        <f t="shared" si="0"/>
        <v>0</v>
      </c>
      <c r="G35" s="1318"/>
      <c r="H35" s="1319"/>
      <c r="I35" s="1335">
        <f t="shared" si="4"/>
        <v>-2.6716406864579767E-12</v>
      </c>
      <c r="J35" s="1327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5"/>
      <c r="F36" s="786">
        <f t="shared" si="0"/>
        <v>0</v>
      </c>
      <c r="G36" s="1318"/>
      <c r="H36" s="1319"/>
      <c r="I36" s="1335">
        <f t="shared" si="4"/>
        <v>-2.6716406864579767E-12</v>
      </c>
      <c r="J36" s="1327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5"/>
      <c r="F37" s="786">
        <f t="shared" si="0"/>
        <v>0</v>
      </c>
      <c r="G37" s="724"/>
      <c r="H37" s="725"/>
      <c r="I37" s="1166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78"/>
      <c r="F38" s="786">
        <f t="shared" si="0"/>
        <v>0</v>
      </c>
      <c r="G38" s="1179"/>
      <c r="H38" s="1180"/>
      <c r="I38" s="1166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00" t="s">
        <v>21</v>
      </c>
      <c r="E41" s="1501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5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1" t="s">
        <v>379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6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601"/>
      <c r="B5" s="1602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67"/>
      <c r="B6" s="1603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252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257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258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261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263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263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264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266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271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291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337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345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350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350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352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355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358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361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361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363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364</v>
      </c>
      <c r="H30" s="533">
        <v>40</v>
      </c>
      <c r="I30" s="128">
        <f t="shared" si="3"/>
        <v>463.98</v>
      </c>
    </row>
    <row r="31" spans="2:9" x14ac:dyDescent="0.25">
      <c r="B31" s="1158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1">
        <v>172.36</v>
      </c>
      <c r="E32" s="1165">
        <v>45203</v>
      </c>
      <c r="F32" s="1181">
        <f t="shared" si="0"/>
        <v>172.36</v>
      </c>
      <c r="G32" s="1182" t="s">
        <v>562</v>
      </c>
      <c r="H32" s="1183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1">
        <v>28.94</v>
      </c>
      <c r="E33" s="1165">
        <v>45205</v>
      </c>
      <c r="F33" s="1181">
        <f t="shared" si="0"/>
        <v>28.94</v>
      </c>
      <c r="G33" s="1182" t="s">
        <v>582</v>
      </c>
      <c r="H33" s="1183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1">
        <v>146.22999999999999</v>
      </c>
      <c r="E34" s="1165">
        <v>45209</v>
      </c>
      <c r="F34" s="1181">
        <f t="shared" si="0"/>
        <v>146.22999999999999</v>
      </c>
      <c r="G34" s="1182" t="s">
        <v>620</v>
      </c>
      <c r="H34" s="1183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1">
        <v>58.06</v>
      </c>
      <c r="E35" s="1165">
        <v>45210</v>
      </c>
      <c r="F35" s="1181">
        <f t="shared" si="0"/>
        <v>58.06</v>
      </c>
      <c r="G35" s="1182" t="s">
        <v>621</v>
      </c>
      <c r="H35" s="1183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1">
        <v>58.39</v>
      </c>
      <c r="E36" s="1165">
        <v>45211</v>
      </c>
      <c r="F36" s="1181">
        <f t="shared" si="0"/>
        <v>58.39</v>
      </c>
      <c r="G36" s="1182" t="s">
        <v>625</v>
      </c>
      <c r="H36" s="1183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1"/>
      <c r="E37" s="1165"/>
      <c r="F37" s="1342">
        <f t="shared" si="0"/>
        <v>0</v>
      </c>
      <c r="G37" s="1343"/>
      <c r="H37" s="1344"/>
      <c r="I37" s="1345">
        <f t="shared" si="3"/>
        <v>0</v>
      </c>
    </row>
    <row r="38" spans="1:9" x14ac:dyDescent="0.25">
      <c r="B38" s="327">
        <f t="shared" si="1"/>
        <v>0</v>
      </c>
      <c r="C38" s="318"/>
      <c r="D38" s="1181"/>
      <c r="E38" s="1165"/>
      <c r="F38" s="1342">
        <f t="shared" si="0"/>
        <v>0</v>
      </c>
      <c r="G38" s="1343"/>
      <c r="H38" s="1344"/>
      <c r="I38" s="1345">
        <f t="shared" si="3"/>
        <v>0</v>
      </c>
    </row>
    <row r="39" spans="1:9" x14ac:dyDescent="0.25">
      <c r="B39" s="327">
        <f t="shared" si="1"/>
        <v>0</v>
      </c>
      <c r="C39" s="318"/>
      <c r="D39" s="1181"/>
      <c r="E39" s="1165"/>
      <c r="F39" s="1342">
        <f t="shared" si="0"/>
        <v>0</v>
      </c>
      <c r="G39" s="1343"/>
      <c r="H39" s="1344"/>
      <c r="I39" s="1345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1"/>
      <c r="E40" s="1165"/>
      <c r="F40" s="1342">
        <f t="shared" si="0"/>
        <v>0</v>
      </c>
      <c r="G40" s="1343"/>
      <c r="H40" s="1344"/>
      <c r="I40" s="1345">
        <f t="shared" si="3"/>
        <v>0</v>
      </c>
    </row>
    <row r="41" spans="1:9" x14ac:dyDescent="0.25">
      <c r="B41" s="327">
        <f t="shared" si="1"/>
        <v>0</v>
      </c>
      <c r="C41" s="318"/>
      <c r="D41" s="1181"/>
      <c r="E41" s="1165"/>
      <c r="F41" s="1342">
        <f t="shared" si="0"/>
        <v>0</v>
      </c>
      <c r="G41" s="1343"/>
      <c r="H41" s="1344"/>
      <c r="I41" s="1345">
        <f t="shared" si="3"/>
        <v>0</v>
      </c>
    </row>
    <row r="42" spans="1:9" x14ac:dyDescent="0.25">
      <c r="B42" s="327">
        <f t="shared" si="1"/>
        <v>0</v>
      </c>
      <c r="C42" s="318"/>
      <c r="D42" s="1181"/>
      <c r="E42" s="1165"/>
      <c r="F42" s="1181">
        <f t="shared" si="0"/>
        <v>0</v>
      </c>
      <c r="G42" s="1182"/>
      <c r="H42" s="1183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1"/>
      <c r="E43" s="1165"/>
      <c r="F43" s="1181">
        <f t="shared" si="0"/>
        <v>0</v>
      </c>
      <c r="G43" s="1182"/>
      <c r="H43" s="1183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1"/>
      <c r="E44" s="1165"/>
      <c r="F44" s="1181">
        <f t="shared" si="0"/>
        <v>0</v>
      </c>
      <c r="G44" s="1182"/>
      <c r="H44" s="1183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1"/>
      <c r="E45" s="1165"/>
      <c r="F45" s="1181">
        <f t="shared" si="0"/>
        <v>0</v>
      </c>
      <c r="G45" s="1182"/>
      <c r="H45" s="1183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1"/>
      <c r="E46" s="1165"/>
      <c r="F46" s="1181">
        <f t="shared" si="0"/>
        <v>0</v>
      </c>
      <c r="G46" s="1182"/>
      <c r="H46" s="1183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1"/>
      <c r="E47" s="1165"/>
      <c r="F47" s="1181">
        <f t="shared" si="0"/>
        <v>0</v>
      </c>
      <c r="G47" s="1182"/>
      <c r="H47" s="1183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1"/>
      <c r="E48" s="1165"/>
      <c r="F48" s="1181">
        <f t="shared" si="0"/>
        <v>0</v>
      </c>
      <c r="G48" s="1182"/>
      <c r="H48" s="1183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1"/>
      <c r="E49" s="1165"/>
      <c r="F49" s="1181">
        <f t="shared" si="0"/>
        <v>0</v>
      </c>
      <c r="G49" s="1182"/>
      <c r="H49" s="1183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1"/>
      <c r="E50" s="1165"/>
      <c r="F50" s="1181">
        <f t="shared" si="0"/>
        <v>0</v>
      </c>
      <c r="G50" s="1182"/>
      <c r="H50" s="1183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1"/>
      <c r="E51" s="1165"/>
      <c r="F51" s="1181">
        <f t="shared" si="0"/>
        <v>0</v>
      </c>
      <c r="G51" s="1182"/>
      <c r="H51" s="1183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1"/>
      <c r="E52" s="1165"/>
      <c r="F52" s="1181">
        <f t="shared" si="0"/>
        <v>0</v>
      </c>
      <c r="G52" s="1182"/>
      <c r="H52" s="1183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1"/>
      <c r="E53" s="1165"/>
      <c r="F53" s="1181">
        <f t="shared" si="0"/>
        <v>0</v>
      </c>
      <c r="G53" s="1182"/>
      <c r="H53" s="1183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1"/>
      <c r="E54" s="1165"/>
      <c r="F54" s="1181">
        <f t="shared" si="0"/>
        <v>0</v>
      </c>
      <c r="G54" s="1182"/>
      <c r="H54" s="1183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03" t="s">
        <v>372</v>
      </c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4" t="s">
        <v>82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605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2079.3200000000002</v>
      </c>
      <c r="H5" s="134">
        <f>E5-G5+E6</f>
        <v>-25.450000000000273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3" t="s">
        <v>7</v>
      </c>
      <c r="C7" s="704" t="s">
        <v>8</v>
      </c>
      <c r="D7" s="705" t="s">
        <v>17</v>
      </c>
      <c r="E7" s="706" t="s">
        <v>2</v>
      </c>
      <c r="F7" s="707" t="s">
        <v>18</v>
      </c>
      <c r="G7" s="708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600</v>
      </c>
      <c r="H8" s="230">
        <v>0</v>
      </c>
      <c r="I8" s="128">
        <f>E4+E5+E6-F8</f>
        <v>2053.87</v>
      </c>
    </row>
    <row r="9" spans="1:10" x14ac:dyDescent="0.25">
      <c r="A9" s="74"/>
      <c r="B9" s="1145">
        <f>B8-C9</f>
        <v>63</v>
      </c>
      <c r="C9" s="1348">
        <v>8</v>
      </c>
      <c r="D9" s="1349">
        <v>223.85</v>
      </c>
      <c r="E9" s="1350">
        <v>45211</v>
      </c>
      <c r="F9" s="1351">
        <f t="shared" si="0"/>
        <v>223.85</v>
      </c>
      <c r="G9" s="1352" t="s">
        <v>630</v>
      </c>
      <c r="H9" s="1353">
        <v>0</v>
      </c>
      <c r="I9" s="1354">
        <f>I8-F9</f>
        <v>1830.02</v>
      </c>
      <c r="J9" s="920" t="s">
        <v>634</v>
      </c>
    </row>
    <row r="10" spans="1:10" x14ac:dyDescent="0.25">
      <c r="A10" s="74"/>
      <c r="B10" s="1145">
        <f t="shared" ref="B10:B28" si="1">B9-C10</f>
        <v>0</v>
      </c>
      <c r="C10" s="1161">
        <v>63</v>
      </c>
      <c r="D10" s="1159">
        <v>1830.02</v>
      </c>
      <c r="E10" s="912">
        <v>45222</v>
      </c>
      <c r="F10" s="966">
        <f t="shared" si="0"/>
        <v>1830.02</v>
      </c>
      <c r="G10" s="1160" t="s">
        <v>702</v>
      </c>
      <c r="H10" s="230">
        <v>62</v>
      </c>
      <c r="I10" s="948">
        <f t="shared" ref="I10:I28" si="2">I9-F10</f>
        <v>0</v>
      </c>
      <c r="J10" s="888"/>
    </row>
    <row r="11" spans="1:10" x14ac:dyDescent="0.25">
      <c r="A11" s="54"/>
      <c r="B11" s="1145">
        <f t="shared" si="1"/>
        <v>0</v>
      </c>
      <c r="C11" s="1161"/>
      <c r="D11" s="1159"/>
      <c r="E11" s="912"/>
      <c r="F11" s="966">
        <f t="shared" si="0"/>
        <v>0</v>
      </c>
      <c r="G11" s="1160"/>
      <c r="H11" s="230"/>
      <c r="I11" s="948">
        <f t="shared" si="2"/>
        <v>0</v>
      </c>
      <c r="J11" s="888"/>
    </row>
    <row r="12" spans="1:10" x14ac:dyDescent="0.25">
      <c r="A12" s="74"/>
      <c r="B12" s="1145">
        <f t="shared" si="1"/>
        <v>0</v>
      </c>
      <c r="C12" s="1161"/>
      <c r="D12" s="1159"/>
      <c r="E12" s="912"/>
      <c r="F12" s="1367">
        <f t="shared" si="0"/>
        <v>0</v>
      </c>
      <c r="G12" s="1368"/>
      <c r="H12" s="1369"/>
      <c r="I12" s="1345">
        <f t="shared" si="2"/>
        <v>0</v>
      </c>
      <c r="J12" s="888"/>
    </row>
    <row r="13" spans="1:10" x14ac:dyDescent="0.25">
      <c r="A13" s="74"/>
      <c r="B13" s="1145">
        <f t="shared" si="1"/>
        <v>0</v>
      </c>
      <c r="C13" s="1161"/>
      <c r="D13" s="1159"/>
      <c r="E13" s="912"/>
      <c r="F13" s="1367">
        <f t="shared" si="0"/>
        <v>0</v>
      </c>
      <c r="G13" s="1368"/>
      <c r="H13" s="1369"/>
      <c r="I13" s="1345">
        <f t="shared" si="2"/>
        <v>0</v>
      </c>
      <c r="J13" s="888"/>
    </row>
    <row r="14" spans="1:10" x14ac:dyDescent="0.25">
      <c r="B14" s="1145">
        <f t="shared" si="1"/>
        <v>0</v>
      </c>
      <c r="C14" s="1161"/>
      <c r="D14" s="1159"/>
      <c r="E14" s="912"/>
      <c r="F14" s="1367">
        <f t="shared" si="0"/>
        <v>0</v>
      </c>
      <c r="G14" s="1368"/>
      <c r="H14" s="1369"/>
      <c r="I14" s="1345">
        <f t="shared" si="2"/>
        <v>0</v>
      </c>
      <c r="J14" s="888"/>
    </row>
    <row r="15" spans="1:10" x14ac:dyDescent="0.25">
      <c r="B15" s="1145">
        <f t="shared" si="1"/>
        <v>0</v>
      </c>
      <c r="C15" s="1161"/>
      <c r="D15" s="1159"/>
      <c r="E15" s="912"/>
      <c r="F15" s="1367">
        <f t="shared" si="0"/>
        <v>0</v>
      </c>
      <c r="G15" s="1368"/>
      <c r="H15" s="1369"/>
      <c r="I15" s="1345">
        <f t="shared" si="2"/>
        <v>0</v>
      </c>
      <c r="J15" s="888"/>
    </row>
    <row r="16" spans="1:10" x14ac:dyDescent="0.25">
      <c r="B16" s="1145">
        <f t="shared" si="1"/>
        <v>0</v>
      </c>
      <c r="C16" s="1161"/>
      <c r="D16" s="1159"/>
      <c r="E16" s="912"/>
      <c r="F16" s="1367">
        <f t="shared" si="0"/>
        <v>0</v>
      </c>
      <c r="G16" s="1368"/>
      <c r="H16" s="1369"/>
      <c r="I16" s="1345">
        <f t="shared" si="2"/>
        <v>0</v>
      </c>
      <c r="J16" s="888"/>
    </row>
    <row r="17" spans="1:10" x14ac:dyDescent="0.25">
      <c r="B17" s="1145">
        <f t="shared" si="1"/>
        <v>0</v>
      </c>
      <c r="C17" s="1161"/>
      <c r="D17" s="1159"/>
      <c r="E17" s="912"/>
      <c r="F17" s="966">
        <f t="shared" si="0"/>
        <v>0</v>
      </c>
      <c r="G17" s="1160"/>
      <c r="H17" s="230"/>
      <c r="I17" s="948">
        <f t="shared" si="2"/>
        <v>0</v>
      </c>
      <c r="J17" s="888"/>
    </row>
    <row r="18" spans="1:10" x14ac:dyDescent="0.25">
      <c r="B18" s="1145">
        <f t="shared" si="1"/>
        <v>0</v>
      </c>
      <c r="C18" s="1161"/>
      <c r="D18" s="1159"/>
      <c r="E18" s="912"/>
      <c r="F18" s="966">
        <f t="shared" si="0"/>
        <v>0</v>
      </c>
      <c r="G18" s="1160"/>
      <c r="H18" s="230"/>
      <c r="I18" s="948">
        <f t="shared" si="2"/>
        <v>0</v>
      </c>
      <c r="J18" s="888"/>
    </row>
    <row r="19" spans="1:10" x14ac:dyDescent="0.25">
      <c r="B19" s="1145">
        <f t="shared" si="1"/>
        <v>0</v>
      </c>
      <c r="C19" s="1161"/>
      <c r="D19" s="1159"/>
      <c r="E19" s="912"/>
      <c r="F19" s="966">
        <f t="shared" si="0"/>
        <v>0</v>
      </c>
      <c r="G19" s="1160"/>
      <c r="H19" s="230"/>
      <c r="I19" s="948">
        <f t="shared" si="2"/>
        <v>0</v>
      </c>
      <c r="J19" s="888"/>
    </row>
    <row r="20" spans="1:10" x14ac:dyDescent="0.25">
      <c r="B20" s="1145">
        <f t="shared" si="1"/>
        <v>0</v>
      </c>
      <c r="C20" s="1161"/>
      <c r="D20" s="1159"/>
      <c r="E20" s="912"/>
      <c r="F20" s="966">
        <f t="shared" si="0"/>
        <v>0</v>
      </c>
      <c r="G20" s="1160"/>
      <c r="H20" s="230"/>
      <c r="I20" s="948">
        <f t="shared" si="2"/>
        <v>0</v>
      </c>
      <c r="J20" s="888"/>
    </row>
    <row r="21" spans="1:10" x14ac:dyDescent="0.25">
      <c r="B21" s="1145">
        <f t="shared" si="1"/>
        <v>0</v>
      </c>
      <c r="C21" s="1161"/>
      <c r="D21" s="1159"/>
      <c r="E21" s="912"/>
      <c r="F21" s="966">
        <f t="shared" si="0"/>
        <v>0</v>
      </c>
      <c r="G21" s="1160"/>
      <c r="H21" s="1162"/>
      <c r="I21" s="948">
        <f t="shared" si="2"/>
        <v>0</v>
      </c>
      <c r="J21" s="888"/>
    </row>
    <row r="22" spans="1:10" x14ac:dyDescent="0.25">
      <c r="B22" s="1145">
        <f t="shared" si="1"/>
        <v>0</v>
      </c>
      <c r="C22" s="1161"/>
      <c r="D22" s="1159"/>
      <c r="E22" s="912"/>
      <c r="F22" s="966">
        <f t="shared" si="0"/>
        <v>0</v>
      </c>
      <c r="G22" s="1160"/>
      <c r="H22" s="1162"/>
      <c r="I22" s="948">
        <f t="shared" si="2"/>
        <v>0</v>
      </c>
      <c r="J22" s="888"/>
    </row>
    <row r="23" spans="1:10" x14ac:dyDescent="0.25">
      <c r="B23" s="1145">
        <f t="shared" si="1"/>
        <v>0</v>
      </c>
      <c r="C23" s="1161"/>
      <c r="D23" s="1159"/>
      <c r="E23" s="912"/>
      <c r="F23" s="966">
        <f t="shared" si="0"/>
        <v>0</v>
      </c>
      <c r="G23" s="1160"/>
      <c r="H23" s="1162"/>
      <c r="I23" s="948">
        <f t="shared" si="2"/>
        <v>0</v>
      </c>
      <c r="J23" s="888"/>
    </row>
    <row r="24" spans="1:10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2079.3200000000002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1981.87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4" t="s">
        <v>84</v>
      </c>
      <c r="C4" s="99"/>
      <c r="D4" s="131"/>
      <c r="E4" s="85"/>
      <c r="F4" s="72"/>
      <c r="G4" s="224"/>
    </row>
    <row r="5" spans="1:9" x14ac:dyDescent="0.25">
      <c r="A5" s="1507"/>
      <c r="B5" s="160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4" t="s">
        <v>173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05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3" t="s">
        <v>7</v>
      </c>
      <c r="C7" s="704" t="s">
        <v>8</v>
      </c>
      <c r="D7" s="705" t="s">
        <v>17</v>
      </c>
      <c r="E7" s="706" t="s">
        <v>2</v>
      </c>
      <c r="F7" s="707" t="s">
        <v>18</v>
      </c>
      <c r="G7" s="708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W1" workbookViewId="0">
      <selection activeCell="AI13" sqref="AI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21" t="s">
        <v>390</v>
      </c>
      <c r="B1" s="1521"/>
      <c r="C1" s="1521"/>
      <c r="D1" s="1521"/>
      <c r="E1" s="1521"/>
      <c r="F1" s="1521"/>
      <c r="G1" s="1521"/>
      <c r="H1" s="96">
        <v>1</v>
      </c>
      <c r="L1" s="1521" t="str">
        <f>A1</f>
        <v>INVENTARIO     DEL MES DE   SEPTIEMBRE   2023</v>
      </c>
      <c r="M1" s="1521"/>
      <c r="N1" s="1521"/>
      <c r="O1" s="1521"/>
      <c r="P1" s="1521"/>
      <c r="Q1" s="1521"/>
      <c r="R1" s="1521"/>
      <c r="S1" s="96">
        <v>2</v>
      </c>
      <c r="W1" s="1503" t="s">
        <v>372</v>
      </c>
      <c r="X1" s="1503"/>
      <c r="Y1" s="1503"/>
      <c r="Z1" s="1503"/>
      <c r="AA1" s="1503"/>
      <c r="AB1" s="1503"/>
      <c r="AC1" s="1503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64" t="s">
        <v>230</v>
      </c>
      <c r="M4" s="1163" t="s">
        <v>231</v>
      </c>
      <c r="N4" s="477">
        <v>99.5</v>
      </c>
      <c r="O4" s="114">
        <v>45191</v>
      </c>
      <c r="P4" s="140">
        <v>740.16</v>
      </c>
      <c r="Q4" s="227">
        <v>28</v>
      </c>
      <c r="W4" s="1164"/>
      <c r="X4" s="1266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94" t="s">
        <v>92</v>
      </c>
      <c r="B5" s="1606" t="s">
        <v>142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94" t="s">
        <v>224</v>
      </c>
      <c r="M5" s="1606" t="s">
        <v>142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689.65</v>
      </c>
      <c r="S5" s="57">
        <f>P4+P5+P6-R5</f>
        <v>264.36</v>
      </c>
      <c r="W5" s="1594" t="s">
        <v>224</v>
      </c>
      <c r="X5" s="1606" t="s">
        <v>142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95"/>
      <c r="B6" s="1607"/>
      <c r="C6" s="212">
        <v>112</v>
      </c>
      <c r="D6" s="114">
        <v>45164</v>
      </c>
      <c r="E6" s="140">
        <v>593.83000000000004</v>
      </c>
      <c r="F6" s="227">
        <v>25</v>
      </c>
      <c r="I6" s="1579" t="s">
        <v>3</v>
      </c>
      <c r="J6" s="1574" t="s">
        <v>4</v>
      </c>
      <c r="L6" s="1595"/>
      <c r="M6" s="1607"/>
      <c r="N6" s="212"/>
      <c r="O6" s="114"/>
      <c r="P6" s="140">
        <v>70.459999999999994</v>
      </c>
      <c r="Q6" s="227">
        <v>3</v>
      </c>
      <c r="T6" s="1579" t="s">
        <v>3</v>
      </c>
      <c r="U6" s="1574" t="s">
        <v>4</v>
      </c>
      <c r="W6" s="1595"/>
      <c r="X6" s="1607"/>
      <c r="Y6" s="212"/>
      <c r="Z6" s="114"/>
      <c r="AA6" s="140"/>
      <c r="AB6" s="227"/>
      <c r="AE6" s="1579" t="s">
        <v>3</v>
      </c>
      <c r="AF6" s="1574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0"/>
      <c r="J7" s="157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0"/>
      <c r="U7" s="1575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80"/>
      <c r="AF7" s="1575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194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3">
        <f>AA5+AA4-AB8+AA6</f>
        <v>625.01</v>
      </c>
      <c r="AF8" s="1153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200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577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202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611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207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647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208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>
        <v>8</v>
      </c>
      <c r="O12" s="168">
        <v>218.55</v>
      </c>
      <c r="P12" s="232">
        <v>45224</v>
      </c>
      <c r="Q12" s="68">
        <f t="shared" si="1"/>
        <v>218.55</v>
      </c>
      <c r="R12" s="69" t="s">
        <v>718</v>
      </c>
      <c r="S12" s="124">
        <v>0</v>
      </c>
      <c r="T12" s="197">
        <f t="shared" si="5"/>
        <v>264.3599999999999</v>
      </c>
      <c r="U12" s="123">
        <f t="shared" si="6"/>
        <v>10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212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264.3599999999999</v>
      </c>
      <c r="U13" s="123">
        <f t="shared" si="6"/>
        <v>10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264.3599999999999</v>
      </c>
      <c r="U14" s="123">
        <f t="shared" si="6"/>
        <v>10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69">
        <v>196.67</v>
      </c>
      <c r="E15" s="850">
        <v>45173</v>
      </c>
      <c r="F15" s="846">
        <f>D15</f>
        <v>196.67</v>
      </c>
      <c r="G15" s="748" t="s">
        <v>242</v>
      </c>
      <c r="H15" s="87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264.3599999999999</v>
      </c>
      <c r="U15" s="123">
        <f t="shared" si="6"/>
        <v>10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69">
        <v>20.86</v>
      </c>
      <c r="E16" s="872">
        <v>45177</v>
      </c>
      <c r="F16" s="846">
        <f>D16</f>
        <v>20.86</v>
      </c>
      <c r="G16" s="748" t="s">
        <v>267</v>
      </c>
      <c r="H16" s="87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264.3599999999999</v>
      </c>
      <c r="U16" s="123">
        <f t="shared" si="6"/>
        <v>10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69">
        <v>116.45</v>
      </c>
      <c r="E17" s="872">
        <v>45178</v>
      </c>
      <c r="F17" s="846">
        <f t="shared" ref="F17:F29" si="9">D17</f>
        <v>116.45</v>
      </c>
      <c r="G17" s="871" t="s">
        <v>276</v>
      </c>
      <c r="H17" s="88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264.3599999999999</v>
      </c>
      <c r="U17" s="123">
        <f t="shared" si="6"/>
        <v>10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69">
        <v>218.29</v>
      </c>
      <c r="E18" s="872">
        <v>45191</v>
      </c>
      <c r="F18" s="846">
        <f t="shared" si="9"/>
        <v>218.29</v>
      </c>
      <c r="G18" s="748" t="s">
        <v>325</v>
      </c>
      <c r="H18" s="87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264.3599999999999</v>
      </c>
      <c r="U18" s="123">
        <f t="shared" si="6"/>
        <v>10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69">
        <v>25.24</v>
      </c>
      <c r="E19" s="872">
        <v>45196</v>
      </c>
      <c r="F19" s="846">
        <f t="shared" si="9"/>
        <v>25.24</v>
      </c>
      <c r="G19" s="748" t="s">
        <v>340</v>
      </c>
      <c r="H19" s="87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264.3599999999999</v>
      </c>
      <c r="U19" s="123">
        <f t="shared" si="6"/>
        <v>10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69">
        <v>0</v>
      </c>
      <c r="E20" s="850"/>
      <c r="F20" s="846">
        <f t="shared" si="9"/>
        <v>0</v>
      </c>
      <c r="G20" s="748"/>
      <c r="H20" s="870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264.3599999999999</v>
      </c>
      <c r="U20" s="123">
        <f t="shared" si="6"/>
        <v>10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76">
        <v>48.64</v>
      </c>
      <c r="E21" s="1174">
        <v>45202</v>
      </c>
      <c r="F21" s="572">
        <f t="shared" si="9"/>
        <v>48.64</v>
      </c>
      <c r="G21" s="724" t="s">
        <v>547</v>
      </c>
      <c r="H21" s="1177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264.3599999999999</v>
      </c>
      <c r="U21" s="123">
        <f t="shared" si="6"/>
        <v>10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76">
        <v>49.24</v>
      </c>
      <c r="E22" s="1174">
        <v>45203</v>
      </c>
      <c r="F22" s="572">
        <f t="shared" si="9"/>
        <v>49.24</v>
      </c>
      <c r="G22" s="724" t="s">
        <v>563</v>
      </c>
      <c r="H22" s="1177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264.3599999999999</v>
      </c>
      <c r="U22" s="123">
        <f t="shared" si="6"/>
        <v>10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76">
        <v>0</v>
      </c>
      <c r="E23" s="1174"/>
      <c r="F23" s="572">
        <f t="shared" si="9"/>
        <v>0</v>
      </c>
      <c r="G23" s="724"/>
      <c r="H23" s="1177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264.3599999999999</v>
      </c>
      <c r="U23" s="123">
        <f t="shared" si="6"/>
        <v>10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76">
        <v>0</v>
      </c>
      <c r="E24" s="1172"/>
      <c r="F24" s="1322">
        <v>70.459999999999994</v>
      </c>
      <c r="G24" s="1318"/>
      <c r="H24" s="1323"/>
      <c r="I24" s="1324">
        <f t="shared" si="3"/>
        <v>0</v>
      </c>
      <c r="J24" s="1321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264.3599999999999</v>
      </c>
      <c r="U24" s="123">
        <f t="shared" si="6"/>
        <v>10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76">
        <v>0</v>
      </c>
      <c r="E25" s="1172"/>
      <c r="F25" s="1322">
        <f t="shared" si="9"/>
        <v>0</v>
      </c>
      <c r="G25" s="1318"/>
      <c r="H25" s="1323"/>
      <c r="I25" s="1324">
        <f t="shared" si="3"/>
        <v>0</v>
      </c>
      <c r="J25" s="1321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264.3599999999999</v>
      </c>
      <c r="U25" s="123">
        <f t="shared" si="6"/>
        <v>10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76">
        <v>0</v>
      </c>
      <c r="E26" s="758"/>
      <c r="F26" s="1322">
        <f t="shared" si="9"/>
        <v>0</v>
      </c>
      <c r="G26" s="1318"/>
      <c r="H26" s="1319"/>
      <c r="I26" s="1324">
        <f t="shared" si="3"/>
        <v>0</v>
      </c>
      <c r="J26" s="1321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264.3599999999999</v>
      </c>
      <c r="U26" s="123">
        <f t="shared" si="6"/>
        <v>10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76">
        <v>0</v>
      </c>
      <c r="E27" s="758"/>
      <c r="F27" s="1322">
        <f t="shared" si="9"/>
        <v>0</v>
      </c>
      <c r="G27" s="1318"/>
      <c r="H27" s="1319"/>
      <c r="I27" s="1324">
        <f t="shared" si="3"/>
        <v>0</v>
      </c>
      <c r="J27" s="1321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264.3599999999999</v>
      </c>
      <c r="U27" s="123">
        <f t="shared" si="6"/>
        <v>10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76">
        <v>0</v>
      </c>
      <c r="E28" s="758"/>
      <c r="F28" s="572">
        <f t="shared" si="9"/>
        <v>0</v>
      </c>
      <c r="G28" s="724"/>
      <c r="H28" s="725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264.3599999999999</v>
      </c>
      <c r="U28" s="123">
        <f t="shared" si="6"/>
        <v>10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84"/>
      <c r="E29" s="1185"/>
      <c r="F29" s="1186">
        <f t="shared" si="9"/>
        <v>0</v>
      </c>
      <c r="G29" s="1179"/>
      <c r="H29" s="725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28</v>
      </c>
      <c r="O30" s="48">
        <f>SUM(O8:O29)</f>
        <v>689.65</v>
      </c>
      <c r="P30" s="38"/>
      <c r="Q30" s="5">
        <f>SUM(Q8:Q29)</f>
        <v>689.65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55" t="s">
        <v>11</v>
      </c>
      <c r="D33" s="1556"/>
      <c r="E33" s="141">
        <f>E5+E4+E6+-F30</f>
        <v>0</v>
      </c>
      <c r="L33" s="47"/>
      <c r="N33" s="1555" t="s">
        <v>11</v>
      </c>
      <c r="O33" s="1556"/>
      <c r="P33" s="141">
        <f>P5+P4+P6+-Q30</f>
        <v>264.36</v>
      </c>
      <c r="W33" s="47"/>
      <c r="Y33" s="1555" t="s">
        <v>11</v>
      </c>
      <c r="Z33" s="1556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4" t="s">
        <v>80</v>
      </c>
      <c r="C4" s="99"/>
      <c r="D4" s="131"/>
      <c r="E4" s="85"/>
      <c r="F4" s="72"/>
      <c r="G4" s="224"/>
    </row>
    <row r="5" spans="1:9" x14ac:dyDescent="0.25">
      <c r="A5" s="1508"/>
      <c r="B5" s="160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3" t="s">
        <v>457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08" t="s">
        <v>52</v>
      </c>
      <c r="B5" s="1511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08"/>
      <c r="B6" s="1511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9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389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05" t="s">
        <v>11</v>
      </c>
      <c r="D83" s="1506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3" t="s">
        <v>458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8" t="s">
        <v>482</v>
      </c>
      <c r="C4" s="99"/>
      <c r="D4" s="131"/>
      <c r="E4" s="85"/>
      <c r="F4" s="72"/>
      <c r="G4" s="224"/>
    </row>
    <row r="5" spans="1:9" x14ac:dyDescent="0.25">
      <c r="A5" s="1508"/>
      <c r="B5" s="16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8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3"/>
      <c r="B1" s="1503"/>
      <c r="C1" s="1503"/>
      <c r="D1" s="1503"/>
      <c r="E1" s="1503"/>
      <c r="F1" s="1503"/>
      <c r="G1" s="150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94"/>
      <c r="B5" s="1606" t="s">
        <v>135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95"/>
      <c r="B6" s="1607"/>
      <c r="C6" s="212"/>
      <c r="D6" s="114"/>
      <c r="E6" s="140"/>
      <c r="F6" s="227"/>
      <c r="I6" s="1579" t="s">
        <v>3</v>
      </c>
      <c r="J6" s="15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0"/>
      <c r="J7" s="1575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55" t="s">
        <v>11</v>
      </c>
      <c r="D33" s="155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08"/>
      <c r="B5" s="1508" t="s">
        <v>141</v>
      </c>
      <c r="C5" s="355"/>
      <c r="D5" s="130"/>
      <c r="E5" s="197"/>
      <c r="F5" s="61"/>
      <c r="G5" s="5"/>
    </row>
    <row r="6" spans="1:9" ht="20.25" customHeight="1" x14ac:dyDescent="0.25">
      <c r="A6" s="1508"/>
      <c r="B6" s="150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5" t="s">
        <v>11</v>
      </c>
      <c r="D83" s="150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3"/>
      <c r="B1" s="1503"/>
      <c r="C1" s="1503"/>
      <c r="D1" s="1503"/>
      <c r="E1" s="1503"/>
      <c r="F1" s="1503"/>
      <c r="G1" s="15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509"/>
      <c r="B5" s="1512" t="s">
        <v>235</v>
      </c>
      <c r="C5" s="355"/>
      <c r="D5" s="130"/>
      <c r="E5" s="701"/>
      <c r="F5" s="61"/>
      <c r="G5" s="102">
        <f>F35</f>
        <v>0</v>
      </c>
    </row>
    <row r="6" spans="1:10" x14ac:dyDescent="0.25">
      <c r="A6" s="1509"/>
      <c r="B6" s="1512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14"/>
      <c r="F11" s="979"/>
      <c r="G11" s="950"/>
      <c r="H11" s="968"/>
      <c r="I11" s="1115">
        <f t="shared" ref="I11" si="0">G7-F11</f>
        <v>0</v>
      </c>
      <c r="J11" s="888"/>
    </row>
    <row r="12" spans="1:10" x14ac:dyDescent="0.25">
      <c r="A12" s="174"/>
      <c r="B12" s="174"/>
      <c r="C12" s="15"/>
      <c r="D12" s="68"/>
      <c r="E12" s="1114"/>
      <c r="F12" s="979"/>
      <c r="G12" s="950"/>
      <c r="H12" s="968"/>
      <c r="I12" s="1115">
        <f>I11-F12</f>
        <v>0</v>
      </c>
      <c r="J12" s="888"/>
    </row>
    <row r="13" spans="1:10" x14ac:dyDescent="0.25">
      <c r="A13" s="81"/>
      <c r="B13" s="174"/>
      <c r="C13" s="15"/>
      <c r="D13" s="68"/>
      <c r="E13" s="1114"/>
      <c r="F13" s="979"/>
      <c r="G13" s="950"/>
      <c r="H13" s="968"/>
      <c r="I13" s="1115">
        <f t="shared" ref="I13:I33" si="1">I12-F13</f>
        <v>0</v>
      </c>
      <c r="J13" s="888"/>
    </row>
    <row r="14" spans="1:10" x14ac:dyDescent="0.25">
      <c r="A14" s="72"/>
      <c r="B14" s="174"/>
      <c r="C14" s="15"/>
      <c r="D14" s="68"/>
      <c r="E14" s="1114"/>
      <c r="F14" s="979"/>
      <c r="G14" s="950"/>
      <c r="H14" s="968"/>
      <c r="I14" s="1115">
        <f t="shared" si="1"/>
        <v>0</v>
      </c>
      <c r="J14" s="888"/>
    </row>
    <row r="15" spans="1:10" x14ac:dyDescent="0.25">
      <c r="A15" s="72"/>
      <c r="B15" s="174"/>
      <c r="C15" s="15"/>
      <c r="D15" s="68"/>
      <c r="E15" s="1114"/>
      <c r="F15" s="979"/>
      <c r="G15" s="950"/>
      <c r="H15" s="968"/>
      <c r="I15" s="1115">
        <f t="shared" si="1"/>
        <v>0</v>
      </c>
      <c r="J15" s="888"/>
    </row>
    <row r="16" spans="1:10" x14ac:dyDescent="0.25">
      <c r="B16" s="174"/>
      <c r="C16" s="15"/>
      <c r="D16" s="68"/>
      <c r="E16" s="1114"/>
      <c r="F16" s="979"/>
      <c r="G16" s="950"/>
      <c r="H16" s="968"/>
      <c r="I16" s="1115">
        <f t="shared" si="1"/>
        <v>0</v>
      </c>
      <c r="J16" s="888"/>
    </row>
    <row r="17" spans="1:10" x14ac:dyDescent="0.25">
      <c r="B17" s="174"/>
      <c r="C17" s="15"/>
      <c r="D17" s="68"/>
      <c r="E17" s="1114"/>
      <c r="F17" s="979"/>
      <c r="G17" s="950"/>
      <c r="H17" s="968"/>
      <c r="I17" s="1115">
        <f t="shared" si="1"/>
        <v>0</v>
      </c>
      <c r="J17" s="888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5" t="s">
        <v>11</v>
      </c>
      <c r="D40" s="150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B18" sqref="B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3" t="s">
        <v>391</v>
      </c>
      <c r="B1" s="1503"/>
      <c r="C1" s="1503"/>
      <c r="D1" s="1503"/>
      <c r="E1" s="1503"/>
      <c r="F1" s="1503"/>
      <c r="G1" s="15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508" t="s">
        <v>97</v>
      </c>
      <c r="B5" s="1513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508"/>
      <c r="B6" s="1513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2">
        <v>10</v>
      </c>
      <c r="D9" s="718">
        <v>120.82</v>
      </c>
      <c r="E9" s="719">
        <v>45206</v>
      </c>
      <c r="F9" s="718">
        <f t="shared" ref="F9:F10" si="0">D9</f>
        <v>120.82</v>
      </c>
      <c r="G9" s="720" t="s">
        <v>606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2">
        <v>8</v>
      </c>
      <c r="D10" s="718">
        <v>94.69</v>
      </c>
      <c r="E10" s="719">
        <v>45208</v>
      </c>
      <c r="F10" s="718">
        <f t="shared" si="0"/>
        <v>94.69</v>
      </c>
      <c r="G10" s="720" t="s">
        <v>610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2">
        <v>15</v>
      </c>
      <c r="D11" s="718">
        <v>181.01</v>
      </c>
      <c r="E11" s="719">
        <v>45208</v>
      </c>
      <c r="F11" s="718">
        <f>D11</f>
        <v>181.01</v>
      </c>
      <c r="G11" s="720" t="s">
        <v>614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2">
        <v>5</v>
      </c>
      <c r="D12" s="718">
        <v>60.36</v>
      </c>
      <c r="E12" s="719">
        <v>45215</v>
      </c>
      <c r="F12" s="718">
        <f t="shared" ref="F12:F46" si="3">D12</f>
        <v>60.36</v>
      </c>
      <c r="G12" s="720" t="s">
        <v>651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2">
        <v>1</v>
      </c>
      <c r="D13" s="718">
        <v>12.33</v>
      </c>
      <c r="E13" s="719">
        <v>45217</v>
      </c>
      <c r="F13" s="718">
        <f t="shared" si="3"/>
        <v>12.33</v>
      </c>
      <c r="G13" s="720" t="s">
        <v>661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2">
        <v>9</v>
      </c>
      <c r="D14" s="718">
        <v>109.83</v>
      </c>
      <c r="E14" s="719">
        <v>45218</v>
      </c>
      <c r="F14" s="718">
        <f t="shared" si="3"/>
        <v>109.83</v>
      </c>
      <c r="G14" s="720" t="s">
        <v>665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2">
        <v>10</v>
      </c>
      <c r="D15" s="718">
        <v>122.34</v>
      </c>
      <c r="E15" s="719">
        <v>45218</v>
      </c>
      <c r="F15" s="718">
        <f t="shared" si="3"/>
        <v>122.34</v>
      </c>
      <c r="G15" s="720" t="s">
        <v>667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98</v>
      </c>
      <c r="C16" s="742">
        <v>10</v>
      </c>
      <c r="D16" s="718">
        <v>114.01</v>
      </c>
      <c r="E16" s="719">
        <v>45220</v>
      </c>
      <c r="F16" s="718">
        <f t="shared" si="3"/>
        <v>114.01</v>
      </c>
      <c r="G16" s="720" t="s">
        <v>690</v>
      </c>
      <c r="H16" s="210">
        <v>90</v>
      </c>
      <c r="I16" s="688">
        <f t="shared" si="2"/>
        <v>1174.2700000000004</v>
      </c>
    </row>
    <row r="17" spans="1:9" x14ac:dyDescent="0.25">
      <c r="B17" s="82">
        <f t="shared" si="1"/>
        <v>90</v>
      </c>
      <c r="C17" s="742">
        <v>8</v>
      </c>
      <c r="D17" s="718">
        <v>90.74</v>
      </c>
      <c r="E17" s="719">
        <v>45222</v>
      </c>
      <c r="F17" s="718">
        <f t="shared" si="3"/>
        <v>90.74</v>
      </c>
      <c r="G17" s="720" t="s">
        <v>701</v>
      </c>
      <c r="H17" s="210">
        <v>0</v>
      </c>
      <c r="I17" s="688">
        <f t="shared" si="2"/>
        <v>1083.5300000000004</v>
      </c>
    </row>
    <row r="18" spans="1:9" x14ac:dyDescent="0.25">
      <c r="A18" s="118"/>
      <c r="B18" s="559">
        <f t="shared" si="1"/>
        <v>90</v>
      </c>
      <c r="C18" s="742"/>
      <c r="D18" s="718"/>
      <c r="E18" s="719"/>
      <c r="F18" s="718">
        <f t="shared" si="3"/>
        <v>0</v>
      </c>
      <c r="G18" s="720"/>
      <c r="H18" s="210"/>
      <c r="I18" s="1388">
        <f t="shared" si="2"/>
        <v>1083.5300000000004</v>
      </c>
    </row>
    <row r="19" spans="1:9" x14ac:dyDescent="0.25">
      <c r="A19" s="118"/>
      <c r="B19" s="82">
        <f t="shared" si="1"/>
        <v>90</v>
      </c>
      <c r="C19" s="742"/>
      <c r="D19" s="718"/>
      <c r="E19" s="719"/>
      <c r="F19" s="718">
        <f t="shared" si="3"/>
        <v>0</v>
      </c>
      <c r="G19" s="720"/>
      <c r="H19" s="210"/>
      <c r="I19" s="688">
        <f t="shared" si="2"/>
        <v>1083.5300000000004</v>
      </c>
    </row>
    <row r="20" spans="1:9" x14ac:dyDescent="0.25">
      <c r="A20" s="118"/>
      <c r="B20" s="82">
        <f t="shared" si="1"/>
        <v>90</v>
      </c>
      <c r="C20" s="742"/>
      <c r="D20" s="718"/>
      <c r="E20" s="1116"/>
      <c r="F20" s="1117">
        <f t="shared" si="3"/>
        <v>0</v>
      </c>
      <c r="G20" s="1118"/>
      <c r="H20" s="1119"/>
      <c r="I20" s="1120">
        <f t="shared" si="2"/>
        <v>1083.5300000000004</v>
      </c>
    </row>
    <row r="21" spans="1:9" x14ac:dyDescent="0.25">
      <c r="A21" s="118"/>
      <c r="B21" s="82">
        <f t="shared" si="1"/>
        <v>90</v>
      </c>
      <c r="C21" s="742"/>
      <c r="D21" s="718"/>
      <c r="E21" s="1116"/>
      <c r="F21" s="1117">
        <f t="shared" si="3"/>
        <v>0</v>
      </c>
      <c r="G21" s="1118"/>
      <c r="H21" s="1119"/>
      <c r="I21" s="1115">
        <f t="shared" si="2"/>
        <v>1083.5300000000004</v>
      </c>
    </row>
    <row r="22" spans="1:9" x14ac:dyDescent="0.25">
      <c r="A22" s="118"/>
      <c r="B22" s="219">
        <f t="shared" si="1"/>
        <v>90</v>
      </c>
      <c r="C22" s="742"/>
      <c r="D22" s="718"/>
      <c r="E22" s="1116"/>
      <c r="F22" s="1117">
        <f t="shared" si="3"/>
        <v>0</v>
      </c>
      <c r="G22" s="1118"/>
      <c r="H22" s="1119"/>
      <c r="I22" s="1115">
        <f t="shared" si="2"/>
        <v>1083.5300000000004</v>
      </c>
    </row>
    <row r="23" spans="1:9" x14ac:dyDescent="0.25">
      <c r="A23" s="119"/>
      <c r="B23" s="219">
        <f t="shared" si="1"/>
        <v>90</v>
      </c>
      <c r="C23" s="742"/>
      <c r="D23" s="718"/>
      <c r="E23" s="1116"/>
      <c r="F23" s="1117">
        <f t="shared" si="3"/>
        <v>0</v>
      </c>
      <c r="G23" s="1118"/>
      <c r="H23" s="1119"/>
      <c r="I23" s="1115">
        <f t="shared" si="2"/>
        <v>1083.5300000000004</v>
      </c>
    </row>
    <row r="24" spans="1:9" x14ac:dyDescent="0.25">
      <c r="A24" s="118"/>
      <c r="B24" s="219">
        <f t="shared" si="1"/>
        <v>90</v>
      </c>
      <c r="C24" s="742"/>
      <c r="D24" s="718"/>
      <c r="E24" s="1116"/>
      <c r="F24" s="1117">
        <f t="shared" si="3"/>
        <v>0</v>
      </c>
      <c r="G24" s="1118"/>
      <c r="H24" s="1119"/>
      <c r="I24" s="1115">
        <f t="shared" si="2"/>
        <v>1083.5300000000004</v>
      </c>
    </row>
    <row r="25" spans="1:9" x14ac:dyDescent="0.25">
      <c r="A25" s="118"/>
      <c r="B25" s="219">
        <f t="shared" si="1"/>
        <v>90</v>
      </c>
      <c r="C25" s="742"/>
      <c r="D25" s="718"/>
      <c r="E25" s="1116"/>
      <c r="F25" s="1117">
        <f t="shared" si="3"/>
        <v>0</v>
      </c>
      <c r="G25" s="1118"/>
      <c r="H25" s="1119"/>
      <c r="I25" s="1115">
        <f t="shared" si="2"/>
        <v>1083.5300000000004</v>
      </c>
    </row>
    <row r="26" spans="1:9" x14ac:dyDescent="0.25">
      <c r="A26" s="118"/>
      <c r="B26" s="174">
        <f t="shared" si="1"/>
        <v>90</v>
      </c>
      <c r="C26" s="742"/>
      <c r="D26" s="718"/>
      <c r="E26" s="1116"/>
      <c r="F26" s="1117">
        <f t="shared" si="3"/>
        <v>0</v>
      </c>
      <c r="G26" s="1118"/>
      <c r="H26" s="1119"/>
      <c r="I26" s="1115">
        <f t="shared" si="2"/>
        <v>1083.5300000000004</v>
      </c>
    </row>
    <row r="27" spans="1:9" x14ac:dyDescent="0.25">
      <c r="A27" s="118"/>
      <c r="B27" s="219">
        <f t="shared" si="1"/>
        <v>90</v>
      </c>
      <c r="C27" s="742"/>
      <c r="D27" s="718"/>
      <c r="E27" s="1116"/>
      <c r="F27" s="1117">
        <f t="shared" si="3"/>
        <v>0</v>
      </c>
      <c r="G27" s="1118"/>
      <c r="H27" s="1119"/>
      <c r="I27" s="1115">
        <f t="shared" si="2"/>
        <v>1083.5300000000004</v>
      </c>
    </row>
    <row r="28" spans="1:9" x14ac:dyDescent="0.25">
      <c r="A28" s="118"/>
      <c r="B28" s="174">
        <f t="shared" si="1"/>
        <v>90</v>
      </c>
      <c r="C28" s="742"/>
      <c r="D28" s="718"/>
      <c r="E28" s="1116"/>
      <c r="F28" s="1117">
        <f t="shared" si="3"/>
        <v>0</v>
      </c>
      <c r="G28" s="1118"/>
      <c r="H28" s="1119"/>
      <c r="I28" s="1115">
        <f t="shared" si="2"/>
        <v>1083.5300000000004</v>
      </c>
    </row>
    <row r="29" spans="1:9" x14ac:dyDescent="0.25">
      <c r="A29" s="118"/>
      <c r="B29" s="219">
        <f t="shared" si="1"/>
        <v>90</v>
      </c>
      <c r="C29" s="742"/>
      <c r="D29" s="718"/>
      <c r="E29" s="719"/>
      <c r="F29" s="718">
        <f t="shared" si="3"/>
        <v>0</v>
      </c>
      <c r="G29" s="720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42"/>
      <c r="D30" s="718"/>
      <c r="E30" s="719"/>
      <c r="F30" s="718">
        <f t="shared" si="3"/>
        <v>0</v>
      </c>
      <c r="G30" s="720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42"/>
      <c r="D31" s="718"/>
      <c r="E31" s="719"/>
      <c r="F31" s="718">
        <f t="shared" si="3"/>
        <v>0</v>
      </c>
      <c r="G31" s="720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42"/>
      <c r="D32" s="718"/>
      <c r="E32" s="719"/>
      <c r="F32" s="718">
        <f t="shared" si="3"/>
        <v>0</v>
      </c>
      <c r="G32" s="720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42"/>
      <c r="D33" s="718"/>
      <c r="E33" s="719"/>
      <c r="F33" s="718">
        <f t="shared" si="3"/>
        <v>0</v>
      </c>
      <c r="G33" s="720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42"/>
      <c r="D34" s="718"/>
      <c r="E34" s="719"/>
      <c r="F34" s="718">
        <f t="shared" si="3"/>
        <v>0</v>
      </c>
      <c r="G34" s="720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42"/>
      <c r="D35" s="718"/>
      <c r="E35" s="719"/>
      <c r="F35" s="718">
        <f t="shared" si="3"/>
        <v>0</v>
      </c>
      <c r="G35" s="720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42"/>
      <c r="D36" s="718"/>
      <c r="E36" s="719"/>
      <c r="F36" s="718">
        <f t="shared" si="3"/>
        <v>0</v>
      </c>
      <c r="G36" s="720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42"/>
      <c r="D37" s="718"/>
      <c r="E37" s="719"/>
      <c r="F37" s="718">
        <f t="shared" si="3"/>
        <v>0</v>
      </c>
      <c r="G37" s="720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42"/>
      <c r="D38" s="718"/>
      <c r="E38" s="719"/>
      <c r="F38" s="718">
        <f t="shared" si="3"/>
        <v>0</v>
      </c>
      <c r="G38" s="720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42"/>
      <c r="D39" s="718"/>
      <c r="E39" s="719"/>
      <c r="F39" s="718">
        <f t="shared" si="3"/>
        <v>0</v>
      </c>
      <c r="G39" s="720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42"/>
      <c r="D40" s="718"/>
      <c r="E40" s="719"/>
      <c r="F40" s="718">
        <f t="shared" si="3"/>
        <v>0</v>
      </c>
      <c r="G40" s="720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42"/>
      <c r="D41" s="718"/>
      <c r="E41" s="719"/>
      <c r="F41" s="718">
        <f t="shared" si="3"/>
        <v>0</v>
      </c>
      <c r="G41" s="720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42"/>
      <c r="D42" s="718"/>
      <c r="E42" s="719"/>
      <c r="F42" s="718">
        <f t="shared" si="3"/>
        <v>0</v>
      </c>
      <c r="G42" s="720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42"/>
      <c r="D43" s="718"/>
      <c r="E43" s="719"/>
      <c r="F43" s="718">
        <f t="shared" si="3"/>
        <v>0</v>
      </c>
      <c r="G43" s="720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42"/>
      <c r="D44" s="68"/>
      <c r="E44" s="191"/>
      <c r="F44" s="718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42"/>
      <c r="D45" s="68"/>
      <c r="E45" s="191"/>
      <c r="F45" s="718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42"/>
      <c r="D46" s="58"/>
      <c r="E46" s="198"/>
      <c r="F46" s="718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505" t="s">
        <v>11</v>
      </c>
      <c r="D53" s="1506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2023-12-05T17:24:01Z</dcterms:modified>
</cp:coreProperties>
</file>