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OneDrive\Escritorio\INVENTARIOS 2023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J32" i="1" s="1"/>
  <c r="J26" i="1"/>
  <c r="J37" i="1"/>
  <c r="J47" i="1"/>
  <c r="J4" i="1"/>
  <c r="J43" i="1"/>
  <c r="J6" i="1"/>
  <c r="J13" i="1"/>
  <c r="J5" i="1"/>
  <c r="J8" i="1"/>
  <c r="J9" i="1"/>
  <c r="J10" i="1"/>
  <c r="J16" i="1"/>
  <c r="J17" i="1"/>
  <c r="J29" i="1"/>
  <c r="J31" i="1"/>
  <c r="J34" i="1"/>
  <c r="J36" i="1"/>
  <c r="J40" i="1"/>
  <c r="J42" i="1"/>
  <c r="J46" i="1"/>
  <c r="H48" i="1"/>
  <c r="J48" i="1" s="1"/>
  <c r="H47" i="1"/>
  <c r="H45" i="1"/>
  <c r="J45" i="1" s="1"/>
  <c r="H44" i="1"/>
  <c r="J44" i="1" s="1"/>
  <c r="H40" i="1"/>
  <c r="H38" i="1"/>
  <c r="J38" i="1" s="1"/>
  <c r="H35" i="1"/>
  <c r="J35" i="1" s="1"/>
  <c r="H34" i="1"/>
  <c r="H33" i="1"/>
  <c r="J33" i="1" s="1"/>
  <c r="H30" i="1"/>
  <c r="J30" i="1" s="1"/>
  <c r="H28" i="1"/>
  <c r="J28" i="1" s="1"/>
  <c r="H27" i="1"/>
  <c r="J27" i="1" s="1"/>
  <c r="H26" i="1"/>
  <c r="H25" i="1"/>
  <c r="J25" i="1" s="1"/>
  <c r="H22" i="1"/>
  <c r="J22" i="1" s="1"/>
  <c r="H21" i="1"/>
  <c r="J21" i="1" s="1"/>
  <c r="H19" i="1"/>
  <c r="J19" i="1" s="1"/>
  <c r="H20" i="1"/>
  <c r="J20" i="1" s="1"/>
  <c r="H18" i="1"/>
  <c r="J18" i="1" s="1"/>
  <c r="H14" i="1"/>
  <c r="J14" i="1" s="1"/>
  <c r="H13" i="1"/>
  <c r="H12" i="1"/>
  <c r="J12" i="1" s="1"/>
  <c r="H11" i="1"/>
  <c r="J11" i="1" s="1"/>
  <c r="H7" i="1"/>
  <c r="J7" i="1" s="1"/>
  <c r="H39" i="1"/>
  <c r="J39" i="1" s="1"/>
  <c r="H23" i="1"/>
  <c r="J23" i="1" s="1"/>
  <c r="H24" i="1"/>
  <c r="J24" i="1" s="1"/>
  <c r="H6" i="1"/>
  <c r="H15" i="1"/>
  <c r="J15" i="1" s="1"/>
  <c r="H41" i="1"/>
  <c r="J41" i="1" s="1"/>
  <c r="J50" i="1" l="1"/>
  <c r="E22" i="1"/>
  <c r="E9" i="1"/>
  <c r="B17" i="1"/>
  <c r="E17" i="1" s="1"/>
  <c r="E4" i="1"/>
  <c r="E5" i="1"/>
  <c r="E6" i="1"/>
  <c r="E23" i="1"/>
  <c r="E7" i="1"/>
  <c r="E8" i="1"/>
  <c r="E10" i="1"/>
  <c r="E11" i="1"/>
  <c r="E12" i="1"/>
  <c r="E14" i="1"/>
  <c r="E13" i="1"/>
  <c r="E15" i="1"/>
  <c r="E16" i="1"/>
  <c r="E19" i="1"/>
  <c r="E18" i="1"/>
  <c r="E20" i="1"/>
  <c r="E21" i="1"/>
  <c r="E24" i="1"/>
  <c r="E26" i="1" l="1"/>
</calcChain>
</file>

<file path=xl/sharedStrings.xml><?xml version="1.0" encoding="utf-8"?>
<sst xmlns="http://schemas.openxmlformats.org/spreadsheetml/2006/main" count="81" uniqueCount="71">
  <si>
    <t>PRODUCTO</t>
  </si>
  <si>
    <t>KILOS</t>
  </si>
  <si>
    <t>CAJAS/PZAS</t>
  </si>
  <si>
    <t>PRECIO</t>
  </si>
  <si>
    <t>COSTO</t>
  </si>
  <si>
    <t>Arrachera Taquera</t>
  </si>
  <si>
    <t>Arrachera Texana</t>
  </si>
  <si>
    <t>Buche</t>
  </si>
  <si>
    <t>Camaron Chico</t>
  </si>
  <si>
    <t>Camaron Grande</t>
  </si>
  <si>
    <t>Corbata</t>
  </si>
  <si>
    <t>Espaldilla de Carnero</t>
  </si>
  <si>
    <t>Filete de Puerco</t>
  </si>
  <si>
    <t>Lomo de Caña</t>
  </si>
  <si>
    <t>Manita</t>
  </si>
  <si>
    <t>Menudo</t>
  </si>
  <si>
    <t>Tocino Natural</t>
  </si>
  <si>
    <t>Grasa</t>
  </si>
  <si>
    <t>Pecho</t>
  </si>
  <si>
    <t>INVENTARIO DEL MES DE ENERO</t>
  </si>
  <si>
    <t>OBRADOR    28/01/23</t>
  </si>
  <si>
    <t>ALMACEN  28/01/23</t>
  </si>
  <si>
    <t>Tampiqueña</t>
  </si>
  <si>
    <t>Espaldilla S/h</t>
  </si>
  <si>
    <t>Pecho de Res</t>
  </si>
  <si>
    <t>Puntas de Caña</t>
  </si>
  <si>
    <t>Puntas de Chuleta</t>
  </si>
  <si>
    <t>Chambarete</t>
  </si>
  <si>
    <t>Sesos</t>
  </si>
  <si>
    <t>TOTAL</t>
  </si>
  <si>
    <t>Punta de Chuleta S/h</t>
  </si>
  <si>
    <t>Filete de Pco</t>
  </si>
  <si>
    <t>Cabeza de Lomo</t>
  </si>
  <si>
    <t>Cuero de Pierna</t>
  </si>
  <si>
    <t>Plancha</t>
  </si>
  <si>
    <t>Cuero Papel</t>
  </si>
  <si>
    <t>Unto</t>
  </si>
  <si>
    <t>Aserrin</t>
  </si>
  <si>
    <t>Tocino C/cuero</t>
  </si>
  <si>
    <t>Codillo s/h</t>
  </si>
  <si>
    <t>Cabeza</t>
  </si>
  <si>
    <t>Codillo</t>
  </si>
  <si>
    <t>Espinazo Largo</t>
  </si>
  <si>
    <t>Espinazo Cabeza y Cola</t>
  </si>
  <si>
    <t>Pulpa de Espaldilla</t>
  </si>
  <si>
    <t>Cuero Canal</t>
  </si>
  <si>
    <t>Espaldilla C/h</t>
  </si>
  <si>
    <t>Vaciada</t>
  </si>
  <si>
    <t>Chuleta Natural</t>
  </si>
  <si>
    <t>Barriga</t>
  </si>
  <si>
    <t>Canales</t>
  </si>
  <si>
    <t>Capotes</t>
  </si>
  <si>
    <t>Carne Abierta</t>
  </si>
  <si>
    <t>Carrillera</t>
  </si>
  <si>
    <t>Chuleta Ahumada</t>
  </si>
  <si>
    <t>Combo</t>
  </si>
  <si>
    <t>Condimento</t>
  </si>
  <si>
    <t>Espinazo</t>
  </si>
  <si>
    <t>Hueso</t>
  </si>
  <si>
    <t>Jamon c/g</t>
  </si>
  <si>
    <t>Jamon Fresco</t>
  </si>
  <si>
    <t>Jamon S/h</t>
  </si>
  <si>
    <t>Manteca</t>
  </si>
  <si>
    <t>Papada</t>
  </si>
  <si>
    <t>Pierna C/c</t>
  </si>
  <si>
    <t>Prensado</t>
  </si>
  <si>
    <t>Pulpa de Res</t>
  </si>
  <si>
    <t>Red</t>
  </si>
  <si>
    <t>Tocino Salado</t>
  </si>
  <si>
    <t>Tocino Winnis</t>
  </si>
  <si>
    <t>Tripa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</si>
</sst>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/>
    <xf numFmtId="43" fontId="0" fillId="2" borderId="1" xfId="1" applyFont="1" applyFill="1" applyBorder="1"/>
    <xf numFmtId="0" fontId="0" fillId="2" borderId="1" xfId="0" applyFill="1" applyBorder="1" applyAlignment="1">
      <alignment horizontal="center"/>
    </xf>
    <xf numFmtId="44" fontId="0" fillId="2" borderId="1" xfId="2" applyFont="1" applyFill="1" applyBorder="1"/>
    <xf numFmtId="44" fontId="0" fillId="2" borderId="1" xfId="3" applyFont="1" applyFill="1" applyBorder="1"/>
    <xf numFmtId="0" fontId="0" fillId="0" borderId="1" xfId="0" applyFont="1" applyFill="1" applyBorder="1"/>
    <xf numFmtId="43" fontId="0" fillId="0" borderId="1" xfId="1" applyFont="1" applyFill="1" applyBorder="1"/>
    <xf numFmtId="0" fontId="0" fillId="0" borderId="1" xfId="0" applyFill="1" applyBorder="1" applyAlignment="1">
      <alignment horizontal="center"/>
    </xf>
    <xf numFmtId="44" fontId="0" fillId="0" borderId="1" xfId="2" applyFont="1" applyFill="1" applyBorder="1"/>
    <xf numFmtId="44" fontId="0" fillId="0" borderId="0" xfId="0" applyNumberFormat="1"/>
    <xf numFmtId="0" fontId="0" fillId="0" borderId="1" xfId="0" applyFill="1" applyBorder="1"/>
    <xf numFmtId="43" fontId="0" fillId="0" borderId="1" xfId="1" applyFont="1" applyFill="1" applyBorder="1" applyAlignment="1">
      <alignment horizontal="right"/>
    </xf>
    <xf numFmtId="44" fontId="0" fillId="0" borderId="1" xfId="3" applyFont="1" applyFill="1" applyBorder="1"/>
    <xf numFmtId="43" fontId="0" fillId="2" borderId="1" xfId="1" applyFont="1" applyFill="1" applyBorder="1" applyAlignment="1">
      <alignment horizontal="right"/>
    </xf>
    <xf numFmtId="0" fontId="0" fillId="2" borderId="1" xfId="0" applyFont="1" applyFill="1" applyBorder="1"/>
    <xf numFmtId="43" fontId="0" fillId="0" borderId="0" xfId="0" applyNumberFormat="1"/>
    <xf numFmtId="0" fontId="0" fillId="0" borderId="0" xfId="0" applyFont="1" applyFill="1"/>
    <xf numFmtId="44" fontId="2" fillId="0" borderId="1" xfId="0" applyNumberFormat="1" applyFont="1" applyBorder="1"/>
    <xf numFmtId="43" fontId="0" fillId="0" borderId="0" xfId="4" applyFont="1" applyBorder="1"/>
    <xf numFmtId="44" fontId="0" fillId="0" borderId="0" xfId="3" applyFont="1" applyBorder="1"/>
    <xf numFmtId="0" fontId="0" fillId="0" borderId="0" xfId="0" applyFill="1" applyBorder="1"/>
    <xf numFmtId="0" fontId="0" fillId="0" borderId="0" xfId="0" applyBorder="1"/>
    <xf numFmtId="44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0" fontId="0" fillId="0" borderId="1" xfId="0" applyBorder="1"/>
  </cellXfs>
  <cellStyles count="5">
    <cellStyle name="Millares" xfId="1" builtinId="3"/>
    <cellStyle name="Millares 2" xfId="4"/>
    <cellStyle name="Moneda" xfId="2" builtinId="4"/>
    <cellStyle name="Moned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workbookViewId="0">
      <selection activeCell="D45" sqref="D45"/>
    </sheetView>
  </sheetViews>
  <sheetFormatPr baseColWidth="10" defaultRowHeight="15" x14ac:dyDescent="0.25"/>
  <cols>
    <col min="1" max="1" width="19.7109375" bestFit="1" customWidth="1"/>
    <col min="5" max="5" width="14.140625" bestFit="1" customWidth="1"/>
    <col min="7" max="7" width="25" bestFit="1" customWidth="1"/>
    <col min="8" max="8" width="13.140625" bestFit="1" customWidth="1"/>
    <col min="10" max="10" width="15.140625" bestFit="1" customWidth="1"/>
  </cols>
  <sheetData>
    <row r="1" spans="1:12" ht="15.75" x14ac:dyDescent="0.25">
      <c r="A1" s="27" t="s">
        <v>19</v>
      </c>
      <c r="B1" s="27"/>
      <c r="C1" s="27"/>
      <c r="D1" s="27"/>
      <c r="E1" s="27"/>
      <c r="G1" s="28" t="s">
        <v>19</v>
      </c>
      <c r="H1" s="29"/>
      <c r="I1" s="29"/>
      <c r="J1" s="30"/>
    </row>
    <row r="2" spans="1:12" ht="15.75" x14ac:dyDescent="0.25">
      <c r="A2" s="27" t="s">
        <v>21</v>
      </c>
      <c r="B2" s="27"/>
      <c r="C2" s="27"/>
      <c r="D2" s="27"/>
      <c r="E2" s="27"/>
      <c r="G2" s="28" t="s">
        <v>20</v>
      </c>
      <c r="H2" s="29"/>
      <c r="I2" s="29"/>
      <c r="J2" s="30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/>
      <c r="G3" s="1" t="s">
        <v>0</v>
      </c>
      <c r="H3" s="1" t="s">
        <v>1</v>
      </c>
      <c r="I3" s="1" t="s">
        <v>3</v>
      </c>
      <c r="J3" s="1" t="s">
        <v>4</v>
      </c>
    </row>
    <row r="4" spans="1:12" x14ac:dyDescent="0.25">
      <c r="A4" s="8" t="s">
        <v>5</v>
      </c>
      <c r="B4" s="9">
        <v>615.66999999999996</v>
      </c>
      <c r="C4" s="10">
        <v>51</v>
      </c>
      <c r="D4" s="11">
        <v>98</v>
      </c>
      <c r="E4" s="11">
        <f t="shared" ref="E4:E24" si="0">B4*D4</f>
        <v>60335.659999999996</v>
      </c>
      <c r="G4" s="13" t="s">
        <v>37</v>
      </c>
      <c r="H4" s="14">
        <v>12</v>
      </c>
      <c r="I4" s="15">
        <v>3</v>
      </c>
      <c r="J4" s="11">
        <f>H4*I4</f>
        <v>36</v>
      </c>
    </row>
    <row r="5" spans="1:12" x14ac:dyDescent="0.25">
      <c r="A5" s="3" t="s">
        <v>6</v>
      </c>
      <c r="B5" s="4">
        <v>467.83</v>
      </c>
      <c r="C5" s="5">
        <v>37</v>
      </c>
      <c r="D5" s="6">
        <v>101</v>
      </c>
      <c r="E5" s="6">
        <f t="shared" si="0"/>
        <v>47250.83</v>
      </c>
      <c r="F5" s="12"/>
      <c r="G5" s="3" t="s">
        <v>49</v>
      </c>
      <c r="H5" s="16">
        <v>85</v>
      </c>
      <c r="I5" s="7">
        <v>85</v>
      </c>
      <c r="J5" s="6">
        <f>H5*I5</f>
        <v>7225</v>
      </c>
    </row>
    <row r="6" spans="1:12" x14ac:dyDescent="0.25">
      <c r="A6" s="13" t="s">
        <v>7</v>
      </c>
      <c r="B6" s="9">
        <v>593.59</v>
      </c>
      <c r="C6" s="10">
        <v>32</v>
      </c>
      <c r="D6" s="11">
        <v>40</v>
      </c>
      <c r="E6" s="11">
        <f t="shared" si="0"/>
        <v>23743.600000000002</v>
      </c>
      <c r="F6" s="12"/>
      <c r="G6" s="13" t="s">
        <v>40</v>
      </c>
      <c r="H6" s="14">
        <f>SUM(442.2+651.6+608+700.6)</f>
        <v>2402.4</v>
      </c>
      <c r="I6" s="15">
        <v>48</v>
      </c>
      <c r="J6" s="11">
        <f>H6*I6</f>
        <v>115315.20000000001</v>
      </c>
    </row>
    <row r="7" spans="1:12" x14ac:dyDescent="0.25">
      <c r="A7" s="3" t="s">
        <v>8</v>
      </c>
      <c r="B7" s="5">
        <v>90</v>
      </c>
      <c r="C7" s="5">
        <v>9</v>
      </c>
      <c r="D7" s="6">
        <v>100</v>
      </c>
      <c r="E7" s="6">
        <f t="shared" si="0"/>
        <v>9000</v>
      </c>
      <c r="G7" s="3" t="s">
        <v>32</v>
      </c>
      <c r="H7" s="16">
        <f>SUM(341.8+18+54.4+25+3.4)</f>
        <v>442.59999999999997</v>
      </c>
      <c r="I7" s="7">
        <v>80</v>
      </c>
      <c r="J7" s="6">
        <f>H7*I7</f>
        <v>35408</v>
      </c>
    </row>
    <row r="8" spans="1:12" x14ac:dyDescent="0.25">
      <c r="A8" s="13" t="s">
        <v>9</v>
      </c>
      <c r="B8" s="9">
        <v>80</v>
      </c>
      <c r="C8" s="10">
        <v>8</v>
      </c>
      <c r="D8" s="11">
        <v>115</v>
      </c>
      <c r="E8" s="11">
        <f t="shared" si="0"/>
        <v>9200</v>
      </c>
      <c r="G8" s="13" t="s">
        <v>50</v>
      </c>
      <c r="H8" s="14">
        <v>16203.6</v>
      </c>
      <c r="I8" s="15">
        <v>59</v>
      </c>
      <c r="J8" s="11">
        <f>H8*I8</f>
        <v>956012.4</v>
      </c>
    </row>
    <row r="9" spans="1:12" x14ac:dyDescent="0.25">
      <c r="A9" s="3" t="s">
        <v>27</v>
      </c>
      <c r="B9" s="4">
        <v>643.4</v>
      </c>
      <c r="C9" s="5">
        <v>22</v>
      </c>
      <c r="D9" s="6">
        <v>87</v>
      </c>
      <c r="E9" s="6">
        <f t="shared" si="0"/>
        <v>55975.799999999996</v>
      </c>
      <c r="G9" s="3" t="s">
        <v>51</v>
      </c>
      <c r="H9" s="16">
        <v>259</v>
      </c>
      <c r="I9" s="7">
        <v>69</v>
      </c>
      <c r="J9" s="6">
        <f>H9*I9</f>
        <v>17871</v>
      </c>
    </row>
    <row r="10" spans="1:12" x14ac:dyDescent="0.25">
      <c r="A10" s="13" t="s">
        <v>10</v>
      </c>
      <c r="B10" s="9">
        <v>122.49</v>
      </c>
      <c r="C10" s="10">
        <v>9</v>
      </c>
      <c r="D10" s="11">
        <v>57</v>
      </c>
      <c r="E10" s="11">
        <f t="shared" si="0"/>
        <v>6981.9299999999994</v>
      </c>
      <c r="F10" s="12"/>
      <c r="G10" s="13" t="s">
        <v>52</v>
      </c>
      <c r="H10" s="14">
        <v>340</v>
      </c>
      <c r="I10" s="15">
        <v>59</v>
      </c>
      <c r="J10" s="11">
        <f>H10*I10</f>
        <v>20060</v>
      </c>
    </row>
    <row r="11" spans="1:12" x14ac:dyDescent="0.25">
      <c r="A11" s="17" t="s">
        <v>11</v>
      </c>
      <c r="B11" s="4">
        <v>683.51</v>
      </c>
      <c r="C11" s="5">
        <v>34</v>
      </c>
      <c r="D11" s="6">
        <v>148</v>
      </c>
      <c r="E11" s="6">
        <f t="shared" si="0"/>
        <v>101159.48</v>
      </c>
      <c r="G11" s="3" t="s">
        <v>53</v>
      </c>
      <c r="H11" s="16">
        <f>SUM(7.3+1.5+2.8)</f>
        <v>11.600000000000001</v>
      </c>
      <c r="I11" s="7">
        <v>90</v>
      </c>
      <c r="J11" s="6">
        <f>H11*I11</f>
        <v>1044.0000000000002</v>
      </c>
    </row>
    <row r="12" spans="1:12" x14ac:dyDescent="0.25">
      <c r="A12" s="13" t="s">
        <v>23</v>
      </c>
      <c r="B12" s="9">
        <v>965</v>
      </c>
      <c r="C12" s="10">
        <v>40</v>
      </c>
      <c r="D12" s="11">
        <v>55</v>
      </c>
      <c r="E12" s="11">
        <f t="shared" si="0"/>
        <v>53075</v>
      </c>
      <c r="G12" s="13" t="s">
        <v>54</v>
      </c>
      <c r="H12" s="14">
        <f>SUM(150.4+355+301+50)</f>
        <v>856.4</v>
      </c>
      <c r="I12" s="15">
        <v>74</v>
      </c>
      <c r="J12" s="11">
        <f>H12*I12</f>
        <v>63373.599999999999</v>
      </c>
      <c r="L12" s="18"/>
    </row>
    <row r="13" spans="1:12" x14ac:dyDescent="0.25">
      <c r="A13" s="3" t="s">
        <v>12</v>
      </c>
      <c r="B13" s="4">
        <v>991.2</v>
      </c>
      <c r="C13" s="5">
        <v>40</v>
      </c>
      <c r="D13" s="6">
        <v>86</v>
      </c>
      <c r="E13" s="6">
        <f t="shared" si="0"/>
        <v>85243.199999999997</v>
      </c>
      <c r="F13" s="12"/>
      <c r="G13" s="3" t="s">
        <v>48</v>
      </c>
      <c r="H13" s="16">
        <f>SUM(614+572+34)</f>
        <v>1220</v>
      </c>
      <c r="I13" s="7">
        <v>52</v>
      </c>
      <c r="J13" s="6">
        <f>H13*I13</f>
        <v>63440</v>
      </c>
    </row>
    <row r="14" spans="1:12" x14ac:dyDescent="0.25">
      <c r="A14" s="13" t="s">
        <v>17</v>
      </c>
      <c r="B14" s="9">
        <v>529.79999999999995</v>
      </c>
      <c r="C14" s="10">
        <v>18</v>
      </c>
      <c r="D14" s="11">
        <v>42</v>
      </c>
      <c r="E14" s="11">
        <f t="shared" si="0"/>
        <v>22251.599999999999</v>
      </c>
      <c r="F14" s="12"/>
      <c r="G14" s="13" t="s">
        <v>41</v>
      </c>
      <c r="H14" s="14">
        <f>SUM(758.8+720.8+732.2+707.8+710.8+704.8+760.6+758+683.4+708.4+687.2+730.8+510+385.6+377+781.8+394.6+772.8+800.2+382.2+364.8+369.4+473.2+391.2+395.8+475.4+494.8+492.4+537+700+813.2+800.2+700+413.8+624.4+649.8+712.6+719+799+695+364.8+383.4+372.4+735.9+383.4+692+357.8+779.2+748.2+720.8+717.2+412.6+375.2+619.6+444.8+750.2+700+386+375+422+414+529)</f>
        <v>36372.300000000003</v>
      </c>
      <c r="I14" s="15">
        <v>30</v>
      </c>
      <c r="J14" s="11">
        <f>H14*I14</f>
        <v>1091169</v>
      </c>
    </row>
    <row r="15" spans="1:12" x14ac:dyDescent="0.25">
      <c r="A15" s="3" t="s">
        <v>13</v>
      </c>
      <c r="B15" s="4">
        <v>3193.05</v>
      </c>
      <c r="C15" s="5">
        <v>155</v>
      </c>
      <c r="D15" s="6">
        <v>84</v>
      </c>
      <c r="E15" s="6">
        <f t="shared" si="0"/>
        <v>268216.2</v>
      </c>
      <c r="G15" s="3" t="s">
        <v>39</v>
      </c>
      <c r="H15" s="16">
        <f>SUM(431.4+433)</f>
        <v>864.4</v>
      </c>
      <c r="I15" s="7">
        <v>40</v>
      </c>
      <c r="J15" s="6">
        <f>H15*I15</f>
        <v>34576</v>
      </c>
    </row>
    <row r="16" spans="1:12" x14ac:dyDescent="0.25">
      <c r="A16" s="13" t="s">
        <v>14</v>
      </c>
      <c r="B16" s="9">
        <v>8209</v>
      </c>
      <c r="C16" s="10">
        <v>282</v>
      </c>
      <c r="D16" s="11">
        <v>30</v>
      </c>
      <c r="E16" s="11">
        <f t="shared" si="0"/>
        <v>246270</v>
      </c>
      <c r="G16" s="13" t="s">
        <v>55</v>
      </c>
      <c r="H16" s="14">
        <v>43906.8</v>
      </c>
      <c r="I16" s="15">
        <v>40</v>
      </c>
      <c r="J16" s="11">
        <f>H16*I16</f>
        <v>1756272</v>
      </c>
    </row>
    <row r="17" spans="1:11" x14ac:dyDescent="0.25">
      <c r="A17" s="3" t="s">
        <v>15</v>
      </c>
      <c r="B17" s="4">
        <f>27.22*C17</f>
        <v>30867.48</v>
      </c>
      <c r="C17" s="5">
        <v>1134</v>
      </c>
      <c r="D17" s="6">
        <v>81</v>
      </c>
      <c r="E17" s="6">
        <f t="shared" si="0"/>
        <v>2500265.88</v>
      </c>
      <c r="G17" s="3" t="s">
        <v>56</v>
      </c>
      <c r="H17" s="16">
        <v>50</v>
      </c>
      <c r="I17" s="7">
        <v>120</v>
      </c>
      <c r="J17" s="6">
        <f>H17*I17</f>
        <v>6000</v>
      </c>
      <c r="K17" s="19"/>
    </row>
    <row r="18" spans="1:11" x14ac:dyDescent="0.25">
      <c r="A18" s="13" t="s">
        <v>18</v>
      </c>
      <c r="B18" s="9">
        <v>2902</v>
      </c>
      <c r="C18" s="10">
        <v>114</v>
      </c>
      <c r="D18" s="11">
        <v>77</v>
      </c>
      <c r="E18" s="11">
        <f t="shared" si="0"/>
        <v>223454</v>
      </c>
      <c r="G18" s="13" t="s">
        <v>45</v>
      </c>
      <c r="H18" s="14">
        <f>SUM(200+572.2+544.6+383.2+495.5+333.4+467.4+500+408+261.8+667.4+595.4+500+800.2+200+682.2+502+822.4+26.4)</f>
        <v>8962.0999999999985</v>
      </c>
      <c r="I18" s="15">
        <v>39</v>
      </c>
      <c r="J18" s="11">
        <f>H18*I18</f>
        <v>349521.89999999997</v>
      </c>
    </row>
    <row r="19" spans="1:11" x14ac:dyDescent="0.25">
      <c r="A19" s="3" t="s">
        <v>24</v>
      </c>
      <c r="B19" s="5">
        <v>302.06</v>
      </c>
      <c r="C19" s="5">
        <v>11</v>
      </c>
      <c r="D19" s="6">
        <v>83</v>
      </c>
      <c r="E19" s="6">
        <f t="shared" si="0"/>
        <v>25070.98</v>
      </c>
      <c r="G19" s="3" t="s">
        <v>33</v>
      </c>
      <c r="H19" s="16">
        <f>SUM(639+446+723.3+941.8+818.2+400.6+702.4+782.9+644.6+650.2+662.6+889.2+552+693.4+607.2+696.7+728.7+550.7+699.8+600+558+699.8+685.4+622.6+529.4+542.7+712.4+558+724.6+720.2+678.8+912.6+529.4+896.2+667.2+1027.5+629.2+551.8+676.2+682.6+660.4+681.8+486+161+441+296+774.6+609.6+734.8+669+736+506+934+591.4+505+802.2+340+736.4+628+469+750+305+730.4+696.8+583.4+506+731.4+1561.2+498+319+632.6+662+687.4+640.8+654.4+674.6+702.8+646.6+539+736.8+725+600+607.4+721+751+1279.1+348.4+1000.1+515.4+730.4+906.2+406.2+600+500+534.8+649.4+814+498.8+653.2+566.2+600+650+600+650+445+746.6+707.4+728.8+856.4+723.8+618.8+300.2+569.6+387+597.6+700+228.2)</f>
        <v>75570.300000000032</v>
      </c>
      <c r="I19" s="7">
        <v>28</v>
      </c>
      <c r="J19" s="6">
        <f>H19*I19</f>
        <v>2115968.4000000008</v>
      </c>
    </row>
    <row r="20" spans="1:11" x14ac:dyDescent="0.25">
      <c r="A20" s="13" t="s">
        <v>25</v>
      </c>
      <c r="B20" s="9">
        <v>714</v>
      </c>
      <c r="C20" s="10">
        <v>27</v>
      </c>
      <c r="D20" s="11">
        <v>74</v>
      </c>
      <c r="E20" s="11">
        <f t="shared" si="0"/>
        <v>52836</v>
      </c>
      <c r="G20" s="13" t="s">
        <v>35</v>
      </c>
      <c r="H20" s="14">
        <f>SUM(410.8+477.6+470.8+442.6+456+483.2+409.6+477+436.6+449.4+329)</f>
        <v>4842.5999999999995</v>
      </c>
      <c r="I20" s="15">
        <v>26</v>
      </c>
      <c r="J20" s="11">
        <f>H20*I20</f>
        <v>125907.59999999999</v>
      </c>
    </row>
    <row r="21" spans="1:11" x14ac:dyDescent="0.25">
      <c r="A21" s="3" t="s">
        <v>26</v>
      </c>
      <c r="B21" s="4">
        <v>12555</v>
      </c>
      <c r="C21" s="5">
        <v>420</v>
      </c>
      <c r="D21" s="6">
        <v>52</v>
      </c>
      <c r="E21" s="6">
        <f t="shared" si="0"/>
        <v>652860</v>
      </c>
      <c r="G21" s="3" t="s">
        <v>46</v>
      </c>
      <c r="H21" s="16">
        <f>SUM(237.4+565.8+12.2)</f>
        <v>815.4</v>
      </c>
      <c r="I21" s="7">
        <v>60</v>
      </c>
      <c r="J21" s="6">
        <f>H21*I21</f>
        <v>48924</v>
      </c>
    </row>
    <row r="22" spans="1:11" x14ac:dyDescent="0.25">
      <c r="A22" s="13" t="s">
        <v>28</v>
      </c>
      <c r="B22" s="9">
        <v>430</v>
      </c>
      <c r="C22" s="10">
        <v>43</v>
      </c>
      <c r="D22" s="11">
        <v>93</v>
      </c>
      <c r="E22" s="11">
        <f t="shared" si="0"/>
        <v>39990</v>
      </c>
      <c r="F22" s="12"/>
      <c r="G22" s="13" t="s">
        <v>57</v>
      </c>
      <c r="H22" s="14">
        <f>SUM(32.6+107+14.8)</f>
        <v>154.4</v>
      </c>
      <c r="I22" s="15">
        <v>66</v>
      </c>
      <c r="J22" s="11">
        <f>H22*I22</f>
        <v>10190.4</v>
      </c>
    </row>
    <row r="23" spans="1:11" x14ac:dyDescent="0.25">
      <c r="A23" s="3" t="s">
        <v>22</v>
      </c>
      <c r="B23" s="4">
        <v>496.8</v>
      </c>
      <c r="C23" s="5">
        <v>42</v>
      </c>
      <c r="D23" s="6">
        <v>97</v>
      </c>
      <c r="E23" s="6">
        <f t="shared" si="0"/>
        <v>48189.599999999999</v>
      </c>
      <c r="G23" s="3" t="s">
        <v>43</v>
      </c>
      <c r="H23" s="16">
        <f>SUM(322.4+605.2+102.8+589+584.4+762.4+640.6+484.2+502.3)</f>
        <v>4593.3</v>
      </c>
      <c r="I23" s="7">
        <v>66</v>
      </c>
      <c r="J23" s="6">
        <f>H23*I23</f>
        <v>303157.8</v>
      </c>
    </row>
    <row r="24" spans="1:11" x14ac:dyDescent="0.25">
      <c r="A24" s="13" t="s">
        <v>16</v>
      </c>
      <c r="B24" s="9">
        <v>1996.32</v>
      </c>
      <c r="C24" s="10">
        <v>74</v>
      </c>
      <c r="D24" s="11">
        <v>78</v>
      </c>
      <c r="E24" s="11">
        <f t="shared" si="0"/>
        <v>155712.95999999999</v>
      </c>
      <c r="G24" s="13" t="s">
        <v>42</v>
      </c>
      <c r="H24" s="14">
        <f>SUM(586.8+262.6+326.2+231.2+177.8+473.4)</f>
        <v>2058</v>
      </c>
      <c r="I24" s="15">
        <v>66</v>
      </c>
      <c r="J24" s="11">
        <f>H24*I24</f>
        <v>135828</v>
      </c>
    </row>
    <row r="25" spans="1:11" x14ac:dyDescent="0.25">
      <c r="G25" s="3" t="s">
        <v>31</v>
      </c>
      <c r="H25" s="16">
        <f>SUM(231.2+10+1.8)</f>
        <v>243</v>
      </c>
      <c r="I25" s="7">
        <v>80</v>
      </c>
      <c r="J25" s="6">
        <f>H25*I25</f>
        <v>19440</v>
      </c>
    </row>
    <row r="26" spans="1:11" ht="15.75" x14ac:dyDescent="0.25">
      <c r="A26" s="27" t="s">
        <v>29</v>
      </c>
      <c r="B26" s="27"/>
      <c r="C26" s="27"/>
      <c r="D26" s="27"/>
      <c r="E26" s="20">
        <f>SUM(E4:E24)</f>
        <v>4687082.72</v>
      </c>
      <c r="G26" s="13" t="s">
        <v>17</v>
      </c>
      <c r="H26" s="14">
        <f>SUM(401+462.2+385+156+16)</f>
        <v>1420.2</v>
      </c>
      <c r="I26" s="15">
        <v>40</v>
      </c>
      <c r="J26" s="11">
        <f>H26*I26</f>
        <v>56808</v>
      </c>
    </row>
    <row r="27" spans="1:11" x14ac:dyDescent="0.25">
      <c r="B27" s="21"/>
      <c r="D27" s="22"/>
      <c r="E27" s="22"/>
      <c r="G27" s="3" t="s">
        <v>58</v>
      </c>
      <c r="H27" s="16">
        <f>SUM(817+709.4+858+599.6)</f>
        <v>2984</v>
      </c>
      <c r="I27" s="7">
        <v>3</v>
      </c>
      <c r="J27" s="6">
        <f>H27*I27</f>
        <v>8952</v>
      </c>
    </row>
    <row r="28" spans="1:11" x14ac:dyDescent="0.25">
      <c r="B28" s="21"/>
      <c r="D28" s="22"/>
      <c r="E28" s="22"/>
      <c r="G28" s="13" t="s">
        <v>59</v>
      </c>
      <c r="H28" s="14">
        <f>SUM(1067+1044+277.6+666)</f>
        <v>3054.6</v>
      </c>
      <c r="I28" s="15">
        <v>58</v>
      </c>
      <c r="J28" s="11">
        <f>H28*I28</f>
        <v>177166.8</v>
      </c>
    </row>
    <row r="29" spans="1:11" x14ac:dyDescent="0.25">
      <c r="G29" s="3" t="s">
        <v>60</v>
      </c>
      <c r="H29" s="16">
        <v>22.5</v>
      </c>
      <c r="I29" s="7">
        <v>66</v>
      </c>
      <c r="J29" s="6">
        <f>H29*I29</f>
        <v>1485</v>
      </c>
    </row>
    <row r="30" spans="1:11" x14ac:dyDescent="0.25">
      <c r="B30" s="21"/>
      <c r="D30" s="22"/>
      <c r="E30" s="22"/>
      <c r="G30" s="13" t="s">
        <v>61</v>
      </c>
      <c r="H30" s="14">
        <f>SUM(608+268.8+818.6+960.4)</f>
        <v>2655.8</v>
      </c>
      <c r="I30" s="15">
        <v>59</v>
      </c>
      <c r="J30" s="11">
        <f>H30*I30</f>
        <v>156692.20000000001</v>
      </c>
    </row>
    <row r="31" spans="1:11" x14ac:dyDescent="0.25">
      <c r="B31" s="21"/>
      <c r="D31" s="22"/>
      <c r="E31" s="22"/>
      <c r="G31" s="3" t="s">
        <v>62</v>
      </c>
      <c r="H31" s="16">
        <v>340</v>
      </c>
      <c r="I31" s="7">
        <v>48</v>
      </c>
      <c r="J31" s="6">
        <f>H31*I31</f>
        <v>16320</v>
      </c>
    </row>
    <row r="32" spans="1:11" x14ac:dyDescent="0.25">
      <c r="G32" s="13" t="s">
        <v>14</v>
      </c>
      <c r="H32" s="34">
        <f>SUM(31.6+219+19)</f>
        <v>269.60000000000002</v>
      </c>
      <c r="I32" s="15">
        <v>36</v>
      </c>
      <c r="J32" s="11">
        <f>H32*I32</f>
        <v>9705.6</v>
      </c>
    </row>
    <row r="33" spans="2:13" x14ac:dyDescent="0.25">
      <c r="G33" s="3" t="s">
        <v>15</v>
      </c>
      <c r="H33" s="16">
        <f>SUM(7.1+408.6)</f>
        <v>415.70000000000005</v>
      </c>
      <c r="I33" s="7">
        <v>85</v>
      </c>
      <c r="J33" s="6">
        <f>H33*I33</f>
        <v>35334.500000000007</v>
      </c>
    </row>
    <row r="34" spans="2:13" x14ac:dyDescent="0.25">
      <c r="B34" s="21"/>
      <c r="D34" s="22"/>
      <c r="E34" s="22"/>
      <c r="G34" s="13" t="s">
        <v>63</v>
      </c>
      <c r="H34" s="14">
        <f>SUM(132+7)</f>
        <v>139</v>
      </c>
      <c r="I34" s="15">
        <v>55</v>
      </c>
      <c r="J34" s="11">
        <f>H34*I34</f>
        <v>7645</v>
      </c>
    </row>
    <row r="35" spans="2:13" x14ac:dyDescent="0.25">
      <c r="G35" s="3" t="s">
        <v>18</v>
      </c>
      <c r="H35" s="16">
        <f>SUM(47.8+163.8)</f>
        <v>211.60000000000002</v>
      </c>
      <c r="I35" s="7">
        <v>85</v>
      </c>
      <c r="J35" s="6">
        <f>H35*I35</f>
        <v>17986.000000000004</v>
      </c>
    </row>
    <row r="36" spans="2:13" x14ac:dyDescent="0.25">
      <c r="G36" s="13" t="s">
        <v>64</v>
      </c>
      <c r="H36" s="14">
        <v>520.6</v>
      </c>
      <c r="I36" s="15">
        <v>52</v>
      </c>
      <c r="J36" s="11">
        <f>H36*I36</f>
        <v>27071.200000000001</v>
      </c>
    </row>
    <row r="37" spans="2:13" x14ac:dyDescent="0.25">
      <c r="G37" s="3" t="s">
        <v>34</v>
      </c>
      <c r="H37" s="16">
        <v>300.8</v>
      </c>
      <c r="I37" s="7">
        <v>100</v>
      </c>
      <c r="J37" s="6">
        <f>H37*I37</f>
        <v>30080</v>
      </c>
      <c r="K37" s="23"/>
    </row>
    <row r="38" spans="2:13" x14ac:dyDescent="0.25">
      <c r="G38" s="13" t="s">
        <v>65</v>
      </c>
      <c r="H38" s="14">
        <f>SUM(30.4+61)</f>
        <v>91.4</v>
      </c>
      <c r="I38" s="15">
        <v>100</v>
      </c>
      <c r="J38" s="11">
        <f>H38*I38</f>
        <v>9140</v>
      </c>
      <c r="K38" s="23"/>
    </row>
    <row r="39" spans="2:13" x14ac:dyDescent="0.25">
      <c r="G39" s="3" t="s">
        <v>44</v>
      </c>
      <c r="H39" s="16">
        <f>SUM(203.6+518.8+426+786)</f>
        <v>1934.4</v>
      </c>
      <c r="I39" s="7">
        <v>75</v>
      </c>
      <c r="J39" s="6">
        <f>H39*I39</f>
        <v>145080</v>
      </c>
      <c r="K39" s="23"/>
    </row>
    <row r="40" spans="2:13" x14ac:dyDescent="0.25">
      <c r="G40" s="13" t="s">
        <v>66</v>
      </c>
      <c r="H40" s="14">
        <f>SUM(372+27+987.42)</f>
        <v>1386.42</v>
      </c>
      <c r="I40" s="15">
        <v>62</v>
      </c>
      <c r="J40" s="11">
        <f>H40*I40</f>
        <v>85958.040000000008</v>
      </c>
      <c r="K40" s="23"/>
    </row>
    <row r="41" spans="2:13" x14ac:dyDescent="0.25">
      <c r="G41" s="3" t="s">
        <v>30</v>
      </c>
      <c r="H41" s="16">
        <f>SUM(367.2+496)</f>
        <v>863.2</v>
      </c>
      <c r="I41" s="7">
        <v>52</v>
      </c>
      <c r="J41" s="6">
        <f>H41*I41</f>
        <v>44886.400000000001</v>
      </c>
      <c r="K41" s="23"/>
    </row>
    <row r="42" spans="2:13" x14ac:dyDescent="0.25">
      <c r="G42" s="13" t="s">
        <v>67</v>
      </c>
      <c r="H42" s="35">
        <v>41</v>
      </c>
      <c r="I42" s="15">
        <v>110</v>
      </c>
      <c r="J42" s="11">
        <f>H42*I42</f>
        <v>4510</v>
      </c>
      <c r="K42" s="23"/>
    </row>
    <row r="43" spans="2:13" x14ac:dyDescent="0.25">
      <c r="G43" s="3" t="s">
        <v>38</v>
      </c>
      <c r="H43" s="16">
        <v>85</v>
      </c>
      <c r="I43" s="7">
        <v>100</v>
      </c>
      <c r="J43" s="6">
        <f>H43*I43</f>
        <v>8500</v>
      </c>
      <c r="K43" s="23"/>
    </row>
    <row r="44" spans="2:13" x14ac:dyDescent="0.25">
      <c r="G44" s="13" t="s">
        <v>68</v>
      </c>
      <c r="H44" s="35">
        <f>SUM(300.7+93)</f>
        <v>393.7</v>
      </c>
      <c r="I44" s="15">
        <v>110</v>
      </c>
      <c r="J44" s="11">
        <f>H44*I44</f>
        <v>43307</v>
      </c>
      <c r="K44" s="23"/>
      <c r="M44" s="18"/>
    </row>
    <row r="45" spans="2:13" x14ac:dyDescent="0.25">
      <c r="G45" s="3" t="s">
        <v>69</v>
      </c>
      <c r="H45" s="3">
        <f>SUM(114+151.8)</f>
        <v>265.8</v>
      </c>
      <c r="I45" s="7">
        <v>115</v>
      </c>
      <c r="J45" s="6">
        <f>H45*I45</f>
        <v>30567</v>
      </c>
      <c r="K45" s="23"/>
    </row>
    <row r="46" spans="2:13" x14ac:dyDescent="0.25">
      <c r="G46" s="13" t="s">
        <v>70</v>
      </c>
      <c r="H46" s="35">
        <v>236</v>
      </c>
      <c r="I46" s="15">
        <v>75</v>
      </c>
      <c r="J46" s="11">
        <f>H46*I46</f>
        <v>17700</v>
      </c>
    </row>
    <row r="47" spans="2:13" x14ac:dyDescent="0.25">
      <c r="F47" s="24"/>
      <c r="G47" s="3" t="s">
        <v>36</v>
      </c>
      <c r="H47" s="16">
        <f>SUM(14.4+190)</f>
        <v>204.4</v>
      </c>
      <c r="I47" s="7">
        <v>32</v>
      </c>
      <c r="J47" s="6">
        <f>H47*I47</f>
        <v>6540.8</v>
      </c>
      <c r="K47" s="23"/>
      <c r="L47" s="24"/>
    </row>
    <row r="48" spans="2:13" x14ac:dyDescent="0.25">
      <c r="F48" s="24"/>
      <c r="G48" s="13" t="s">
        <v>47</v>
      </c>
      <c r="H48" s="14">
        <f>SUM(656+590+500+560.4+588.6+695.9+613.2+523+547.6+625+20.6)</f>
        <v>5920.3000000000011</v>
      </c>
      <c r="I48" s="15">
        <v>70</v>
      </c>
      <c r="J48" s="11">
        <f>H48*I48</f>
        <v>414421.00000000006</v>
      </c>
      <c r="K48" s="24"/>
      <c r="L48" s="24"/>
    </row>
    <row r="49" spans="3:12" x14ac:dyDescent="0.25">
      <c r="F49" s="24"/>
      <c r="K49" s="24"/>
      <c r="L49" s="24"/>
    </row>
    <row r="50" spans="3:12" x14ac:dyDescent="0.25">
      <c r="F50" s="24"/>
      <c r="G50" s="31" t="s">
        <v>29</v>
      </c>
      <c r="H50" s="32"/>
      <c r="I50" s="33"/>
      <c r="J50" s="20">
        <f>SUM(J4:J48)</f>
        <v>8632596.8400000017</v>
      </c>
      <c r="K50" s="24"/>
      <c r="L50" s="24"/>
    </row>
    <row r="55" spans="3:12" x14ac:dyDescent="0.25">
      <c r="C55" s="24"/>
      <c r="D55" s="24"/>
      <c r="E55" s="24"/>
      <c r="F55" s="24"/>
      <c r="G55" s="24"/>
      <c r="H55" s="24"/>
      <c r="I55" s="24"/>
      <c r="J55" s="24"/>
      <c r="K55" s="24"/>
    </row>
    <row r="56" spans="3:12" x14ac:dyDescent="0.25">
      <c r="C56" s="24"/>
      <c r="D56" s="24"/>
      <c r="E56" s="24"/>
      <c r="F56" s="24"/>
      <c r="G56" s="24"/>
      <c r="H56" s="24"/>
      <c r="I56" s="24"/>
      <c r="J56" s="24"/>
      <c r="K56" s="24"/>
    </row>
    <row r="57" spans="3:12" x14ac:dyDescent="0.25">
      <c r="C57" s="24"/>
      <c r="D57" s="24"/>
      <c r="E57" s="24"/>
      <c r="F57" s="24"/>
      <c r="G57" s="24"/>
      <c r="H57" s="24"/>
      <c r="I57" s="24"/>
      <c r="J57" s="24"/>
      <c r="K57" s="24"/>
    </row>
    <row r="58" spans="3:12" x14ac:dyDescent="0.25">
      <c r="C58" s="24"/>
      <c r="D58" s="24"/>
      <c r="E58" s="24"/>
      <c r="F58" s="24"/>
      <c r="G58" s="24"/>
      <c r="H58" s="24"/>
      <c r="I58" s="24"/>
      <c r="J58" s="24"/>
      <c r="K58" s="24"/>
    </row>
    <row r="59" spans="3:12" x14ac:dyDescent="0.25">
      <c r="C59" s="24"/>
      <c r="D59" s="24"/>
      <c r="E59" s="24"/>
      <c r="F59" s="24"/>
    </row>
    <row r="60" spans="3:12" x14ac:dyDescent="0.25">
      <c r="C60" s="24"/>
      <c r="D60" s="24"/>
      <c r="E60" s="24"/>
      <c r="F60" s="24"/>
      <c r="G60" s="24"/>
      <c r="H60" s="24"/>
      <c r="I60" s="24"/>
      <c r="J60" s="24"/>
      <c r="K60" s="24"/>
    </row>
    <row r="61" spans="3:12" x14ac:dyDescent="0.25">
      <c r="C61" s="24"/>
      <c r="D61" s="24"/>
      <c r="E61" s="24"/>
      <c r="F61" s="24"/>
      <c r="G61" s="24"/>
      <c r="H61" s="24"/>
      <c r="I61" s="24"/>
      <c r="J61" s="24"/>
      <c r="K61" s="24"/>
    </row>
    <row r="62" spans="3:12" x14ac:dyDescent="0.25">
      <c r="C62" s="24"/>
      <c r="D62" s="24"/>
      <c r="E62" s="24"/>
      <c r="F62" s="24"/>
      <c r="G62" s="26"/>
      <c r="H62" s="26"/>
      <c r="I62" s="26"/>
      <c r="J62" s="25"/>
      <c r="K62" s="24"/>
    </row>
  </sheetData>
  <sortState ref="G4:J47">
    <sortCondition ref="G4"/>
  </sortState>
  <mergeCells count="7">
    <mergeCell ref="G62:I62"/>
    <mergeCell ref="A1:E1"/>
    <mergeCell ref="G1:J1"/>
    <mergeCell ref="A2:E2"/>
    <mergeCell ref="G2:J2"/>
    <mergeCell ref="A26:D26"/>
    <mergeCell ref="G50:I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 villalobos Meza</dc:creator>
  <cp:lastModifiedBy>Mariel villalobos Meza</cp:lastModifiedBy>
  <dcterms:created xsi:type="dcterms:W3CDTF">2023-02-03T19:50:18Z</dcterms:created>
  <dcterms:modified xsi:type="dcterms:W3CDTF">2023-02-04T21:03:49Z</dcterms:modified>
</cp:coreProperties>
</file>