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OneDrive\Escritorio\INVENTARIOS ZAVALETA 2023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6" i="1" l="1"/>
  <c r="E241" i="1" l="1"/>
  <c r="E104" i="1"/>
  <c r="E17" i="1"/>
  <c r="E163" i="1"/>
  <c r="E190" i="1"/>
  <c r="E261" i="1"/>
  <c r="E125" i="1"/>
  <c r="E120" i="1"/>
  <c r="E197" i="1"/>
  <c r="E251" i="1"/>
  <c r="E260" i="1"/>
  <c r="E149" i="1"/>
  <c r="E266" i="1"/>
  <c r="E265" i="1"/>
  <c r="E264" i="1"/>
  <c r="E263" i="1"/>
  <c r="E262" i="1"/>
  <c r="E250" i="1"/>
  <c r="E242" i="1"/>
  <c r="E240" i="1"/>
  <c r="E239" i="1"/>
  <c r="E238" i="1"/>
  <c r="E237" i="1"/>
  <c r="E236" i="1"/>
  <c r="E235" i="1"/>
  <c r="E233" i="1"/>
  <c r="E231" i="1"/>
  <c r="E230" i="1"/>
  <c r="E227" i="1"/>
  <c r="E223" i="1"/>
  <c r="E220" i="1"/>
  <c r="E203" i="1"/>
  <c r="E200" i="1"/>
  <c r="E199" i="1"/>
  <c r="E194" i="1"/>
  <c r="E193" i="1"/>
  <c r="E192" i="1"/>
  <c r="E184" i="1"/>
  <c r="E160" i="1"/>
  <c r="E159" i="1"/>
  <c r="E153" i="1"/>
  <c r="E146" i="1"/>
  <c r="E145" i="1"/>
  <c r="E139" i="1"/>
  <c r="E138" i="1"/>
  <c r="E137" i="1"/>
  <c r="E136" i="1"/>
  <c r="E134" i="1"/>
  <c r="E133" i="1"/>
  <c r="E130" i="1"/>
  <c r="E129" i="1"/>
  <c r="E119" i="1"/>
  <c r="E75" i="1"/>
  <c r="E83" i="1"/>
  <c r="E82" i="1"/>
  <c r="E73" i="1"/>
  <c r="E72" i="1"/>
  <c r="E57" i="1"/>
  <c r="E56" i="1"/>
  <c r="E53" i="1"/>
  <c r="E38" i="1"/>
  <c r="E27" i="1"/>
  <c r="E25" i="1"/>
  <c r="E22" i="1"/>
  <c r="E21" i="1"/>
  <c r="E4" i="1"/>
  <c r="E7" i="1"/>
  <c r="B177" i="1"/>
  <c r="B218" i="1"/>
  <c r="B147" i="1"/>
  <c r="B156" i="1"/>
  <c r="B155" i="1"/>
  <c r="B157" i="1"/>
  <c r="B28" i="1"/>
  <c r="B103" i="1"/>
  <c r="B52" i="1"/>
  <c r="B9" i="1"/>
  <c r="B87" i="1"/>
  <c r="B170" i="1"/>
  <c r="B254" i="1"/>
  <c r="B151" i="1"/>
  <c r="B51" i="1"/>
  <c r="B16" i="1"/>
  <c r="B150" i="1"/>
  <c r="B142" i="1"/>
  <c r="B43" i="1"/>
  <c r="B106" i="1"/>
  <c r="B68" i="1"/>
  <c r="B49" i="1"/>
  <c r="B172" i="1"/>
  <c r="B247" i="1"/>
  <c r="B214" i="1"/>
  <c r="B11" i="1"/>
  <c r="E11" i="1" s="1"/>
  <c r="B246" i="1"/>
  <c r="B71" i="1"/>
  <c r="B154" i="1"/>
  <c r="B212" i="1"/>
  <c r="B225" i="1"/>
  <c r="B171" i="1"/>
  <c r="B54" i="1"/>
  <c r="B55" i="1"/>
  <c r="B126" i="1"/>
  <c r="B127" i="1"/>
  <c r="B60" i="1"/>
  <c r="B61" i="1"/>
  <c r="B59" i="1"/>
  <c r="B58" i="1"/>
  <c r="B269" i="1"/>
  <c r="B267" i="1"/>
  <c r="B20" i="1"/>
  <c r="B96" i="1"/>
  <c r="B39" i="1"/>
  <c r="B101" i="1"/>
  <c r="B102" i="1"/>
  <c r="B41" i="1"/>
  <c r="B40" i="1"/>
  <c r="B6" i="1"/>
  <c r="B45" i="1"/>
  <c r="B209" i="1"/>
  <c r="B183" i="1"/>
  <c r="B94" i="1"/>
  <c r="B124" i="1"/>
  <c r="B80" i="1"/>
  <c r="B65" i="1"/>
  <c r="B78" i="1"/>
  <c r="B92" i="1"/>
  <c r="B48" i="1"/>
  <c r="B90" i="1"/>
  <c r="B67" i="1"/>
  <c r="B29" i="1"/>
  <c r="B105" i="1"/>
  <c r="B131" i="1"/>
  <c r="B110" i="1"/>
  <c r="B98" i="1"/>
  <c r="B197" i="1"/>
  <c r="B198" i="1"/>
  <c r="B168" i="1"/>
  <c r="B108" i="1"/>
  <c r="B112" i="1"/>
  <c r="B109" i="1"/>
  <c r="B224" i="1"/>
  <c r="B62" i="1"/>
  <c r="B114" i="1"/>
  <c r="B270" i="1"/>
  <c r="B219" i="1"/>
  <c r="B257" i="1"/>
  <c r="B201" i="1"/>
  <c r="B191" i="1"/>
  <c r="B188" i="1"/>
  <c r="B204" i="1"/>
  <c r="B187" i="1"/>
  <c r="B186" i="1"/>
  <c r="B158" i="1"/>
  <c r="B271" i="1"/>
  <c r="B272" i="1"/>
  <c r="B120" i="1"/>
  <c r="B118" i="1"/>
  <c r="B207" i="1"/>
  <c r="B258" i="1"/>
  <c r="B132" i="1"/>
  <c r="B141" i="1"/>
  <c r="B161" i="1"/>
  <c r="B162" i="1"/>
  <c r="B226" i="1"/>
  <c r="B107" i="1"/>
  <c r="B122" i="1"/>
  <c r="B121" i="1"/>
  <c r="B64" i="1"/>
  <c r="B89" i="1"/>
  <c r="B221" i="1"/>
  <c r="B182" i="1"/>
  <c r="B243" i="1"/>
  <c r="B256" i="1"/>
  <c r="B47" i="1"/>
  <c r="B206" i="1"/>
  <c r="B95" i="1" l="1"/>
  <c r="B74" i="1"/>
  <c r="B273" i="1"/>
  <c r="B144" i="1"/>
  <c r="B24" i="1"/>
  <c r="B274" i="1"/>
  <c r="B99" i="1"/>
  <c r="B32" i="1"/>
  <c r="B245" i="1"/>
  <c r="B44" i="1"/>
  <c r="B215" i="1"/>
  <c r="B10" i="1"/>
  <c r="B244" i="1"/>
  <c r="B148" i="1"/>
  <c r="B173" i="1"/>
  <c r="B97" i="1"/>
  <c r="B81" i="1"/>
  <c r="B234" i="1"/>
  <c r="B13" i="1"/>
  <c r="B14" i="1"/>
  <c r="B248" i="1"/>
  <c r="B33" i="1"/>
  <c r="B34" i="1"/>
  <c r="B18" i="1"/>
  <c r="B166" i="1"/>
  <c r="B181" i="1"/>
  <c r="E181" i="1" s="1"/>
  <c r="B175" i="1"/>
  <c r="B252" i="1"/>
  <c r="B185" i="1"/>
  <c r="B30" i="1"/>
  <c r="B5" i="1"/>
  <c r="B76" i="1"/>
  <c r="B100" i="1"/>
  <c r="B174" i="1"/>
  <c r="B128" i="1"/>
  <c r="B116" i="1"/>
  <c r="E8" i="1" l="1"/>
  <c r="E9" i="1"/>
  <c r="E10" i="1"/>
  <c r="E12" i="1"/>
  <c r="E13" i="1"/>
  <c r="E14" i="1"/>
  <c r="E15" i="1"/>
  <c r="E16" i="1"/>
  <c r="E18" i="1"/>
  <c r="E19" i="1"/>
  <c r="E20" i="1"/>
  <c r="E23" i="1"/>
  <c r="E24" i="1"/>
  <c r="E26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4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4" i="1"/>
  <c r="E76" i="1"/>
  <c r="E77" i="1"/>
  <c r="E78" i="1"/>
  <c r="E79" i="1"/>
  <c r="E80" i="1"/>
  <c r="E81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2" i="1"/>
  <c r="E123" i="1"/>
  <c r="E124" i="1"/>
  <c r="E126" i="1"/>
  <c r="E127" i="1"/>
  <c r="E128" i="1"/>
  <c r="E131" i="1"/>
  <c r="E132" i="1"/>
  <c r="E140" i="1"/>
  <c r="E141" i="1"/>
  <c r="E142" i="1"/>
  <c r="E143" i="1"/>
  <c r="E144" i="1"/>
  <c r="E147" i="1"/>
  <c r="E148" i="1"/>
  <c r="E150" i="1"/>
  <c r="E151" i="1"/>
  <c r="E152" i="1"/>
  <c r="E154" i="1"/>
  <c r="E155" i="1"/>
  <c r="E156" i="1"/>
  <c r="E157" i="1"/>
  <c r="E158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5" i="1"/>
  <c r="E186" i="1"/>
  <c r="E187" i="1"/>
  <c r="E188" i="1"/>
  <c r="E191" i="1"/>
  <c r="E195" i="1"/>
  <c r="E196" i="1"/>
  <c r="E198" i="1"/>
  <c r="E201" i="1"/>
  <c r="E202" i="1"/>
  <c r="E204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4" i="1"/>
  <c r="E225" i="1"/>
  <c r="E226" i="1"/>
  <c r="E228" i="1"/>
  <c r="E229" i="1"/>
  <c r="E232" i="1"/>
  <c r="E234" i="1"/>
  <c r="E243" i="1"/>
  <c r="E244" i="1"/>
  <c r="E245" i="1"/>
  <c r="E246" i="1"/>
  <c r="E247" i="1"/>
  <c r="E248" i="1"/>
  <c r="E249" i="1"/>
  <c r="E252" i="1"/>
  <c r="E253" i="1"/>
  <c r="E254" i="1"/>
  <c r="E255" i="1"/>
  <c r="E256" i="1"/>
  <c r="E257" i="1"/>
  <c r="E258" i="1"/>
  <c r="E259" i="1"/>
  <c r="E274" i="1"/>
  <c r="E273" i="1"/>
  <c r="E272" i="1"/>
  <c r="E271" i="1"/>
  <c r="E270" i="1"/>
  <c r="E269" i="1"/>
  <c r="E268" i="1"/>
  <c r="E267" i="1"/>
  <c r="D205" i="1"/>
  <c r="E205" i="1" s="1"/>
  <c r="D189" i="1"/>
  <c r="E189" i="1" s="1"/>
  <c r="D135" i="1"/>
  <c r="E135" i="1" s="1"/>
  <c r="D121" i="1"/>
  <c r="E121" i="1" s="1"/>
  <c r="D46" i="1"/>
  <c r="E46" i="1" s="1"/>
  <c r="E6" i="1"/>
  <c r="E5" i="1"/>
</calcChain>
</file>

<file path=xl/sharedStrings.xml><?xml version="1.0" encoding="utf-8"?>
<sst xmlns="http://schemas.openxmlformats.org/spreadsheetml/2006/main" count="339" uniqueCount="308">
  <si>
    <t>Producto</t>
  </si>
  <si>
    <t>Kilos</t>
  </si>
  <si>
    <t>Cajas</t>
  </si>
  <si>
    <t>Precio</t>
  </si>
  <si>
    <t>Total</t>
  </si>
  <si>
    <t>Adobo</t>
  </si>
  <si>
    <t>Aguja de Res</t>
  </si>
  <si>
    <t>Alitas</t>
  </si>
  <si>
    <t>Alpura Crema Deslactosada</t>
  </si>
  <si>
    <t>Alpura Crema Natural</t>
  </si>
  <si>
    <t>Aros de Cebolla</t>
  </si>
  <si>
    <t>Arrachera Marinada</t>
  </si>
  <si>
    <t>Arrachera Natural</t>
  </si>
  <si>
    <t>Arrachera Sterling</t>
  </si>
  <si>
    <t>Arrachera Taquera</t>
  </si>
  <si>
    <t>Arrachera Texana</t>
  </si>
  <si>
    <t>Asado de Tira</t>
  </si>
  <si>
    <t>Asar de Pco</t>
  </si>
  <si>
    <t>Atun</t>
  </si>
  <si>
    <t>Bandera</t>
  </si>
  <si>
    <t>Barriga</t>
  </si>
  <si>
    <t>Bimbollos 8 Pzas</t>
  </si>
  <si>
    <t xml:space="preserve">Bimbollos Super </t>
  </si>
  <si>
    <t>Bistec de Pco</t>
  </si>
  <si>
    <t>Bola de Res</t>
  </si>
  <si>
    <t>Botanero Panfilo</t>
  </si>
  <si>
    <t>Briscket</t>
  </si>
  <si>
    <t>Buffalo Boneless</t>
  </si>
  <si>
    <t>Cabeza</t>
  </si>
  <si>
    <t>Cabeza de Lomo</t>
  </si>
  <si>
    <t>Cabreria</t>
  </si>
  <si>
    <t>Cabreria Sterling</t>
  </si>
  <si>
    <t>Camaron Chico</t>
  </si>
  <si>
    <t>Camaron Grande</t>
  </si>
  <si>
    <t>Camaron U/15</t>
  </si>
  <si>
    <t>Camaron U12</t>
  </si>
  <si>
    <t>Capote</t>
  </si>
  <si>
    <t>Carbon</t>
  </si>
  <si>
    <t>Carne Abierta</t>
  </si>
  <si>
    <t>Carne Al pastor</t>
  </si>
  <si>
    <t>Carne Arabe</t>
  </si>
  <si>
    <t>Carne Picada de Pco</t>
  </si>
  <si>
    <t>Carne Picada de Res</t>
  </si>
  <si>
    <t>Carpaccio</t>
  </si>
  <si>
    <t>Carrillera</t>
  </si>
  <si>
    <t>Castell</t>
  </si>
  <si>
    <t>Cecina</t>
  </si>
  <si>
    <t>Centro de Codillo</t>
  </si>
  <si>
    <t>Chambarete</t>
  </si>
  <si>
    <t>Chambarete s/h</t>
  </si>
  <si>
    <t>Chicharron Prensado</t>
  </si>
  <si>
    <t>Chicken Bites</t>
  </si>
  <si>
    <t>Chimichurri</t>
  </si>
  <si>
    <t>Chistorra Fritz Gourmet</t>
  </si>
  <si>
    <t>Chistorra Fritz Linea de Oro</t>
  </si>
  <si>
    <t>Chistorra Metz</t>
  </si>
  <si>
    <t>Chistorra Winnis</t>
  </si>
  <si>
    <t>Chorizo Argentino Eco</t>
  </si>
  <si>
    <t>Chorizo Argentino Especial</t>
  </si>
  <si>
    <t>Chorizo Español</t>
  </si>
  <si>
    <t>Chorizo Oaxaca</t>
  </si>
  <si>
    <t>Chorizo Pamplona</t>
  </si>
  <si>
    <t>Chuck Roll</t>
  </si>
  <si>
    <t>Chuleta Ahumada</t>
  </si>
  <si>
    <t>Chuleta Natural</t>
  </si>
  <si>
    <t>Chuleton</t>
  </si>
  <si>
    <t>Codillo c/h</t>
  </si>
  <si>
    <t>Cola de Res</t>
  </si>
  <si>
    <t>Colitas</t>
  </si>
  <si>
    <t>Combo</t>
  </si>
  <si>
    <t>Concha de Res</t>
  </si>
  <si>
    <t>Condimento California</t>
  </si>
  <si>
    <t>Condimentos 4 carnes</t>
  </si>
  <si>
    <t xml:space="preserve">Contra </t>
  </si>
  <si>
    <t>Corte Estrella</t>
  </si>
  <si>
    <t>Cortes Nacionales</t>
  </si>
  <si>
    <t xml:space="preserve">Costilla </t>
  </si>
  <si>
    <t>Costilla Cargada</t>
  </si>
  <si>
    <t>Costilla p/asar</t>
  </si>
  <si>
    <t>Cowboy Sterling</t>
  </si>
  <si>
    <t>Crema de Trufa</t>
  </si>
  <si>
    <t>Crema Natural</t>
  </si>
  <si>
    <t>Cuero de Pierna</t>
  </si>
  <si>
    <t>Cuero Papel</t>
  </si>
  <si>
    <t xml:space="preserve">Cuete </t>
  </si>
  <si>
    <t>Dedos de Queso</t>
  </si>
  <si>
    <t>Diezmillo c/h</t>
  </si>
  <si>
    <t>Enchilada</t>
  </si>
  <si>
    <t>Espaldilla c/h</t>
  </si>
  <si>
    <t>Espaldilla de Carnero</t>
  </si>
  <si>
    <t>Espinazo</t>
  </si>
  <si>
    <t>Falda de Pco</t>
  </si>
  <si>
    <t>Filete de Pco</t>
  </si>
  <si>
    <t>Filete de Res</t>
  </si>
  <si>
    <t>Filete Mignon</t>
  </si>
  <si>
    <t>Filete Tilapia</t>
  </si>
  <si>
    <t>Galantina Fritz</t>
  </si>
  <si>
    <t>Gallina</t>
  </si>
  <si>
    <t>Grasa de Res</t>
  </si>
  <si>
    <t>Hamburguesa Comercial</t>
  </si>
  <si>
    <t>Hamburguesa Especial</t>
  </si>
  <si>
    <t>Hamburguesa Pollo</t>
  </si>
  <si>
    <t>Hueso de Pco</t>
  </si>
  <si>
    <t>Hueso de Res</t>
  </si>
  <si>
    <t>Jamon Americano</t>
  </si>
  <si>
    <t>Jamon Capistrano</t>
  </si>
  <si>
    <t>Jamon de Espaldilla Cocida</t>
  </si>
  <si>
    <t>Jamon Holandes Patron</t>
  </si>
  <si>
    <t>Jamon Lomo Fritz</t>
  </si>
  <si>
    <t>Jamon Marietta</t>
  </si>
  <si>
    <t>Jamon Patron Pavo</t>
  </si>
  <si>
    <t>Jamon Pavo Fritz</t>
  </si>
  <si>
    <t>Jamon Peñaranda</t>
  </si>
  <si>
    <t>Jamon s/h</t>
  </si>
  <si>
    <t>Jamon Sabori Pierna</t>
  </si>
  <si>
    <t>Jamon Serrano Cinta Oro</t>
  </si>
  <si>
    <t>Jamon Serrano Peñaranda</t>
  </si>
  <si>
    <t>Jamon Virginia</t>
  </si>
  <si>
    <t>Jamon York</t>
  </si>
  <si>
    <t>Lengua de Res</t>
  </si>
  <si>
    <t>Lomo de Caña</t>
  </si>
  <si>
    <t>Longaniza Casera</t>
  </si>
  <si>
    <t>Longaniza Economica</t>
  </si>
  <si>
    <t>Madurado Nacional</t>
  </si>
  <si>
    <t>Maiz Pozolero Morelos</t>
  </si>
  <si>
    <t>Maiz Pozolero Poblana</t>
  </si>
  <si>
    <t>Manita</t>
  </si>
  <si>
    <t>Manteca</t>
  </si>
  <si>
    <t>Mantequilla Iberia  1 kg</t>
  </si>
  <si>
    <t>Mantequilla Iberia .500 gr</t>
  </si>
  <si>
    <t>Mantequilla Iberia .90 gr</t>
  </si>
  <si>
    <t>Mantequillas Gloria 225gr</t>
  </si>
  <si>
    <t>Mantequillas Gloria 90gr</t>
  </si>
  <si>
    <t>Media Noches 16 Pzas</t>
  </si>
  <si>
    <t>Media Noches 8 Pzas</t>
  </si>
  <si>
    <t>Milanesa de Res</t>
  </si>
  <si>
    <t>Mole Poblano</t>
  </si>
  <si>
    <t>Molida de Pco</t>
  </si>
  <si>
    <t>Molida de Res</t>
  </si>
  <si>
    <t>Molida Mixta</t>
  </si>
  <si>
    <t>Morcilla</t>
  </si>
  <si>
    <t>Nata</t>
  </si>
  <si>
    <t>New York</t>
  </si>
  <si>
    <t>New York Choice</t>
  </si>
  <si>
    <t>Norteño</t>
  </si>
  <si>
    <t>Nuggets</t>
  </si>
  <si>
    <t>Pan Arabe</t>
  </si>
  <si>
    <t>Pan Molido Clasico</t>
  </si>
  <si>
    <t>Panza</t>
  </si>
  <si>
    <t>Papa Lisa</t>
  </si>
  <si>
    <t>Papas Gajo</t>
  </si>
  <si>
    <t>Papas Onduladas</t>
  </si>
  <si>
    <t xml:space="preserve">Parmesano </t>
  </si>
  <si>
    <t>Parrillero Eco</t>
  </si>
  <si>
    <t>Parrillero Esp</t>
  </si>
  <si>
    <t>Pata Natural</t>
  </si>
  <si>
    <t>Pata Preparada</t>
  </si>
  <si>
    <t>Pavo Ahumado</t>
  </si>
  <si>
    <t>Pavo Natural</t>
  </si>
  <si>
    <t>Pecho</t>
  </si>
  <si>
    <t>Pecho de Res</t>
  </si>
  <si>
    <t>Pechuga de Pavo Nu3</t>
  </si>
  <si>
    <t>Pechuga de Pollo</t>
  </si>
  <si>
    <t>Pechuga Mezquite</t>
  </si>
  <si>
    <t>Peperoni</t>
  </si>
  <si>
    <t>Perico</t>
  </si>
  <si>
    <t>Pescuezo</t>
  </si>
  <si>
    <t>Picaña Choice</t>
  </si>
  <si>
    <t>Picaña Nacional</t>
  </si>
  <si>
    <t>Pierna Ahumada</t>
  </si>
  <si>
    <t>Pierna c/c</t>
  </si>
  <si>
    <t>Pierna de Carnero</t>
  </si>
  <si>
    <t>Pierna Pavo Ahumado</t>
  </si>
  <si>
    <t>Pierna y Muslo</t>
  </si>
  <si>
    <t>Pollo Ahumado</t>
  </si>
  <si>
    <t>Pork Belly</t>
  </si>
  <si>
    <t>Postres Panfilo</t>
  </si>
  <si>
    <t>Pulpa de Espaldilla</t>
  </si>
  <si>
    <t>Quesillo</t>
  </si>
  <si>
    <t>Queso Añejo</t>
  </si>
  <si>
    <t>Queso Asadero 4</t>
  </si>
  <si>
    <t>Queso Azul</t>
  </si>
  <si>
    <t>Queso Cheddar</t>
  </si>
  <si>
    <t>Queso Crema Curado</t>
  </si>
  <si>
    <t>Queso Crema Semicurado</t>
  </si>
  <si>
    <t>Queso de Cabra Panfilo Sabores</t>
  </si>
  <si>
    <t>Queso de Pco Capistrano</t>
  </si>
  <si>
    <t>Queso de Pco Fritz</t>
  </si>
  <si>
    <t>Queso de Pco Nu3</t>
  </si>
  <si>
    <t>Queso Fondue</t>
  </si>
  <si>
    <t>Queso Fresco</t>
  </si>
  <si>
    <t>Queso Gouda</t>
  </si>
  <si>
    <t>Queso Gouda 4</t>
  </si>
  <si>
    <t>Queso Grana Padono</t>
  </si>
  <si>
    <t>Queso Manchego 4</t>
  </si>
  <si>
    <t>Queso Philpadelfia</t>
  </si>
  <si>
    <t>Quesos Arce</t>
  </si>
  <si>
    <t>Quesos Comque</t>
  </si>
  <si>
    <t>Quesos Redondos</t>
  </si>
  <si>
    <t>Rack Costillar</t>
  </si>
  <si>
    <t>Rana de Res</t>
  </si>
  <si>
    <t>Recorte de Chuleta</t>
  </si>
  <si>
    <t>Recorte de Jamon</t>
  </si>
  <si>
    <t>Recorte de Tocino</t>
  </si>
  <si>
    <t>Retazo</t>
  </si>
  <si>
    <t>Rib-eye</t>
  </si>
  <si>
    <t>Rib-eye Choice</t>
  </si>
  <si>
    <t>Rib-eye Sterling</t>
  </si>
  <si>
    <t>Roastbeef</t>
  </si>
  <si>
    <t>Roastbeef Ahumado</t>
  </si>
  <si>
    <t>Roastbeef Metz</t>
  </si>
  <si>
    <t>Sabori Extra Fino</t>
  </si>
  <si>
    <t>Sabori Pavo</t>
  </si>
  <si>
    <t>Sal de Chapulin</t>
  </si>
  <si>
    <t>Salamanca Peñaranda</t>
  </si>
  <si>
    <t>Salami</t>
  </si>
  <si>
    <t>Salchicha Anny Azul</t>
  </si>
  <si>
    <t>Salchicha Capistrano Pco</t>
  </si>
  <si>
    <t>Salchicha Frankfurt</t>
  </si>
  <si>
    <t>Salchicha Hot Dog FUD</t>
  </si>
  <si>
    <t>Salchicha Mejorana</t>
  </si>
  <si>
    <t>Salchicha p/asar</t>
  </si>
  <si>
    <t>Salchicha Pavo FUD</t>
  </si>
  <si>
    <t>Salchicha Shubling</t>
  </si>
  <si>
    <t>Salmon</t>
  </si>
  <si>
    <t>Salsa Artesanal Macha</t>
  </si>
  <si>
    <t>Salsa California 1 Litro</t>
  </si>
  <si>
    <t>Salsa California 1/2 litro</t>
  </si>
  <si>
    <t>Salsa California 1/4</t>
  </si>
  <si>
    <t>Salsa Gusano 150 gr</t>
  </si>
  <si>
    <t>Salsa Gusano 250gr</t>
  </si>
  <si>
    <t>Salsa Oaxaqueña</t>
  </si>
  <si>
    <t>San Rafael Balance</t>
  </si>
  <si>
    <t>Sesos</t>
  </si>
  <si>
    <t>Short Rib</t>
  </si>
  <si>
    <t>Sirloin</t>
  </si>
  <si>
    <t>Suadero</t>
  </si>
  <si>
    <t>Surimi</t>
  </si>
  <si>
    <t>Surtido</t>
  </si>
  <si>
    <t>Tabla Iglesias</t>
  </si>
  <si>
    <t>T-Bone</t>
  </si>
  <si>
    <t>T-Bone Sterling</t>
  </si>
  <si>
    <t>Tenders de Pollo</t>
  </si>
  <si>
    <t>Texana West</t>
  </si>
  <si>
    <t>Tocino de Pierna</t>
  </si>
  <si>
    <t>Tocino Salado</t>
  </si>
  <si>
    <t>Tocino Winnis</t>
  </si>
  <si>
    <t>Tomahawk</t>
  </si>
  <si>
    <t>Tortillina 22 Pzas</t>
  </si>
  <si>
    <t>Tortillina 24 pzas</t>
  </si>
  <si>
    <t>Tortillinas 12 Pzas</t>
  </si>
  <si>
    <t>Tostadas Naturales</t>
  </si>
  <si>
    <t>Totopos</t>
  </si>
  <si>
    <t>Trozo de Pco</t>
  </si>
  <si>
    <t>Trozo Economico</t>
  </si>
  <si>
    <t>Tuetano</t>
  </si>
  <si>
    <t>Urby Almendrado</t>
  </si>
  <si>
    <t>Urby Lomo Miel</t>
  </si>
  <si>
    <t>Urby Pistache</t>
  </si>
  <si>
    <t>Vaciada</t>
  </si>
  <si>
    <t>Vacios de Res</t>
  </si>
  <si>
    <t>TOTAL</t>
  </si>
  <si>
    <t>Planchas</t>
  </si>
  <si>
    <t>Buche</t>
  </si>
  <si>
    <t>Copetes</t>
  </si>
  <si>
    <t>New York Sterling</t>
  </si>
  <si>
    <t>Top Sirloin Sterling</t>
  </si>
  <si>
    <t>Queso Brie</t>
  </si>
  <si>
    <t>1 Pza</t>
  </si>
  <si>
    <t>3 Pzas</t>
  </si>
  <si>
    <t>4 Pzas</t>
  </si>
  <si>
    <t>1 PZa</t>
  </si>
  <si>
    <t>8 Pzas</t>
  </si>
  <si>
    <t>2 Pzas</t>
  </si>
  <si>
    <t>23 Pzas</t>
  </si>
  <si>
    <t>14 Pzas</t>
  </si>
  <si>
    <t>5 Pzas</t>
  </si>
  <si>
    <t>7 Pzas</t>
  </si>
  <si>
    <t>6 Pzas</t>
  </si>
  <si>
    <t>Lomo Embuchado</t>
  </si>
  <si>
    <t>Pate</t>
  </si>
  <si>
    <t>Ate</t>
  </si>
  <si>
    <t>4 PZas</t>
  </si>
  <si>
    <t>26 Pzas</t>
  </si>
  <si>
    <t>21 Pzas</t>
  </si>
  <si>
    <t>6 Pza</t>
  </si>
  <si>
    <t>24 Pzas</t>
  </si>
  <si>
    <t>9 Pzas</t>
  </si>
  <si>
    <t>Jamon Serrano Tavernetta</t>
  </si>
  <si>
    <t>10 Pzas</t>
  </si>
  <si>
    <t>12 Pzas</t>
  </si>
  <si>
    <t>95 Pzas</t>
  </si>
  <si>
    <t>11 Pzas</t>
  </si>
  <si>
    <t>83 Pzas</t>
  </si>
  <si>
    <t>15 Pzas</t>
  </si>
  <si>
    <t>Queso de Pco FUD</t>
  </si>
  <si>
    <t>Tampiqueña</t>
  </si>
  <si>
    <t>Tomahawk de Pco</t>
  </si>
  <si>
    <t>44 Pzas</t>
  </si>
  <si>
    <t>Helados</t>
  </si>
  <si>
    <t>17 Pzas</t>
  </si>
  <si>
    <t>Salsa La Mayor</t>
  </si>
  <si>
    <t>72 Pzas</t>
  </si>
  <si>
    <t>51 Pzas</t>
  </si>
  <si>
    <t>46 Pzas</t>
  </si>
  <si>
    <t>110 Pzas</t>
  </si>
  <si>
    <t>6 PZas</t>
  </si>
  <si>
    <t>INVENTARIO ZAVALETA 03/07/2023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</si>
</sst>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43" fontId="0" fillId="0" borderId="1" xfId="2" applyFont="1" applyBorder="1"/>
    <xf numFmtId="0" fontId="0" fillId="0" borderId="1" xfId="0" applyFill="1" applyBorder="1"/>
    <xf numFmtId="0" fontId="0" fillId="0" borderId="5" xfId="0" applyFill="1" applyBorder="1"/>
    <xf numFmtId="44" fontId="0" fillId="0" borderId="1" xfId="1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abSelected="1" workbookViewId="0">
      <selection activeCell="A2" sqref="A2:E2"/>
    </sheetView>
  </sheetViews>
  <sheetFormatPr baseColWidth="10" defaultRowHeight="15" x14ac:dyDescent="0.25"/>
  <cols>
    <col min="1" max="1" width="32.28515625" bestFit="1" customWidth="1"/>
    <col min="5" max="5" width="19.5703125" bestFit="1" customWidth="1"/>
  </cols>
  <sheetData>
    <row r="1" spans="1:5" ht="21" x14ac:dyDescent="0.35">
      <c r="A1" s="10" t="s">
        <v>307</v>
      </c>
      <c r="B1" s="10"/>
      <c r="C1" s="10"/>
      <c r="D1" s="10"/>
      <c r="E1" s="10"/>
    </row>
    <row r="2" spans="1:5" x14ac:dyDescent="0.25">
      <c r="A2" s="11"/>
      <c r="B2" s="12"/>
      <c r="C2" s="12"/>
      <c r="D2" s="12"/>
      <c r="E2" s="13"/>
    </row>
    <row r="3" spans="1:5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>
        <v>14.5</v>
      </c>
      <c r="C4" s="2"/>
      <c r="D4" s="3">
        <v>130</v>
      </c>
      <c r="E4" s="4">
        <f>B4*D4</f>
        <v>1885</v>
      </c>
    </row>
    <row r="5" spans="1:5" x14ac:dyDescent="0.25">
      <c r="A5" s="2" t="s">
        <v>6</v>
      </c>
      <c r="B5" s="2">
        <f>11.6+21.4+9.36+121</f>
        <v>163.36000000000001</v>
      </c>
      <c r="C5" s="2"/>
      <c r="D5" s="3">
        <v>130</v>
      </c>
      <c r="E5" s="4">
        <f>B5*D5</f>
        <v>21236.800000000003</v>
      </c>
    </row>
    <row r="6" spans="1:5" x14ac:dyDescent="0.25">
      <c r="A6" s="2" t="s">
        <v>7</v>
      </c>
      <c r="B6" s="2">
        <f>8.24+4.3+4.08</f>
        <v>16.619999999999997</v>
      </c>
      <c r="C6" s="2"/>
      <c r="D6" s="3">
        <v>120</v>
      </c>
      <c r="E6" s="4">
        <f>B6*D6</f>
        <v>1994.3999999999996</v>
      </c>
    </row>
    <row r="7" spans="1:5" x14ac:dyDescent="0.25">
      <c r="A7" s="2" t="s">
        <v>8</v>
      </c>
      <c r="B7" s="2" t="s">
        <v>272</v>
      </c>
      <c r="C7" s="2"/>
      <c r="D7" s="3">
        <v>35.5</v>
      </c>
      <c r="E7" s="4">
        <f>D7*8</f>
        <v>284</v>
      </c>
    </row>
    <row r="8" spans="1:5" x14ac:dyDescent="0.25">
      <c r="A8" s="2" t="s">
        <v>9</v>
      </c>
      <c r="B8" s="2">
        <v>10.5</v>
      </c>
      <c r="C8" s="2"/>
      <c r="D8" s="3">
        <v>35.5</v>
      </c>
      <c r="E8" s="4">
        <f t="shared" ref="E8:E16" si="0">B8*D8</f>
        <v>372.75</v>
      </c>
    </row>
    <row r="9" spans="1:5" x14ac:dyDescent="0.25">
      <c r="A9" s="2" t="s">
        <v>10</v>
      </c>
      <c r="B9" s="2">
        <f>1.02+0.2+1.81*9</f>
        <v>17.509999999999998</v>
      </c>
      <c r="C9" s="2"/>
      <c r="D9" s="3">
        <v>119</v>
      </c>
      <c r="E9" s="4">
        <f t="shared" si="0"/>
        <v>2083.6899999999996</v>
      </c>
    </row>
    <row r="10" spans="1:5" x14ac:dyDescent="0.25">
      <c r="A10" s="2" t="s">
        <v>11</v>
      </c>
      <c r="B10" s="2">
        <f>34.3+4+6.8+88</f>
        <v>133.1</v>
      </c>
      <c r="C10" s="2"/>
      <c r="D10" s="3">
        <v>210</v>
      </c>
      <c r="E10" s="4">
        <f t="shared" si="0"/>
        <v>27951</v>
      </c>
    </row>
    <row r="11" spans="1:5" x14ac:dyDescent="0.25">
      <c r="A11" s="2" t="s">
        <v>12</v>
      </c>
      <c r="B11" s="2">
        <f>1.54+0.96</f>
        <v>2.5</v>
      </c>
      <c r="C11" s="2"/>
      <c r="D11" s="3">
        <v>190</v>
      </c>
      <c r="E11" s="4">
        <f t="shared" si="0"/>
        <v>475</v>
      </c>
    </row>
    <row r="12" spans="1:5" x14ac:dyDescent="0.25">
      <c r="A12" s="2" t="s">
        <v>13</v>
      </c>
      <c r="B12" s="2">
        <v>0.37</v>
      </c>
      <c r="C12" s="2"/>
      <c r="D12" s="3">
        <v>438.7</v>
      </c>
      <c r="E12" s="4">
        <f t="shared" si="0"/>
        <v>162.31899999999999</v>
      </c>
    </row>
    <row r="13" spans="1:5" x14ac:dyDescent="0.25">
      <c r="A13" s="2" t="s">
        <v>14</v>
      </c>
      <c r="B13" s="2">
        <f>17.78+178.8</f>
        <v>196.58</v>
      </c>
      <c r="C13" s="2"/>
      <c r="D13" s="3">
        <v>100</v>
      </c>
      <c r="E13" s="4">
        <f t="shared" si="0"/>
        <v>19658</v>
      </c>
    </row>
    <row r="14" spans="1:5" x14ac:dyDescent="0.25">
      <c r="A14" s="2" t="s">
        <v>15</v>
      </c>
      <c r="B14" s="2">
        <f>30.6+3.06+142.2</f>
        <v>175.85999999999999</v>
      </c>
      <c r="C14" s="2"/>
      <c r="D14" s="3">
        <v>93</v>
      </c>
      <c r="E14" s="4">
        <f t="shared" si="0"/>
        <v>16354.979999999998</v>
      </c>
    </row>
    <row r="15" spans="1:5" x14ac:dyDescent="0.25">
      <c r="A15" s="2" t="s">
        <v>16</v>
      </c>
      <c r="B15" s="2">
        <v>10.8</v>
      </c>
      <c r="C15" s="2"/>
      <c r="D15" s="3">
        <v>120</v>
      </c>
      <c r="E15" s="4">
        <f t="shared" si="0"/>
        <v>1296</v>
      </c>
    </row>
    <row r="16" spans="1:5" x14ac:dyDescent="0.25">
      <c r="A16" s="2" t="s">
        <v>17</v>
      </c>
      <c r="B16" s="2">
        <f>6.1+4.9</f>
        <v>11</v>
      </c>
      <c r="C16" s="2"/>
      <c r="D16" s="3">
        <v>88</v>
      </c>
      <c r="E16" s="4">
        <f t="shared" si="0"/>
        <v>968</v>
      </c>
    </row>
    <row r="17" spans="1:5" x14ac:dyDescent="0.25">
      <c r="A17" s="7" t="s">
        <v>281</v>
      </c>
      <c r="B17" s="2" t="s">
        <v>282</v>
      </c>
      <c r="C17" s="2"/>
      <c r="D17" s="9">
        <v>42</v>
      </c>
      <c r="E17" s="4">
        <f>D17*4</f>
        <v>168</v>
      </c>
    </row>
    <row r="18" spans="1:5" x14ac:dyDescent="0.25">
      <c r="A18" s="2" t="s">
        <v>18</v>
      </c>
      <c r="B18" s="2">
        <f>8+77.5</f>
        <v>85.5</v>
      </c>
      <c r="C18" s="2"/>
      <c r="D18" s="3">
        <v>230</v>
      </c>
      <c r="E18" s="4">
        <f>B18*D18</f>
        <v>19665</v>
      </c>
    </row>
    <row r="19" spans="1:5" x14ac:dyDescent="0.25">
      <c r="A19" s="2" t="s">
        <v>19</v>
      </c>
      <c r="B19" s="2">
        <v>75.3</v>
      </c>
      <c r="C19" s="2"/>
      <c r="D19" s="3">
        <v>128</v>
      </c>
      <c r="E19" s="4">
        <f>B19*D19</f>
        <v>9638.4</v>
      </c>
    </row>
    <row r="20" spans="1:5" x14ac:dyDescent="0.25">
      <c r="A20" s="2" t="s">
        <v>20</v>
      </c>
      <c r="B20" s="2">
        <f>45.9+2.46</f>
        <v>48.36</v>
      </c>
      <c r="C20" s="2"/>
      <c r="D20" s="3">
        <v>89</v>
      </c>
      <c r="E20" s="4">
        <f>B20*D20</f>
        <v>4304.04</v>
      </c>
    </row>
    <row r="21" spans="1:5" x14ac:dyDescent="0.25">
      <c r="A21" s="2" t="s">
        <v>21</v>
      </c>
      <c r="B21" s="2" t="s">
        <v>278</v>
      </c>
      <c r="C21" s="2"/>
      <c r="D21" s="3">
        <v>68</v>
      </c>
      <c r="E21" s="4">
        <f>D21*6</f>
        <v>408</v>
      </c>
    </row>
    <row r="22" spans="1:5" x14ac:dyDescent="0.25">
      <c r="A22" s="2" t="s">
        <v>22</v>
      </c>
      <c r="B22" s="2" t="s">
        <v>277</v>
      </c>
      <c r="C22" s="2"/>
      <c r="D22" s="3">
        <v>68</v>
      </c>
      <c r="E22" s="4">
        <f>D22*7</f>
        <v>476</v>
      </c>
    </row>
    <row r="23" spans="1:5" x14ac:dyDescent="0.25">
      <c r="A23" s="2" t="s">
        <v>23</v>
      </c>
      <c r="B23" s="2">
        <v>37.9</v>
      </c>
      <c r="C23" s="2"/>
      <c r="D23" s="3">
        <v>98</v>
      </c>
      <c r="E23" s="4">
        <f>B23*D23</f>
        <v>3714.2</v>
      </c>
    </row>
    <row r="24" spans="1:5" x14ac:dyDescent="0.25">
      <c r="A24" s="2" t="s">
        <v>24</v>
      </c>
      <c r="B24" s="2">
        <f>32.9+30.4+102.5+205.9+15.3</f>
        <v>387.00000000000006</v>
      </c>
      <c r="C24" s="2"/>
      <c r="D24" s="3">
        <v>150</v>
      </c>
      <c r="E24" s="4">
        <f>B24*D24</f>
        <v>58050.000000000007</v>
      </c>
    </row>
    <row r="25" spans="1:5" x14ac:dyDescent="0.25">
      <c r="A25" s="2" t="s">
        <v>25</v>
      </c>
      <c r="B25" s="2" t="s">
        <v>276</v>
      </c>
      <c r="C25" s="2"/>
      <c r="D25" s="3">
        <v>58</v>
      </c>
      <c r="E25" s="4">
        <f>D25*5</f>
        <v>290</v>
      </c>
    </row>
    <row r="26" spans="1:5" x14ac:dyDescent="0.25">
      <c r="A26" s="2" t="s">
        <v>26</v>
      </c>
      <c r="B26" s="2">
        <v>16.3</v>
      </c>
      <c r="C26" s="2"/>
      <c r="D26" s="3">
        <v>188</v>
      </c>
      <c r="E26" s="4">
        <f>B26*D26</f>
        <v>3064.4</v>
      </c>
    </row>
    <row r="27" spans="1:5" x14ac:dyDescent="0.25">
      <c r="A27" s="7" t="s">
        <v>263</v>
      </c>
      <c r="B27" s="2">
        <v>2.5</v>
      </c>
      <c r="C27" s="2"/>
      <c r="D27" s="3">
        <v>62</v>
      </c>
      <c r="E27" s="4">
        <f>D27*B27</f>
        <v>155</v>
      </c>
    </row>
    <row r="28" spans="1:5" x14ac:dyDescent="0.25">
      <c r="A28" s="2" t="s">
        <v>27</v>
      </c>
      <c r="B28" s="2">
        <f>136.8+0.6*6</f>
        <v>140.4</v>
      </c>
      <c r="C28" s="2"/>
      <c r="D28" s="3">
        <v>218</v>
      </c>
      <c r="E28" s="4">
        <f t="shared" ref="E28:E37" si="1">B28*D28</f>
        <v>30607.200000000001</v>
      </c>
    </row>
    <row r="29" spans="1:5" x14ac:dyDescent="0.25">
      <c r="A29" s="2" t="s">
        <v>28</v>
      </c>
      <c r="B29" s="2">
        <f>104+24.9+1.416</f>
        <v>130.316</v>
      </c>
      <c r="C29" s="2"/>
      <c r="D29" s="3">
        <v>30</v>
      </c>
      <c r="E29" s="4">
        <f t="shared" si="1"/>
        <v>3909.48</v>
      </c>
    </row>
    <row r="30" spans="1:5" x14ac:dyDescent="0.25">
      <c r="A30" s="2" t="s">
        <v>29</v>
      </c>
      <c r="B30" s="2">
        <f>18.8+82</f>
        <v>100.8</v>
      </c>
      <c r="C30" s="2"/>
      <c r="D30" s="3">
        <v>98</v>
      </c>
      <c r="E30" s="4">
        <f t="shared" si="1"/>
        <v>9878.4</v>
      </c>
    </row>
    <row r="31" spans="1:5" x14ac:dyDescent="0.25">
      <c r="A31" s="2" t="s">
        <v>30</v>
      </c>
      <c r="B31" s="2">
        <v>1.8</v>
      </c>
      <c r="C31" s="2"/>
      <c r="D31" s="3">
        <v>204</v>
      </c>
      <c r="E31" s="4">
        <f t="shared" si="1"/>
        <v>367.2</v>
      </c>
    </row>
    <row r="32" spans="1:5" x14ac:dyDescent="0.25">
      <c r="A32" s="2" t="s">
        <v>31</v>
      </c>
      <c r="B32" s="2">
        <f>0.62+2.16</f>
        <v>2.7800000000000002</v>
      </c>
      <c r="C32" s="2"/>
      <c r="D32" s="3">
        <v>569</v>
      </c>
      <c r="E32" s="4">
        <f t="shared" si="1"/>
        <v>1581.8200000000002</v>
      </c>
    </row>
    <row r="33" spans="1:5" x14ac:dyDescent="0.25">
      <c r="A33" s="2" t="s">
        <v>32</v>
      </c>
      <c r="B33" s="2">
        <f>9+20</f>
        <v>29</v>
      </c>
      <c r="C33" s="2">
        <v>2</v>
      </c>
      <c r="D33" s="3">
        <v>120</v>
      </c>
      <c r="E33" s="4">
        <f t="shared" si="1"/>
        <v>3480</v>
      </c>
    </row>
    <row r="34" spans="1:5" x14ac:dyDescent="0.25">
      <c r="A34" s="2" t="s">
        <v>33</v>
      </c>
      <c r="B34" s="2">
        <f>30</f>
        <v>30</v>
      </c>
      <c r="C34" s="2">
        <v>3</v>
      </c>
      <c r="D34" s="3">
        <v>130</v>
      </c>
      <c r="E34" s="4">
        <f t="shared" si="1"/>
        <v>3900</v>
      </c>
    </row>
    <row r="35" spans="1:5" x14ac:dyDescent="0.25">
      <c r="A35" s="2" t="s">
        <v>34</v>
      </c>
      <c r="B35" s="2">
        <v>9.02</v>
      </c>
      <c r="C35" s="2"/>
      <c r="D35" s="3">
        <v>480</v>
      </c>
      <c r="E35" s="4">
        <f t="shared" si="1"/>
        <v>4329.5999999999995</v>
      </c>
    </row>
    <row r="36" spans="1:5" x14ac:dyDescent="0.25">
      <c r="A36" s="2" t="s">
        <v>35</v>
      </c>
      <c r="B36" s="2">
        <v>24.97</v>
      </c>
      <c r="C36" s="2"/>
      <c r="D36" s="3">
        <v>500</v>
      </c>
      <c r="E36" s="4">
        <f t="shared" si="1"/>
        <v>12485</v>
      </c>
    </row>
    <row r="37" spans="1:5" x14ac:dyDescent="0.25">
      <c r="A37" s="2" t="s">
        <v>36</v>
      </c>
      <c r="B37" s="2">
        <v>67.8</v>
      </c>
      <c r="C37" s="2"/>
      <c r="D37" s="3">
        <v>53</v>
      </c>
      <c r="E37" s="4">
        <f t="shared" si="1"/>
        <v>3593.3999999999996</v>
      </c>
    </row>
    <row r="38" spans="1:5" x14ac:dyDescent="0.25">
      <c r="A38" s="2" t="s">
        <v>37</v>
      </c>
      <c r="B38" s="2" t="s">
        <v>300</v>
      </c>
      <c r="C38" s="2"/>
      <c r="D38" s="3">
        <v>135</v>
      </c>
      <c r="E38" s="4">
        <f>D38*17</f>
        <v>2295</v>
      </c>
    </row>
    <row r="39" spans="1:5" x14ac:dyDescent="0.25">
      <c r="A39" s="2" t="s">
        <v>38</v>
      </c>
      <c r="B39" s="2">
        <f>117.3+2.984</f>
        <v>120.28399999999999</v>
      </c>
      <c r="C39" s="2"/>
      <c r="D39" s="3">
        <v>170</v>
      </c>
      <c r="E39" s="4">
        <f t="shared" ref="E39:E45" si="2">B39*D39</f>
        <v>20448.28</v>
      </c>
    </row>
    <row r="40" spans="1:5" x14ac:dyDescent="0.25">
      <c r="A40" s="2" t="s">
        <v>39</v>
      </c>
      <c r="B40" s="2">
        <f>1.98+1.02</f>
        <v>3</v>
      </c>
      <c r="C40" s="2"/>
      <c r="D40" s="3">
        <v>160</v>
      </c>
      <c r="E40" s="4">
        <f t="shared" si="2"/>
        <v>480</v>
      </c>
    </row>
    <row r="41" spans="1:5" x14ac:dyDescent="0.25">
      <c r="A41" s="2" t="s">
        <v>40</v>
      </c>
      <c r="B41" s="2">
        <f>0.738+1.14</f>
        <v>1.8779999999999999</v>
      </c>
      <c r="C41" s="2"/>
      <c r="D41" s="3">
        <v>95</v>
      </c>
      <c r="E41" s="4">
        <f t="shared" si="2"/>
        <v>178.41</v>
      </c>
    </row>
    <row r="42" spans="1:5" x14ac:dyDescent="0.25">
      <c r="A42" s="2" t="s">
        <v>41</v>
      </c>
      <c r="B42" s="2">
        <v>5.52</v>
      </c>
      <c r="C42" s="2"/>
      <c r="D42" s="3">
        <v>83</v>
      </c>
      <c r="E42" s="4">
        <f t="shared" si="2"/>
        <v>458.15999999999997</v>
      </c>
    </row>
    <row r="43" spans="1:5" x14ac:dyDescent="0.25">
      <c r="A43" s="2" t="s">
        <v>42</v>
      </c>
      <c r="B43" s="2">
        <f>11.6+6.6</f>
        <v>18.2</v>
      </c>
      <c r="C43" s="2"/>
      <c r="D43" s="3">
        <v>173</v>
      </c>
      <c r="E43" s="4">
        <f t="shared" si="2"/>
        <v>3148.6</v>
      </c>
    </row>
    <row r="44" spans="1:5" x14ac:dyDescent="0.25">
      <c r="A44" s="2" t="s">
        <v>43</v>
      </c>
      <c r="B44" s="2">
        <f>0.478+7.14</f>
        <v>7.6179999999999994</v>
      </c>
      <c r="C44" s="2"/>
      <c r="D44" s="3">
        <v>430</v>
      </c>
      <c r="E44" s="4">
        <f t="shared" si="2"/>
        <v>3275.74</v>
      </c>
    </row>
    <row r="45" spans="1:5" x14ac:dyDescent="0.25">
      <c r="A45" s="2" t="s">
        <v>44</v>
      </c>
      <c r="B45" s="2">
        <f>14.3+3.866</f>
        <v>18.166</v>
      </c>
      <c r="C45" s="2"/>
      <c r="D45" s="3">
        <v>125</v>
      </c>
      <c r="E45" s="4">
        <f t="shared" si="2"/>
        <v>2270.75</v>
      </c>
    </row>
    <row r="46" spans="1:5" x14ac:dyDescent="0.25">
      <c r="A46" s="2" t="s">
        <v>45</v>
      </c>
      <c r="B46" s="2" t="s">
        <v>293</v>
      </c>
      <c r="C46" s="2"/>
      <c r="D46" s="3">
        <f>87/10</f>
        <v>8.6999999999999993</v>
      </c>
      <c r="E46" s="4">
        <f>D46*83</f>
        <v>722.09999999999991</v>
      </c>
    </row>
    <row r="47" spans="1:5" x14ac:dyDescent="0.25">
      <c r="A47" s="2" t="s">
        <v>46</v>
      </c>
      <c r="B47" s="2">
        <f>13.72+14.1+11.2</f>
        <v>39.019999999999996</v>
      </c>
      <c r="C47" s="2"/>
      <c r="D47" s="3">
        <v>240</v>
      </c>
      <c r="E47" s="4">
        <f t="shared" ref="E47:E52" si="3">B47*D47</f>
        <v>9364.7999999999993</v>
      </c>
    </row>
    <row r="48" spans="1:5" x14ac:dyDescent="0.25">
      <c r="A48" s="2" t="s">
        <v>47</v>
      </c>
      <c r="B48" s="2">
        <f>31.4+4.44+3.33</f>
        <v>39.169999999999995</v>
      </c>
      <c r="C48" s="2"/>
      <c r="D48" s="3">
        <v>66</v>
      </c>
      <c r="E48" s="4">
        <f t="shared" si="3"/>
        <v>2585.2199999999998</v>
      </c>
    </row>
    <row r="49" spans="1:5" x14ac:dyDescent="0.25">
      <c r="A49" s="2" t="s">
        <v>48</v>
      </c>
      <c r="B49" s="2">
        <f>13.8+186.8+119.5+17.8+31.3+1.74+2.38</f>
        <v>373.32000000000005</v>
      </c>
      <c r="C49" s="2"/>
      <c r="D49" s="3">
        <v>138</v>
      </c>
      <c r="E49" s="4">
        <f t="shared" si="3"/>
        <v>51518.16</v>
      </c>
    </row>
    <row r="50" spans="1:5" x14ac:dyDescent="0.25">
      <c r="A50" s="2" t="s">
        <v>49</v>
      </c>
      <c r="B50" s="2">
        <v>1.22</v>
      </c>
      <c r="C50" s="2"/>
      <c r="D50" s="3">
        <v>185</v>
      </c>
      <c r="E50" s="4">
        <f t="shared" si="3"/>
        <v>225.7</v>
      </c>
    </row>
    <row r="51" spans="1:5" x14ac:dyDescent="0.25">
      <c r="A51" s="2" t="s">
        <v>50</v>
      </c>
      <c r="B51" s="2">
        <f>3.514+7.9+2.15</f>
        <v>13.564</v>
      </c>
      <c r="C51" s="2"/>
      <c r="D51" s="3">
        <v>100</v>
      </c>
      <c r="E51" s="4">
        <f t="shared" si="3"/>
        <v>1356.4</v>
      </c>
    </row>
    <row r="52" spans="1:5" x14ac:dyDescent="0.25">
      <c r="A52" s="2" t="s">
        <v>51</v>
      </c>
      <c r="B52" s="2">
        <f>118+14*0.5</f>
        <v>125</v>
      </c>
      <c r="C52" s="2"/>
      <c r="D52" s="3">
        <v>130</v>
      </c>
      <c r="E52" s="4">
        <f t="shared" si="3"/>
        <v>16250</v>
      </c>
    </row>
    <row r="53" spans="1:5" x14ac:dyDescent="0.25">
      <c r="A53" s="2" t="s">
        <v>52</v>
      </c>
      <c r="B53" s="2" t="s">
        <v>270</v>
      </c>
      <c r="C53" s="2"/>
      <c r="D53" s="3">
        <v>90</v>
      </c>
      <c r="E53" s="4">
        <f>D53*4</f>
        <v>360</v>
      </c>
    </row>
    <row r="54" spans="1:5" x14ac:dyDescent="0.25">
      <c r="A54" s="2" t="s">
        <v>53</v>
      </c>
      <c r="B54" s="2">
        <f>11.5+5+5*0.5</f>
        <v>19</v>
      </c>
      <c r="C54" s="2"/>
      <c r="D54" s="3">
        <v>199</v>
      </c>
      <c r="E54" s="4">
        <f>B54*D54</f>
        <v>3781</v>
      </c>
    </row>
    <row r="55" spans="1:5" x14ac:dyDescent="0.25">
      <c r="A55" s="2" t="s">
        <v>54</v>
      </c>
      <c r="B55" s="2">
        <f>4+11+2.5</f>
        <v>17.5</v>
      </c>
      <c r="C55" s="2"/>
      <c r="D55" s="3">
        <v>113</v>
      </c>
      <c r="E55" s="4">
        <f>B55*D55</f>
        <v>1977.5</v>
      </c>
    </row>
    <row r="56" spans="1:5" x14ac:dyDescent="0.25">
      <c r="A56" s="2" t="s">
        <v>55</v>
      </c>
      <c r="B56" s="2" t="s">
        <v>287</v>
      </c>
      <c r="C56" s="2"/>
      <c r="D56" s="3">
        <v>44</v>
      </c>
      <c r="E56" s="4">
        <f>D56*9</f>
        <v>396</v>
      </c>
    </row>
    <row r="57" spans="1:5" x14ac:dyDescent="0.25">
      <c r="A57" s="2" t="s">
        <v>56</v>
      </c>
      <c r="B57" s="2" t="s">
        <v>298</v>
      </c>
      <c r="C57" s="2"/>
      <c r="D57" s="3">
        <v>96</v>
      </c>
      <c r="E57" s="4">
        <f>D57*44</f>
        <v>4224</v>
      </c>
    </row>
    <row r="58" spans="1:5" x14ac:dyDescent="0.25">
      <c r="A58" s="2" t="s">
        <v>57</v>
      </c>
      <c r="B58" s="2">
        <f>17.8+11.67</f>
        <v>29.47</v>
      </c>
      <c r="C58" s="2"/>
      <c r="D58" s="3">
        <v>80</v>
      </c>
      <c r="E58" s="4">
        <f t="shared" ref="E58:E71" si="4">B58*D58</f>
        <v>2357.6</v>
      </c>
    </row>
    <row r="59" spans="1:5" x14ac:dyDescent="0.25">
      <c r="A59" s="2" t="s">
        <v>58</v>
      </c>
      <c r="B59" s="2">
        <f>26.8+17.98+6.085</f>
        <v>50.865000000000002</v>
      </c>
      <c r="C59" s="2"/>
      <c r="D59" s="3">
        <v>100</v>
      </c>
      <c r="E59" s="4">
        <f t="shared" si="4"/>
        <v>5086.5</v>
      </c>
    </row>
    <row r="60" spans="1:5" x14ac:dyDescent="0.25">
      <c r="A60" s="2" t="s">
        <v>59</v>
      </c>
      <c r="B60" s="2">
        <f>11.8+9.05+20.1+18.4+4.865+2.65</f>
        <v>66.865000000000009</v>
      </c>
      <c r="C60" s="2"/>
      <c r="D60" s="3">
        <v>80</v>
      </c>
      <c r="E60" s="4">
        <f t="shared" si="4"/>
        <v>5349.2000000000007</v>
      </c>
    </row>
    <row r="61" spans="1:5" x14ac:dyDescent="0.25">
      <c r="A61" s="2" t="s">
        <v>60</v>
      </c>
      <c r="B61" s="2">
        <f>60.18+42.18+10.61+3.64</f>
        <v>116.61</v>
      </c>
      <c r="C61" s="2"/>
      <c r="D61" s="3">
        <v>80</v>
      </c>
      <c r="E61" s="4">
        <f t="shared" si="4"/>
        <v>9328.7999999999993</v>
      </c>
    </row>
    <row r="62" spans="1:5" x14ac:dyDescent="0.25">
      <c r="A62" s="2" t="s">
        <v>61</v>
      </c>
      <c r="B62" s="2">
        <f>1.8+0.95</f>
        <v>2.75</v>
      </c>
      <c r="C62" s="2"/>
      <c r="D62" s="3">
        <v>100</v>
      </c>
      <c r="E62" s="4">
        <f t="shared" si="4"/>
        <v>275</v>
      </c>
    </row>
    <row r="63" spans="1:5" x14ac:dyDescent="0.25">
      <c r="A63" s="2" t="s">
        <v>62</v>
      </c>
      <c r="B63" s="2">
        <v>24.1</v>
      </c>
      <c r="C63" s="2"/>
      <c r="D63" s="3">
        <v>198</v>
      </c>
      <c r="E63" s="4">
        <f t="shared" si="4"/>
        <v>4771.8</v>
      </c>
    </row>
    <row r="64" spans="1:5" x14ac:dyDescent="0.25">
      <c r="A64" s="2" t="s">
        <v>63</v>
      </c>
      <c r="B64" s="2">
        <f>11.02+36.1</f>
        <v>47.120000000000005</v>
      </c>
      <c r="C64" s="2"/>
      <c r="D64" s="3">
        <v>77</v>
      </c>
      <c r="E64" s="4">
        <f t="shared" si="4"/>
        <v>3628.2400000000002</v>
      </c>
    </row>
    <row r="65" spans="1:5" x14ac:dyDescent="0.25">
      <c r="A65" s="2" t="s">
        <v>64</v>
      </c>
      <c r="B65" s="2">
        <f>14.8+23.6+2.8+143.1+1.65</f>
        <v>185.95000000000002</v>
      </c>
      <c r="C65" s="2"/>
      <c r="D65" s="3">
        <v>78</v>
      </c>
      <c r="E65" s="4">
        <f t="shared" si="4"/>
        <v>14504.100000000002</v>
      </c>
    </row>
    <row r="66" spans="1:5" x14ac:dyDescent="0.25">
      <c r="A66" s="2" t="s">
        <v>65</v>
      </c>
      <c r="B66" s="2">
        <v>10.8</v>
      </c>
      <c r="C66" s="2"/>
      <c r="D66" s="3">
        <v>198</v>
      </c>
      <c r="E66" s="4">
        <f t="shared" si="4"/>
        <v>2138.4</v>
      </c>
    </row>
    <row r="67" spans="1:5" x14ac:dyDescent="0.25">
      <c r="A67" s="2" t="s">
        <v>66</v>
      </c>
      <c r="B67" s="2">
        <f>14.1+828.2+141.3+2296+2263.2+2.6</f>
        <v>5545.4000000000005</v>
      </c>
      <c r="C67" s="2"/>
      <c r="D67" s="3">
        <v>40</v>
      </c>
      <c r="E67" s="4">
        <f t="shared" si="4"/>
        <v>221816.00000000003</v>
      </c>
    </row>
    <row r="68" spans="1:5" x14ac:dyDescent="0.25">
      <c r="A68" s="2" t="s">
        <v>67</v>
      </c>
      <c r="B68" s="2">
        <f>18.5+0.726+1.68</f>
        <v>20.905999999999999</v>
      </c>
      <c r="C68" s="2"/>
      <c r="D68" s="3">
        <v>120</v>
      </c>
      <c r="E68" s="4">
        <f t="shared" si="4"/>
        <v>2508.7199999999998</v>
      </c>
    </row>
    <row r="69" spans="1:5" x14ac:dyDescent="0.25">
      <c r="A69" s="2" t="s">
        <v>68</v>
      </c>
      <c r="B69" s="2">
        <v>1</v>
      </c>
      <c r="C69" s="2"/>
      <c r="D69" s="3">
        <v>39</v>
      </c>
      <c r="E69" s="4">
        <f t="shared" si="4"/>
        <v>39</v>
      </c>
    </row>
    <row r="70" spans="1:5" x14ac:dyDescent="0.25">
      <c r="A70" s="2" t="s">
        <v>69</v>
      </c>
      <c r="B70" s="2">
        <v>915.3</v>
      </c>
      <c r="C70" s="2"/>
      <c r="D70" s="3">
        <v>41</v>
      </c>
      <c r="E70" s="4">
        <f t="shared" si="4"/>
        <v>37527.299999999996</v>
      </c>
    </row>
    <row r="71" spans="1:5" x14ac:dyDescent="0.25">
      <c r="A71" s="2" t="s">
        <v>70</v>
      </c>
      <c r="B71" s="2">
        <f>8.06+1.72</f>
        <v>9.7800000000000011</v>
      </c>
      <c r="C71" s="2"/>
      <c r="D71" s="3">
        <v>185</v>
      </c>
      <c r="E71" s="4">
        <f t="shared" si="4"/>
        <v>1809.3000000000002</v>
      </c>
    </row>
    <row r="72" spans="1:5" x14ac:dyDescent="0.25">
      <c r="A72" s="2" t="s">
        <v>71</v>
      </c>
      <c r="B72" s="2" t="s">
        <v>304</v>
      </c>
      <c r="C72" s="2"/>
      <c r="D72" s="3">
        <v>23</v>
      </c>
      <c r="E72" s="4">
        <f>D72*46</f>
        <v>1058</v>
      </c>
    </row>
    <row r="73" spans="1:5" x14ac:dyDescent="0.25">
      <c r="A73" s="2" t="s">
        <v>72</v>
      </c>
      <c r="B73" s="2" t="s">
        <v>305</v>
      </c>
      <c r="C73" s="2"/>
      <c r="D73" s="3">
        <v>32</v>
      </c>
      <c r="E73" s="4">
        <f>D73*110</f>
        <v>3520</v>
      </c>
    </row>
    <row r="74" spans="1:5" x14ac:dyDescent="0.25">
      <c r="A74" s="2" t="s">
        <v>73</v>
      </c>
      <c r="B74" s="2">
        <f>27.8+1163+224.4+182.6+168.1+31.4+114+158.2</f>
        <v>2069.5</v>
      </c>
      <c r="C74" s="2"/>
      <c r="D74" s="3">
        <v>140</v>
      </c>
      <c r="E74" s="4">
        <f t="shared" ref="E74:E81" si="5">B74*D74</f>
        <v>289730</v>
      </c>
    </row>
    <row r="75" spans="1:5" x14ac:dyDescent="0.25">
      <c r="A75" s="2" t="s">
        <v>264</v>
      </c>
      <c r="B75" s="2">
        <v>123.9</v>
      </c>
      <c r="C75" s="2"/>
      <c r="D75" s="3">
        <v>54</v>
      </c>
      <c r="E75" s="4">
        <f t="shared" si="5"/>
        <v>6690.6</v>
      </c>
    </row>
    <row r="76" spans="1:5" x14ac:dyDescent="0.25">
      <c r="A76" s="2" t="s">
        <v>74</v>
      </c>
      <c r="B76" s="2">
        <f>11.3+3.65+21.3</f>
        <v>36.25</v>
      </c>
      <c r="C76" s="2"/>
      <c r="D76" s="3">
        <v>138</v>
      </c>
      <c r="E76" s="4">
        <f t="shared" si="5"/>
        <v>5002.5</v>
      </c>
    </row>
    <row r="77" spans="1:5" x14ac:dyDescent="0.25">
      <c r="A77" s="2" t="s">
        <v>75</v>
      </c>
      <c r="B77" s="2">
        <v>21.86</v>
      </c>
      <c r="C77" s="2"/>
      <c r="D77" s="3">
        <v>138</v>
      </c>
      <c r="E77" s="4">
        <f t="shared" si="5"/>
        <v>3016.68</v>
      </c>
    </row>
    <row r="78" spans="1:5" x14ac:dyDescent="0.25">
      <c r="A78" s="2" t="s">
        <v>76</v>
      </c>
      <c r="B78" s="2">
        <f>39.2+16.1+6.8+6.14+3.869</f>
        <v>72.108999999999995</v>
      </c>
      <c r="C78" s="2"/>
      <c r="D78" s="3">
        <v>88</v>
      </c>
      <c r="E78" s="4">
        <f t="shared" si="5"/>
        <v>6345.5919999999996</v>
      </c>
    </row>
    <row r="79" spans="1:5" x14ac:dyDescent="0.25">
      <c r="A79" s="2" t="s">
        <v>77</v>
      </c>
      <c r="B79" s="2">
        <v>33.4</v>
      </c>
      <c r="C79" s="2"/>
      <c r="D79" s="3">
        <v>144</v>
      </c>
      <c r="E79" s="4">
        <f t="shared" si="5"/>
        <v>4809.5999999999995</v>
      </c>
    </row>
    <row r="80" spans="1:5" x14ac:dyDescent="0.25">
      <c r="A80" s="2" t="s">
        <v>78</v>
      </c>
      <c r="B80" s="2">
        <f>14.8+6.52+2.198</f>
        <v>23.518000000000001</v>
      </c>
      <c r="C80" s="2"/>
      <c r="D80" s="3">
        <v>95</v>
      </c>
      <c r="E80" s="4">
        <f t="shared" si="5"/>
        <v>2234.21</v>
      </c>
    </row>
    <row r="81" spans="1:5" x14ac:dyDescent="0.25">
      <c r="A81" s="2" t="s">
        <v>79</v>
      </c>
      <c r="B81" s="2">
        <f>0.724+5+4</f>
        <v>9.7240000000000002</v>
      </c>
      <c r="C81" s="2"/>
      <c r="D81" s="3">
        <v>700</v>
      </c>
      <c r="E81" s="4">
        <f t="shared" si="5"/>
        <v>6806.8</v>
      </c>
    </row>
    <row r="82" spans="1:5" x14ac:dyDescent="0.25">
      <c r="A82" s="2" t="s">
        <v>80</v>
      </c>
      <c r="B82" s="2" t="s">
        <v>268</v>
      </c>
      <c r="C82" s="2"/>
      <c r="D82" s="3">
        <v>80.33</v>
      </c>
      <c r="E82" s="4">
        <f>D82</f>
        <v>80.33</v>
      </c>
    </row>
    <row r="83" spans="1:5" x14ac:dyDescent="0.25">
      <c r="A83" s="2" t="s">
        <v>81</v>
      </c>
      <c r="B83" s="2" t="s">
        <v>268</v>
      </c>
      <c r="C83" s="2"/>
      <c r="D83" s="3">
        <v>70</v>
      </c>
      <c r="E83" s="4">
        <f>D83</f>
        <v>70</v>
      </c>
    </row>
    <row r="84" spans="1:5" x14ac:dyDescent="0.25">
      <c r="A84" s="2" t="s">
        <v>82</v>
      </c>
      <c r="B84" s="2">
        <v>1643.97</v>
      </c>
      <c r="C84" s="2"/>
      <c r="D84" s="3">
        <v>38</v>
      </c>
      <c r="E84" s="4">
        <f t="shared" ref="E84:E103" si="6">B84*D84</f>
        <v>62470.86</v>
      </c>
    </row>
    <row r="85" spans="1:5" x14ac:dyDescent="0.25">
      <c r="A85" s="2" t="s">
        <v>83</v>
      </c>
      <c r="B85" s="2">
        <v>94.3</v>
      </c>
      <c r="C85" s="2"/>
      <c r="D85" s="3">
        <v>38</v>
      </c>
      <c r="E85" s="4">
        <f t="shared" si="6"/>
        <v>3583.4</v>
      </c>
    </row>
    <row r="86" spans="1:5" x14ac:dyDescent="0.25">
      <c r="A86" s="2" t="s">
        <v>84</v>
      </c>
      <c r="B86" s="2">
        <v>9.8000000000000007</v>
      </c>
      <c r="C86" s="2"/>
      <c r="D86" s="3">
        <v>204</v>
      </c>
      <c r="E86" s="4">
        <f t="shared" si="6"/>
        <v>1999.2</v>
      </c>
    </row>
    <row r="87" spans="1:5" x14ac:dyDescent="0.25">
      <c r="A87" s="2" t="s">
        <v>85</v>
      </c>
      <c r="B87" s="2">
        <f>6.3+8.56+0.3+0.907*10</f>
        <v>24.23</v>
      </c>
      <c r="C87" s="2"/>
      <c r="D87" s="3">
        <v>336.5</v>
      </c>
      <c r="E87" s="4">
        <f t="shared" si="6"/>
        <v>8153.3950000000004</v>
      </c>
    </row>
    <row r="88" spans="1:5" x14ac:dyDescent="0.25">
      <c r="A88" s="2" t="s">
        <v>86</v>
      </c>
      <c r="B88" s="2">
        <v>68</v>
      </c>
      <c r="C88" s="2"/>
      <c r="D88" s="3">
        <v>138</v>
      </c>
      <c r="E88" s="4">
        <f t="shared" si="6"/>
        <v>9384</v>
      </c>
    </row>
    <row r="89" spans="1:5" x14ac:dyDescent="0.25">
      <c r="A89" s="2" t="s">
        <v>87</v>
      </c>
      <c r="B89" s="2">
        <f>6.5+40.1</f>
        <v>46.6</v>
      </c>
      <c r="C89" s="2"/>
      <c r="D89" s="3">
        <v>115</v>
      </c>
      <c r="E89" s="4">
        <f t="shared" si="6"/>
        <v>5359</v>
      </c>
    </row>
    <row r="90" spans="1:5" x14ac:dyDescent="0.25">
      <c r="A90" s="2" t="s">
        <v>88</v>
      </c>
      <c r="B90" s="2">
        <f>20.8+6.3+132.6+3.93</f>
        <v>163.63</v>
      </c>
      <c r="C90" s="2"/>
      <c r="D90" s="3">
        <v>60</v>
      </c>
      <c r="E90" s="4">
        <f t="shared" si="6"/>
        <v>9817.7999999999993</v>
      </c>
    </row>
    <row r="91" spans="1:5" x14ac:dyDescent="0.25">
      <c r="A91" s="2" t="s">
        <v>89</v>
      </c>
      <c r="B91" s="2">
        <v>54.12</v>
      </c>
      <c r="C91" s="2"/>
      <c r="D91" s="3">
        <v>148</v>
      </c>
      <c r="E91" s="4">
        <f t="shared" si="6"/>
        <v>8009.7599999999993</v>
      </c>
    </row>
    <row r="92" spans="1:5" x14ac:dyDescent="0.25">
      <c r="A92" s="2" t="s">
        <v>90</v>
      </c>
      <c r="B92" s="2">
        <f>27.4+5.3+4.34+85.8+1.54</f>
        <v>124.38</v>
      </c>
      <c r="C92" s="2"/>
      <c r="D92" s="3">
        <v>59</v>
      </c>
      <c r="E92" s="4">
        <f t="shared" si="6"/>
        <v>7338.42</v>
      </c>
    </row>
    <row r="93" spans="1:5" x14ac:dyDescent="0.25">
      <c r="A93" s="2" t="s">
        <v>91</v>
      </c>
      <c r="B93" s="2">
        <v>72.3</v>
      </c>
      <c r="C93" s="2"/>
      <c r="D93" s="3">
        <v>100</v>
      </c>
      <c r="E93" s="4">
        <f t="shared" si="6"/>
        <v>7230</v>
      </c>
    </row>
    <row r="94" spans="1:5" x14ac:dyDescent="0.25">
      <c r="A94" s="2" t="s">
        <v>92</v>
      </c>
      <c r="B94" s="2">
        <f>2.5+662.1+18.5+4.54</f>
        <v>687.64</v>
      </c>
      <c r="C94" s="2"/>
      <c r="D94" s="3">
        <v>100</v>
      </c>
      <c r="E94" s="4">
        <f t="shared" si="6"/>
        <v>68764</v>
      </c>
    </row>
    <row r="95" spans="1:5" x14ac:dyDescent="0.25">
      <c r="A95" s="2" t="s">
        <v>93</v>
      </c>
      <c r="B95" s="2">
        <f>120.28+431.1+75.1</f>
        <v>626.48</v>
      </c>
      <c r="C95" s="2"/>
      <c r="D95" s="3">
        <v>270</v>
      </c>
      <c r="E95" s="4">
        <f t="shared" si="6"/>
        <v>169149.6</v>
      </c>
    </row>
    <row r="96" spans="1:5" x14ac:dyDescent="0.25">
      <c r="A96" s="2" t="s">
        <v>94</v>
      </c>
      <c r="B96" s="2">
        <f>1.3+23.8+2.5</f>
        <v>27.6</v>
      </c>
      <c r="C96" s="2"/>
      <c r="D96" s="3">
        <v>130</v>
      </c>
      <c r="E96" s="4">
        <f t="shared" si="6"/>
        <v>3588</v>
      </c>
    </row>
    <row r="97" spans="1:5" x14ac:dyDescent="0.25">
      <c r="A97" s="2" t="s">
        <v>95</v>
      </c>
      <c r="B97" s="2">
        <f>17.9+117</f>
        <v>134.9</v>
      </c>
      <c r="C97" s="2">
        <v>26</v>
      </c>
      <c r="D97" s="3">
        <v>65</v>
      </c>
      <c r="E97" s="4">
        <f t="shared" si="6"/>
        <v>8768.5</v>
      </c>
    </row>
    <row r="98" spans="1:5" x14ac:dyDescent="0.25">
      <c r="A98" s="2" t="s">
        <v>96</v>
      </c>
      <c r="B98" s="2">
        <f>1.4+6</f>
        <v>7.4</v>
      </c>
      <c r="C98" s="2"/>
      <c r="D98" s="3">
        <v>76</v>
      </c>
      <c r="E98" s="4">
        <f t="shared" si="6"/>
        <v>562.4</v>
      </c>
    </row>
    <row r="99" spans="1:5" x14ac:dyDescent="0.25">
      <c r="A99" s="2" t="s">
        <v>97</v>
      </c>
      <c r="B99" s="2">
        <f>70.1+13.8</f>
        <v>83.899999999999991</v>
      </c>
      <c r="C99" s="2"/>
      <c r="D99" s="3">
        <v>198</v>
      </c>
      <c r="E99" s="4">
        <f t="shared" si="6"/>
        <v>16612.199999999997</v>
      </c>
    </row>
    <row r="100" spans="1:5" x14ac:dyDescent="0.25">
      <c r="A100" s="2" t="s">
        <v>98</v>
      </c>
      <c r="B100" s="2">
        <f>14.3+12.3+100.1</f>
        <v>126.69999999999999</v>
      </c>
      <c r="C100" s="2"/>
      <c r="D100" s="3">
        <v>18</v>
      </c>
      <c r="E100" s="4">
        <f t="shared" si="6"/>
        <v>2280.6</v>
      </c>
    </row>
    <row r="101" spans="1:5" x14ac:dyDescent="0.25">
      <c r="A101" s="2" t="s">
        <v>99</v>
      </c>
      <c r="B101" s="2">
        <f>15.3+12.08+1.548</f>
        <v>28.928000000000004</v>
      </c>
      <c r="C101" s="2"/>
      <c r="D101" s="3">
        <v>110</v>
      </c>
      <c r="E101" s="4">
        <f t="shared" si="6"/>
        <v>3182.0800000000004</v>
      </c>
    </row>
    <row r="102" spans="1:5" x14ac:dyDescent="0.25">
      <c r="A102" s="2" t="s">
        <v>100</v>
      </c>
      <c r="B102" s="2">
        <f>17.18+1.032</f>
        <v>18.212</v>
      </c>
      <c r="C102" s="2"/>
      <c r="D102" s="3">
        <v>148</v>
      </c>
      <c r="E102" s="4">
        <f t="shared" si="6"/>
        <v>2695.3759999999997</v>
      </c>
    </row>
    <row r="103" spans="1:5" x14ac:dyDescent="0.25">
      <c r="A103" s="2" t="s">
        <v>101</v>
      </c>
      <c r="B103" s="2">
        <f>114+0.75*6</f>
        <v>118.5</v>
      </c>
      <c r="C103" s="2"/>
      <c r="D103" s="3">
        <v>148</v>
      </c>
      <c r="E103" s="4">
        <f t="shared" si="6"/>
        <v>17538</v>
      </c>
    </row>
    <row r="104" spans="1:5" x14ac:dyDescent="0.25">
      <c r="A104" s="7" t="s">
        <v>299</v>
      </c>
      <c r="B104" s="2" t="s">
        <v>289</v>
      </c>
      <c r="C104" s="2"/>
      <c r="D104" s="9">
        <v>165</v>
      </c>
      <c r="E104" s="4">
        <f>D104*10</f>
        <v>1650</v>
      </c>
    </row>
    <row r="105" spans="1:5" x14ac:dyDescent="0.25">
      <c r="A105" s="2" t="s">
        <v>102</v>
      </c>
      <c r="B105" s="2">
        <f>4.24+218.94+3.37</f>
        <v>226.55</v>
      </c>
      <c r="C105" s="2"/>
      <c r="D105" s="3">
        <v>3</v>
      </c>
      <c r="E105" s="4">
        <f t="shared" ref="E105:E118" si="7">B105*D105</f>
        <v>679.65000000000009</v>
      </c>
    </row>
    <row r="106" spans="1:5" x14ac:dyDescent="0.25">
      <c r="A106" s="2" t="s">
        <v>103</v>
      </c>
      <c r="B106" s="2">
        <f>19.9+10.2+0.75</f>
        <v>30.849999999999998</v>
      </c>
      <c r="C106" s="2"/>
      <c r="D106" s="3">
        <v>10</v>
      </c>
      <c r="E106" s="4">
        <f t="shared" si="7"/>
        <v>308.5</v>
      </c>
    </row>
    <row r="107" spans="1:5" x14ac:dyDescent="0.25">
      <c r="A107" s="2" t="s">
        <v>104</v>
      </c>
      <c r="B107" s="2">
        <f>2.595+13.58+15.08+10.1</f>
        <v>41.355000000000004</v>
      </c>
      <c r="C107" s="2"/>
      <c r="D107" s="3">
        <v>90</v>
      </c>
      <c r="E107" s="4">
        <f t="shared" si="7"/>
        <v>3721.9500000000003</v>
      </c>
    </row>
    <row r="108" spans="1:5" x14ac:dyDescent="0.25">
      <c r="A108" s="2" t="s">
        <v>105</v>
      </c>
      <c r="B108" s="2">
        <f>3.188+27.3</f>
        <v>30.488</v>
      </c>
      <c r="C108" s="2"/>
      <c r="D108" s="3">
        <v>100</v>
      </c>
      <c r="E108" s="4">
        <f t="shared" si="7"/>
        <v>3048.8</v>
      </c>
    </row>
    <row r="109" spans="1:5" x14ac:dyDescent="0.25">
      <c r="A109" s="2" t="s">
        <v>106</v>
      </c>
      <c r="B109" s="2">
        <f>1.65+11.7</f>
        <v>13.35</v>
      </c>
      <c r="C109" s="2"/>
      <c r="D109" s="3">
        <v>58</v>
      </c>
      <c r="E109" s="4">
        <f t="shared" si="7"/>
        <v>774.3</v>
      </c>
    </row>
    <row r="110" spans="1:5" x14ac:dyDescent="0.25">
      <c r="A110" s="2" t="s">
        <v>107</v>
      </c>
      <c r="B110" s="2">
        <f>3.2+3.2</f>
        <v>6.4</v>
      </c>
      <c r="C110" s="2"/>
      <c r="D110" s="3">
        <v>145</v>
      </c>
      <c r="E110" s="4">
        <f t="shared" si="7"/>
        <v>928</v>
      </c>
    </row>
    <row r="111" spans="1:5" x14ac:dyDescent="0.25">
      <c r="A111" s="2" t="s">
        <v>108</v>
      </c>
      <c r="B111" s="2">
        <v>5.2460000000000004</v>
      </c>
      <c r="C111" s="2"/>
      <c r="D111" s="3">
        <v>116</v>
      </c>
      <c r="E111" s="4">
        <f t="shared" si="7"/>
        <v>608.53600000000006</v>
      </c>
    </row>
    <row r="112" spans="1:5" x14ac:dyDescent="0.25">
      <c r="A112" s="2" t="s">
        <v>109</v>
      </c>
      <c r="B112" s="2">
        <f>2.45+3.52+9.3</f>
        <v>15.270000000000001</v>
      </c>
      <c r="C112" s="2"/>
      <c r="D112" s="3">
        <v>90</v>
      </c>
      <c r="E112" s="4">
        <f t="shared" si="7"/>
        <v>1374.3000000000002</v>
      </c>
    </row>
    <row r="113" spans="1:5" x14ac:dyDescent="0.25">
      <c r="A113" s="2" t="s">
        <v>110</v>
      </c>
      <c r="B113" s="2">
        <v>35.229999999999997</v>
      </c>
      <c r="C113" s="2"/>
      <c r="D113" s="3">
        <v>118</v>
      </c>
      <c r="E113" s="4">
        <f t="shared" si="7"/>
        <v>4157.1399999999994</v>
      </c>
    </row>
    <row r="114" spans="1:5" x14ac:dyDescent="0.25">
      <c r="A114" s="2" t="s">
        <v>111</v>
      </c>
      <c r="B114" s="2">
        <f>0.7+4.068</f>
        <v>4.7679999999999998</v>
      </c>
      <c r="C114" s="2"/>
      <c r="D114" s="3">
        <v>116</v>
      </c>
      <c r="E114" s="4">
        <f t="shared" si="7"/>
        <v>553.08799999999997</v>
      </c>
    </row>
    <row r="115" spans="1:5" x14ac:dyDescent="0.25">
      <c r="A115" s="2" t="s">
        <v>112</v>
      </c>
      <c r="B115" s="2">
        <v>6.0549999999999997</v>
      </c>
      <c r="C115" s="2"/>
      <c r="D115" s="3">
        <v>410</v>
      </c>
      <c r="E115" s="4">
        <f t="shared" si="7"/>
        <v>2482.5499999999997</v>
      </c>
    </row>
    <row r="116" spans="1:5" x14ac:dyDescent="0.25">
      <c r="A116" s="2" t="s">
        <v>113</v>
      </c>
      <c r="B116" s="2">
        <f>633+112.5</f>
        <v>745.5</v>
      </c>
      <c r="C116" s="2"/>
      <c r="D116" s="3">
        <v>58</v>
      </c>
      <c r="E116" s="4">
        <f t="shared" si="7"/>
        <v>43239</v>
      </c>
    </row>
    <row r="117" spans="1:5" x14ac:dyDescent="0.25">
      <c r="A117" s="2" t="s">
        <v>114</v>
      </c>
      <c r="B117" s="2">
        <v>5.99</v>
      </c>
      <c r="C117" s="2"/>
      <c r="D117" s="3">
        <v>471.41</v>
      </c>
      <c r="E117" s="4">
        <f t="shared" si="7"/>
        <v>2823.7459000000003</v>
      </c>
    </row>
    <row r="118" spans="1:5" x14ac:dyDescent="0.25">
      <c r="A118" s="2" t="s">
        <v>115</v>
      </c>
      <c r="B118" s="2">
        <f>1.442+0.582+3+7</f>
        <v>12.024000000000001</v>
      </c>
      <c r="C118" s="2"/>
      <c r="D118" s="3">
        <v>592.32000000000005</v>
      </c>
      <c r="E118" s="4">
        <f t="shared" si="7"/>
        <v>7122.0556800000013</v>
      </c>
    </row>
    <row r="119" spans="1:5" x14ac:dyDescent="0.25">
      <c r="A119" s="2" t="s">
        <v>116</v>
      </c>
      <c r="B119" s="2" t="s">
        <v>268</v>
      </c>
      <c r="C119" s="2"/>
      <c r="D119" s="3">
        <v>198</v>
      </c>
      <c r="E119" s="4">
        <f>D119</f>
        <v>198</v>
      </c>
    </row>
    <row r="120" spans="1:5" x14ac:dyDescent="0.25">
      <c r="A120" s="7" t="s">
        <v>288</v>
      </c>
      <c r="B120" s="2">
        <f>22.6+1.25</f>
        <v>23.85</v>
      </c>
      <c r="C120" s="2"/>
      <c r="D120" s="9">
        <v>675</v>
      </c>
      <c r="E120" s="4">
        <f t="shared" ref="E120:E128" si="8">B120*D120</f>
        <v>16098.750000000002</v>
      </c>
    </row>
    <row r="121" spans="1:5" x14ac:dyDescent="0.25">
      <c r="A121" s="2" t="s">
        <v>117</v>
      </c>
      <c r="B121" s="2">
        <f>1.408+10.24+28.5+17.3</f>
        <v>57.447999999999993</v>
      </c>
      <c r="C121" s="2"/>
      <c r="D121" s="3">
        <f>465/5</f>
        <v>93</v>
      </c>
      <c r="E121" s="4">
        <f t="shared" si="8"/>
        <v>5342.6639999999998</v>
      </c>
    </row>
    <row r="122" spans="1:5" x14ac:dyDescent="0.25">
      <c r="A122" s="2" t="s">
        <v>118</v>
      </c>
      <c r="B122" s="2">
        <f>5.15+19.4+26+25.3</f>
        <v>75.849999999999994</v>
      </c>
      <c r="C122" s="2"/>
      <c r="D122" s="3">
        <v>98</v>
      </c>
      <c r="E122" s="4">
        <f t="shared" si="8"/>
        <v>7433.2999999999993</v>
      </c>
    </row>
    <row r="123" spans="1:5" x14ac:dyDescent="0.25">
      <c r="A123" s="2" t="s">
        <v>119</v>
      </c>
      <c r="B123" s="2">
        <v>11.8</v>
      </c>
      <c r="C123" s="2"/>
      <c r="D123" s="3">
        <v>400</v>
      </c>
      <c r="E123" s="4">
        <f t="shared" si="8"/>
        <v>4720</v>
      </c>
    </row>
    <row r="124" spans="1:5" x14ac:dyDescent="0.25">
      <c r="A124" s="2" t="s">
        <v>120</v>
      </c>
      <c r="B124" s="2">
        <f>14.6+78.2+4.8+1.934+2.168</f>
        <v>101.702</v>
      </c>
      <c r="C124" s="2"/>
      <c r="D124" s="3">
        <v>120</v>
      </c>
      <c r="E124" s="4">
        <f t="shared" si="8"/>
        <v>12204.24</v>
      </c>
    </row>
    <row r="125" spans="1:5" x14ac:dyDescent="0.25">
      <c r="A125" s="7" t="s">
        <v>279</v>
      </c>
      <c r="B125" s="2">
        <v>1.52</v>
      </c>
      <c r="C125" s="2"/>
      <c r="D125" s="9">
        <v>500</v>
      </c>
      <c r="E125" s="4">
        <f t="shared" si="8"/>
        <v>760</v>
      </c>
    </row>
    <row r="126" spans="1:5" x14ac:dyDescent="0.25">
      <c r="A126" s="2" t="s">
        <v>121</v>
      </c>
      <c r="B126" s="2">
        <f>32.3+16.5+63+49.2+5.6+8.265</f>
        <v>174.86500000000001</v>
      </c>
      <c r="C126" s="2"/>
      <c r="D126" s="3">
        <v>84</v>
      </c>
      <c r="E126" s="4">
        <f t="shared" si="8"/>
        <v>14688.66</v>
      </c>
    </row>
    <row r="127" spans="1:5" x14ac:dyDescent="0.25">
      <c r="A127" s="2" t="s">
        <v>122</v>
      </c>
      <c r="B127" s="2">
        <f>70+42.3+16.67</f>
        <v>128.97</v>
      </c>
      <c r="C127" s="2"/>
      <c r="D127" s="3">
        <v>50</v>
      </c>
      <c r="E127" s="4">
        <f t="shared" si="8"/>
        <v>6448.5</v>
      </c>
    </row>
    <row r="128" spans="1:5" x14ac:dyDescent="0.25">
      <c r="A128" s="2" t="s">
        <v>123</v>
      </c>
      <c r="B128" s="2">
        <f>8.42+9.18</f>
        <v>17.600000000000001</v>
      </c>
      <c r="C128" s="2"/>
      <c r="D128" s="3">
        <v>450</v>
      </c>
      <c r="E128" s="4">
        <f t="shared" si="8"/>
        <v>7920.0000000000009</v>
      </c>
    </row>
    <row r="129" spans="1:5" x14ac:dyDescent="0.25">
      <c r="A129" s="2" t="s">
        <v>124</v>
      </c>
      <c r="B129" s="2" t="s">
        <v>283</v>
      </c>
      <c r="C129" s="2"/>
      <c r="D129" s="3">
        <v>28</v>
      </c>
      <c r="E129" s="4">
        <f>D129*26</f>
        <v>728</v>
      </c>
    </row>
    <row r="130" spans="1:5" x14ac:dyDescent="0.25">
      <c r="A130" s="2" t="s">
        <v>125</v>
      </c>
      <c r="B130" s="2" t="s">
        <v>274</v>
      </c>
      <c r="C130" s="2"/>
      <c r="D130" s="3">
        <v>25</v>
      </c>
      <c r="E130" s="4">
        <f>D130*23</f>
        <v>575</v>
      </c>
    </row>
    <row r="131" spans="1:5" x14ac:dyDescent="0.25">
      <c r="A131" s="2" t="s">
        <v>126</v>
      </c>
      <c r="B131" s="2">
        <f>20.6+12.3+5.9+81.7+6.33</f>
        <v>126.83</v>
      </c>
      <c r="C131" s="2"/>
      <c r="D131" s="3">
        <v>40</v>
      </c>
      <c r="E131" s="4">
        <f>B131*D131</f>
        <v>5073.2</v>
      </c>
    </row>
    <row r="132" spans="1:5" x14ac:dyDescent="0.25">
      <c r="A132" s="2" t="s">
        <v>127</v>
      </c>
      <c r="B132" s="2">
        <f>60+20+36+11</f>
        <v>127</v>
      </c>
      <c r="C132" s="2"/>
      <c r="D132" s="3">
        <v>65</v>
      </c>
      <c r="E132" s="4">
        <f>B132*D132</f>
        <v>8255</v>
      </c>
    </row>
    <row r="133" spans="1:5" x14ac:dyDescent="0.25">
      <c r="A133" s="2" t="s">
        <v>128</v>
      </c>
      <c r="B133" s="2" t="s">
        <v>285</v>
      </c>
      <c r="C133" s="2"/>
      <c r="D133" s="3">
        <v>100</v>
      </c>
      <c r="E133" s="4">
        <f>D133*6</f>
        <v>600</v>
      </c>
    </row>
    <row r="134" spans="1:5" x14ac:dyDescent="0.25">
      <c r="A134" s="2" t="s">
        <v>129</v>
      </c>
      <c r="B134" s="2" t="s">
        <v>273</v>
      </c>
      <c r="C134" s="2"/>
      <c r="D134" s="3">
        <v>65</v>
      </c>
      <c r="E134" s="4">
        <f>D134*2</f>
        <v>130</v>
      </c>
    </row>
    <row r="135" spans="1:5" x14ac:dyDescent="0.25">
      <c r="A135" s="2" t="s">
        <v>130</v>
      </c>
      <c r="B135" s="2" t="s">
        <v>286</v>
      </c>
      <c r="C135" s="2"/>
      <c r="D135" s="3">
        <f>270/20</f>
        <v>13.5</v>
      </c>
      <c r="E135" s="4">
        <f>D135*24</f>
        <v>324</v>
      </c>
    </row>
    <row r="136" spans="1:5" x14ac:dyDescent="0.25">
      <c r="A136" s="2" t="s">
        <v>131</v>
      </c>
      <c r="B136" s="2" t="s">
        <v>272</v>
      </c>
      <c r="C136" s="2"/>
      <c r="D136" s="3">
        <v>70</v>
      </c>
      <c r="E136" s="4">
        <f>D136*8</f>
        <v>560</v>
      </c>
    </row>
    <row r="137" spans="1:5" x14ac:dyDescent="0.25">
      <c r="A137" s="2" t="s">
        <v>132</v>
      </c>
      <c r="B137" s="2" t="s">
        <v>270</v>
      </c>
      <c r="C137" s="2"/>
      <c r="D137" s="3">
        <v>80</v>
      </c>
      <c r="E137" s="4">
        <f>D137*4</f>
        <v>320</v>
      </c>
    </row>
    <row r="138" spans="1:5" x14ac:dyDescent="0.25">
      <c r="A138" s="2" t="s">
        <v>133</v>
      </c>
      <c r="B138" s="2" t="s">
        <v>270</v>
      </c>
      <c r="C138" s="2"/>
      <c r="D138" s="3">
        <v>54.78</v>
      </c>
      <c r="E138" s="4">
        <f>D138*4</f>
        <v>219.12</v>
      </c>
    </row>
    <row r="139" spans="1:5" x14ac:dyDescent="0.25">
      <c r="A139" s="2" t="s">
        <v>134</v>
      </c>
      <c r="B139" s="2" t="s">
        <v>268</v>
      </c>
      <c r="C139" s="2"/>
      <c r="D139" s="3">
        <v>54.78</v>
      </c>
      <c r="E139" s="4">
        <f>D139</f>
        <v>54.78</v>
      </c>
    </row>
    <row r="140" spans="1:5" x14ac:dyDescent="0.25">
      <c r="A140" s="2" t="s">
        <v>135</v>
      </c>
      <c r="B140" s="2">
        <v>5.74</v>
      </c>
      <c r="C140" s="2"/>
      <c r="D140" s="3">
        <v>165</v>
      </c>
      <c r="E140" s="4">
        <f>B140*D140</f>
        <v>947.1</v>
      </c>
    </row>
    <row r="141" spans="1:5" x14ac:dyDescent="0.25">
      <c r="A141" s="2" t="s">
        <v>136</v>
      </c>
      <c r="B141" s="2">
        <f>2.5+6+6</f>
        <v>14.5</v>
      </c>
      <c r="C141" s="2"/>
      <c r="D141" s="3">
        <v>59</v>
      </c>
      <c r="E141" s="4">
        <f>B141*D141</f>
        <v>855.5</v>
      </c>
    </row>
    <row r="142" spans="1:5" x14ac:dyDescent="0.25">
      <c r="A142" s="2" t="s">
        <v>137</v>
      </c>
      <c r="B142" s="2">
        <f>12.8+6.5</f>
        <v>19.3</v>
      </c>
      <c r="C142" s="2"/>
      <c r="D142" s="3">
        <v>83</v>
      </c>
      <c r="E142" s="4">
        <f>B142*D142</f>
        <v>1601.9</v>
      </c>
    </row>
    <row r="143" spans="1:5" x14ac:dyDescent="0.25">
      <c r="A143" s="2" t="s">
        <v>138</v>
      </c>
      <c r="B143" s="2">
        <v>1.22</v>
      </c>
      <c r="C143" s="2"/>
      <c r="D143" s="3">
        <v>173</v>
      </c>
      <c r="E143" s="4">
        <f>B143*D143</f>
        <v>211.06</v>
      </c>
    </row>
    <row r="144" spans="1:5" x14ac:dyDescent="0.25">
      <c r="A144" s="2" t="s">
        <v>139</v>
      </c>
      <c r="B144" s="2">
        <f>14.6+38.6+34.2</f>
        <v>87.4</v>
      </c>
      <c r="C144" s="2"/>
      <c r="D144" s="3">
        <v>83</v>
      </c>
      <c r="E144" s="4">
        <f>B144*D144</f>
        <v>7254.2000000000007</v>
      </c>
    </row>
    <row r="145" spans="1:5" x14ac:dyDescent="0.25">
      <c r="A145" s="2" t="s">
        <v>140</v>
      </c>
      <c r="B145" s="2" t="s">
        <v>268</v>
      </c>
      <c r="C145" s="2"/>
      <c r="D145" s="3">
        <v>50</v>
      </c>
      <c r="E145" s="4">
        <f>D145*1</f>
        <v>50</v>
      </c>
    </row>
    <row r="146" spans="1:5" x14ac:dyDescent="0.25">
      <c r="A146" s="2" t="s">
        <v>141</v>
      </c>
      <c r="B146" s="2" t="s">
        <v>276</v>
      </c>
      <c r="C146" s="2"/>
      <c r="D146" s="3">
        <v>48</v>
      </c>
      <c r="E146" s="4">
        <f>D146*5</f>
        <v>240</v>
      </c>
    </row>
    <row r="147" spans="1:5" x14ac:dyDescent="0.25">
      <c r="A147" s="2" t="s">
        <v>142</v>
      </c>
      <c r="B147" s="2">
        <f>69.7-2.8</f>
        <v>66.900000000000006</v>
      </c>
      <c r="C147" s="2"/>
      <c r="D147" s="3">
        <v>198</v>
      </c>
      <c r="E147" s="4">
        <f t="shared" ref="E147:E152" si="9">B147*D147</f>
        <v>13246.2</v>
      </c>
    </row>
    <row r="148" spans="1:5" x14ac:dyDescent="0.25">
      <c r="A148" s="2" t="s">
        <v>143</v>
      </c>
      <c r="B148" s="2">
        <f>4.96+18.8</f>
        <v>23.76</v>
      </c>
      <c r="C148" s="2"/>
      <c r="D148" s="3">
        <v>600</v>
      </c>
      <c r="E148" s="4">
        <f t="shared" si="9"/>
        <v>14256.000000000002</v>
      </c>
    </row>
    <row r="149" spans="1:5" x14ac:dyDescent="0.25">
      <c r="A149" s="7" t="s">
        <v>265</v>
      </c>
      <c r="B149" s="2">
        <v>2.82</v>
      </c>
      <c r="C149" s="2"/>
      <c r="D149" s="3">
        <v>695</v>
      </c>
      <c r="E149" s="4">
        <f t="shared" si="9"/>
        <v>1959.8999999999999</v>
      </c>
    </row>
    <row r="150" spans="1:5" x14ac:dyDescent="0.25">
      <c r="A150" s="2" t="s">
        <v>144</v>
      </c>
      <c r="B150" s="2">
        <f>6.8+8.22</f>
        <v>15.02</v>
      </c>
      <c r="C150" s="2"/>
      <c r="D150" s="3">
        <v>152</v>
      </c>
      <c r="E150" s="4">
        <f t="shared" si="9"/>
        <v>2283.04</v>
      </c>
    </row>
    <row r="151" spans="1:5" x14ac:dyDescent="0.25">
      <c r="A151" s="2" t="s">
        <v>145</v>
      </c>
      <c r="B151" s="2">
        <f>7.3+3.2+193.5+0.53+1.81*3+0.5*8</f>
        <v>213.96</v>
      </c>
      <c r="C151" s="2"/>
      <c r="D151" s="3">
        <v>200</v>
      </c>
      <c r="E151" s="4">
        <f t="shared" si="9"/>
        <v>42792</v>
      </c>
    </row>
    <row r="152" spans="1:5" x14ac:dyDescent="0.25">
      <c r="A152" s="2" t="s">
        <v>146</v>
      </c>
      <c r="B152" s="2">
        <v>6</v>
      </c>
      <c r="C152" s="2"/>
      <c r="D152" s="3">
        <v>43</v>
      </c>
      <c r="E152" s="4">
        <f t="shared" si="9"/>
        <v>258</v>
      </c>
    </row>
    <row r="153" spans="1:5" x14ac:dyDescent="0.25">
      <c r="A153" s="2" t="s">
        <v>147</v>
      </c>
      <c r="B153" s="2" t="s">
        <v>289</v>
      </c>
      <c r="C153" s="2"/>
      <c r="D153" s="3">
        <v>22.96</v>
      </c>
      <c r="E153" s="4">
        <f>D153*10</f>
        <v>229.60000000000002</v>
      </c>
    </row>
    <row r="154" spans="1:5" x14ac:dyDescent="0.25">
      <c r="A154" s="2" t="s">
        <v>148</v>
      </c>
      <c r="B154" s="2">
        <f>69+10.8+149.1+4.34</f>
        <v>233.23999999999998</v>
      </c>
      <c r="C154" s="2">
        <v>5</v>
      </c>
      <c r="D154" s="3">
        <v>78</v>
      </c>
      <c r="E154" s="4">
        <f>B154*D154</f>
        <v>18192.719999999998</v>
      </c>
    </row>
    <row r="155" spans="1:5" x14ac:dyDescent="0.25">
      <c r="A155" s="2" t="s">
        <v>149</v>
      </c>
      <c r="B155" s="2">
        <f>2.5+79.6+9.2+65+0.52+2.5*1</f>
        <v>159.32000000000002</v>
      </c>
      <c r="C155" s="2"/>
      <c r="D155" s="3">
        <v>58</v>
      </c>
      <c r="E155" s="4">
        <f>B155*D155</f>
        <v>9240.5600000000013</v>
      </c>
    </row>
    <row r="156" spans="1:5" x14ac:dyDescent="0.25">
      <c r="A156" s="2" t="s">
        <v>150</v>
      </c>
      <c r="B156" s="2">
        <f>5.12+70+5+1.5+2.5*18</f>
        <v>126.62</v>
      </c>
      <c r="C156" s="2">
        <v>7</v>
      </c>
      <c r="D156" s="3">
        <v>58</v>
      </c>
      <c r="E156" s="4">
        <f>B156*D156</f>
        <v>7343.96</v>
      </c>
    </row>
    <row r="157" spans="1:5" x14ac:dyDescent="0.25">
      <c r="A157" s="2" t="s">
        <v>151</v>
      </c>
      <c r="B157" s="2">
        <f>65+1+2.5*2</f>
        <v>71</v>
      </c>
      <c r="C157" s="2">
        <v>6</v>
      </c>
      <c r="D157" s="3">
        <v>58</v>
      </c>
      <c r="E157" s="4">
        <f>B157*D157</f>
        <v>4118</v>
      </c>
    </row>
    <row r="158" spans="1:5" x14ac:dyDescent="0.25">
      <c r="A158" s="2" t="s">
        <v>152</v>
      </c>
      <c r="B158" s="2">
        <f>2.59+9.9+1.92+3.6</f>
        <v>18.010000000000002</v>
      </c>
      <c r="C158" s="2"/>
      <c r="D158" s="3">
        <v>213.81</v>
      </c>
      <c r="E158" s="4">
        <f>B158*D158</f>
        <v>3850.7181000000005</v>
      </c>
    </row>
    <row r="159" spans="1:5" x14ac:dyDescent="0.25">
      <c r="A159" s="2" t="s">
        <v>153</v>
      </c>
      <c r="B159" s="2" t="s">
        <v>284</v>
      </c>
      <c r="C159" s="2"/>
      <c r="D159" s="3">
        <v>85</v>
      </c>
      <c r="E159" s="4">
        <f>D159*21</f>
        <v>1785</v>
      </c>
    </row>
    <row r="160" spans="1:5" x14ac:dyDescent="0.25">
      <c r="A160" s="2" t="s">
        <v>154</v>
      </c>
      <c r="B160" s="2" t="s">
        <v>273</v>
      </c>
      <c r="C160" s="2"/>
      <c r="D160" s="3">
        <v>115</v>
      </c>
      <c r="E160" s="4">
        <f>D160*2</f>
        <v>230</v>
      </c>
    </row>
    <row r="161" spans="1:5" x14ac:dyDescent="0.25">
      <c r="A161" s="2" t="s">
        <v>155</v>
      </c>
      <c r="B161" s="2">
        <f>5.5+15.18</f>
        <v>20.68</v>
      </c>
      <c r="C161" s="2"/>
      <c r="D161" s="3">
        <v>50</v>
      </c>
      <c r="E161" s="4">
        <f>B161*D161</f>
        <v>1034</v>
      </c>
    </row>
    <row r="162" spans="1:5" x14ac:dyDescent="0.25">
      <c r="A162" s="2" t="s">
        <v>156</v>
      </c>
      <c r="B162" s="2">
        <f>4.3+20</f>
        <v>24.3</v>
      </c>
      <c r="C162" s="2"/>
      <c r="D162" s="3">
        <v>54</v>
      </c>
      <c r="E162" s="4">
        <f>B162*D162</f>
        <v>1312.2</v>
      </c>
    </row>
    <row r="163" spans="1:5" x14ac:dyDescent="0.25">
      <c r="A163" s="7" t="s">
        <v>280</v>
      </c>
      <c r="B163" s="2" t="s">
        <v>289</v>
      </c>
      <c r="C163" s="2"/>
      <c r="D163" s="9">
        <v>35</v>
      </c>
      <c r="E163" s="4">
        <f>D163*10</f>
        <v>350</v>
      </c>
    </row>
    <row r="164" spans="1:5" x14ac:dyDescent="0.25">
      <c r="A164" s="2" t="s">
        <v>157</v>
      </c>
      <c r="B164" s="2">
        <v>67.2</v>
      </c>
      <c r="C164" s="2"/>
      <c r="D164" s="3">
        <v>145</v>
      </c>
      <c r="E164" s="4">
        <f t="shared" ref="E164:E180" si="10">B164*D164</f>
        <v>9744</v>
      </c>
    </row>
    <row r="165" spans="1:5" x14ac:dyDescent="0.25">
      <c r="A165" s="2" t="s">
        <v>158</v>
      </c>
      <c r="B165" s="2">
        <v>437</v>
      </c>
      <c r="C165" s="2"/>
      <c r="D165" s="3">
        <v>125</v>
      </c>
      <c r="E165" s="4">
        <f t="shared" si="10"/>
        <v>54625</v>
      </c>
    </row>
    <row r="166" spans="1:5" x14ac:dyDescent="0.25">
      <c r="A166" s="2" t="s">
        <v>159</v>
      </c>
      <c r="B166" s="2">
        <f>100.6+85.6</f>
        <v>186.2</v>
      </c>
      <c r="C166" s="2"/>
      <c r="D166" s="3">
        <v>110</v>
      </c>
      <c r="E166" s="4">
        <f t="shared" si="10"/>
        <v>20482</v>
      </c>
    </row>
    <row r="167" spans="1:5" x14ac:dyDescent="0.25">
      <c r="A167" s="2" t="s">
        <v>160</v>
      </c>
      <c r="B167" s="2">
        <v>3.73</v>
      </c>
      <c r="C167" s="2"/>
      <c r="D167" s="3">
        <v>198</v>
      </c>
      <c r="E167" s="4">
        <f t="shared" si="10"/>
        <v>738.54</v>
      </c>
    </row>
    <row r="168" spans="1:5" x14ac:dyDescent="0.25">
      <c r="A168" s="2" t="s">
        <v>161</v>
      </c>
      <c r="B168" s="2">
        <f>4.195+7.58+5.018+62.14</f>
        <v>78.932999999999993</v>
      </c>
      <c r="C168" s="2"/>
      <c r="D168" s="3">
        <v>170</v>
      </c>
      <c r="E168" s="4">
        <f t="shared" si="10"/>
        <v>13418.609999999999</v>
      </c>
    </row>
    <row r="169" spans="1:5" x14ac:dyDescent="0.25">
      <c r="A169" s="2" t="s">
        <v>162</v>
      </c>
      <c r="B169" s="2">
        <v>1</v>
      </c>
      <c r="C169" s="2"/>
      <c r="D169" s="3">
        <v>104</v>
      </c>
      <c r="E169" s="4">
        <f t="shared" si="10"/>
        <v>104</v>
      </c>
    </row>
    <row r="170" spans="1:5" x14ac:dyDescent="0.25">
      <c r="A170" s="2" t="s">
        <v>163</v>
      </c>
      <c r="B170" s="2">
        <f>120.6+4.64+0.67*7</f>
        <v>129.93</v>
      </c>
      <c r="C170" s="2">
        <v>18</v>
      </c>
      <c r="D170" s="3">
        <v>190</v>
      </c>
      <c r="E170" s="4">
        <f t="shared" si="10"/>
        <v>24686.7</v>
      </c>
    </row>
    <row r="171" spans="1:5" x14ac:dyDescent="0.25">
      <c r="A171" s="2" t="s">
        <v>164</v>
      </c>
      <c r="B171" s="2">
        <f>0.25+10+26.2+0.375</f>
        <v>36.825000000000003</v>
      </c>
      <c r="C171" s="2"/>
      <c r="D171" s="3">
        <v>96</v>
      </c>
      <c r="E171" s="4">
        <f t="shared" si="10"/>
        <v>3535.2000000000003</v>
      </c>
    </row>
    <row r="172" spans="1:5" x14ac:dyDescent="0.25">
      <c r="A172" s="2" t="s">
        <v>165</v>
      </c>
      <c r="B172" s="2">
        <f>11.3+32.6+1.88</f>
        <v>45.780000000000008</v>
      </c>
      <c r="C172" s="2"/>
      <c r="D172" s="3">
        <v>40</v>
      </c>
      <c r="E172" s="4">
        <f t="shared" si="10"/>
        <v>1831.2000000000003</v>
      </c>
    </row>
    <row r="173" spans="1:5" x14ac:dyDescent="0.25">
      <c r="A173" s="2" t="s">
        <v>166</v>
      </c>
      <c r="B173" s="2">
        <f>14.3+16</f>
        <v>30.3</v>
      </c>
      <c r="C173" s="2"/>
      <c r="D173" s="3">
        <v>120</v>
      </c>
      <c r="E173" s="4">
        <f t="shared" si="10"/>
        <v>3636</v>
      </c>
    </row>
    <row r="174" spans="1:5" x14ac:dyDescent="0.25">
      <c r="A174" s="2" t="s">
        <v>167</v>
      </c>
      <c r="B174" s="2">
        <f>58.69+16.5+12.8+1.48</f>
        <v>89.47</v>
      </c>
      <c r="C174" s="2"/>
      <c r="D174" s="3">
        <v>291.56</v>
      </c>
      <c r="E174" s="4">
        <f t="shared" si="10"/>
        <v>26085.873199999998</v>
      </c>
    </row>
    <row r="175" spans="1:5" x14ac:dyDescent="0.25">
      <c r="A175" s="2" t="s">
        <v>168</v>
      </c>
      <c r="B175" s="2">
        <f>7.52+105.5</f>
        <v>113.02</v>
      </c>
      <c r="C175" s="2"/>
      <c r="D175" s="3">
        <v>198</v>
      </c>
      <c r="E175" s="4">
        <f t="shared" si="10"/>
        <v>22377.96</v>
      </c>
    </row>
    <row r="176" spans="1:5" x14ac:dyDescent="0.25">
      <c r="A176" s="2" t="s">
        <v>169</v>
      </c>
      <c r="B176" s="2">
        <v>5</v>
      </c>
      <c r="C176" s="2"/>
      <c r="D176" s="3">
        <v>110</v>
      </c>
      <c r="E176" s="4">
        <f t="shared" si="10"/>
        <v>550</v>
      </c>
    </row>
    <row r="177" spans="1:5" x14ac:dyDescent="0.25">
      <c r="A177" s="2" t="s">
        <v>170</v>
      </c>
      <c r="B177" s="2">
        <f>134.6-29</f>
        <v>105.6</v>
      </c>
      <c r="C177" s="2"/>
      <c r="D177" s="3">
        <v>43</v>
      </c>
      <c r="E177" s="4">
        <f t="shared" si="10"/>
        <v>4540.8</v>
      </c>
    </row>
    <row r="178" spans="1:5" x14ac:dyDescent="0.25">
      <c r="A178" s="2" t="s">
        <v>171</v>
      </c>
      <c r="B178" s="2">
        <v>18</v>
      </c>
      <c r="C178" s="2"/>
      <c r="D178" s="3">
        <v>160</v>
      </c>
      <c r="E178" s="4">
        <f t="shared" si="10"/>
        <v>2880</v>
      </c>
    </row>
    <row r="179" spans="1:5" x14ac:dyDescent="0.25">
      <c r="A179" s="2" t="s">
        <v>172</v>
      </c>
      <c r="B179" s="2">
        <v>2</v>
      </c>
      <c r="C179" s="2"/>
      <c r="D179" s="3">
        <v>150</v>
      </c>
      <c r="E179" s="4">
        <f t="shared" si="10"/>
        <v>300</v>
      </c>
    </row>
    <row r="180" spans="1:5" x14ac:dyDescent="0.25">
      <c r="A180" s="2" t="s">
        <v>173</v>
      </c>
      <c r="B180" s="2">
        <v>1.1679999999999999</v>
      </c>
      <c r="C180" s="2"/>
      <c r="D180" s="3">
        <v>67</v>
      </c>
      <c r="E180" s="4">
        <f t="shared" si="10"/>
        <v>78.256</v>
      </c>
    </row>
    <row r="181" spans="1:5" x14ac:dyDescent="0.25">
      <c r="A181" s="7" t="s">
        <v>262</v>
      </c>
      <c r="B181" s="2">
        <f>111+21.8</f>
        <v>132.80000000000001</v>
      </c>
      <c r="C181" s="2"/>
      <c r="D181" s="3">
        <v>98</v>
      </c>
      <c r="E181" s="4">
        <f>D181*B181</f>
        <v>13014.400000000001</v>
      </c>
    </row>
    <row r="182" spans="1:5" x14ac:dyDescent="0.25">
      <c r="A182" s="2" t="s">
        <v>174</v>
      </c>
      <c r="B182" s="2">
        <f>114.5+2.442</f>
        <v>116.94200000000001</v>
      </c>
      <c r="C182" s="2"/>
      <c r="D182" s="3">
        <v>150</v>
      </c>
      <c r="E182" s="4">
        <f>B182*D182</f>
        <v>17541.300000000003</v>
      </c>
    </row>
    <row r="183" spans="1:5" x14ac:dyDescent="0.25">
      <c r="A183" s="2" t="s">
        <v>175</v>
      </c>
      <c r="B183" s="2">
        <f>7.36+91.6+1.684</f>
        <v>100.64399999999999</v>
      </c>
      <c r="C183" s="2"/>
      <c r="D183" s="3">
        <v>160</v>
      </c>
      <c r="E183" s="4">
        <f>B183*D183</f>
        <v>16103.039999999999</v>
      </c>
    </row>
    <row r="184" spans="1:5" x14ac:dyDescent="0.25">
      <c r="A184" s="2" t="s">
        <v>176</v>
      </c>
      <c r="B184" s="2" t="s">
        <v>287</v>
      </c>
      <c r="C184" s="2"/>
      <c r="D184" s="3">
        <v>18</v>
      </c>
      <c r="E184" s="4">
        <f>D184*9</f>
        <v>162</v>
      </c>
    </row>
    <row r="185" spans="1:5" x14ac:dyDescent="0.25">
      <c r="A185" s="2" t="s">
        <v>177</v>
      </c>
      <c r="B185" s="2">
        <f>35.7+142.6</f>
        <v>178.3</v>
      </c>
      <c r="C185" s="2"/>
      <c r="D185" s="3">
        <v>85</v>
      </c>
      <c r="E185" s="4">
        <f>B185*D185</f>
        <v>15155.500000000002</v>
      </c>
    </row>
    <row r="186" spans="1:5" x14ac:dyDescent="0.25">
      <c r="A186" s="2" t="s">
        <v>178</v>
      </c>
      <c r="B186" s="2">
        <f>8.1+16.8</f>
        <v>24.9</v>
      </c>
      <c r="C186" s="2"/>
      <c r="D186" s="3">
        <v>104</v>
      </c>
      <c r="E186" s="4">
        <f>B186*D186</f>
        <v>2589.6</v>
      </c>
    </row>
    <row r="187" spans="1:5" x14ac:dyDescent="0.25">
      <c r="A187" s="2" t="s">
        <v>179</v>
      </c>
      <c r="B187" s="2">
        <f>4.814+7.2</f>
        <v>12.013999999999999</v>
      </c>
      <c r="C187" s="2"/>
      <c r="D187" s="3">
        <v>110</v>
      </c>
      <c r="E187" s="4">
        <f>B187*D187</f>
        <v>1321.54</v>
      </c>
    </row>
    <row r="188" spans="1:5" x14ac:dyDescent="0.25">
      <c r="A188" s="2" t="s">
        <v>180</v>
      </c>
      <c r="B188" s="2">
        <f>56+3.52+6.8</f>
        <v>66.320000000000007</v>
      </c>
      <c r="C188" s="2"/>
      <c r="D188" s="3">
        <v>150</v>
      </c>
      <c r="E188" s="4">
        <f>B188*D188</f>
        <v>9948.0000000000018</v>
      </c>
    </row>
    <row r="189" spans="1:5" x14ac:dyDescent="0.25">
      <c r="A189" s="2" t="s">
        <v>181</v>
      </c>
      <c r="B189" s="2" t="s">
        <v>284</v>
      </c>
      <c r="C189" s="2"/>
      <c r="D189" s="3">
        <f>275.19/12</f>
        <v>22.932500000000001</v>
      </c>
      <c r="E189" s="4">
        <f>D189*21</f>
        <v>481.58250000000004</v>
      </c>
    </row>
    <row r="190" spans="1:5" x14ac:dyDescent="0.25">
      <c r="A190" s="7" t="s">
        <v>267</v>
      </c>
      <c r="B190" s="7" t="s">
        <v>271</v>
      </c>
      <c r="C190" s="2"/>
      <c r="D190" s="9">
        <v>100</v>
      </c>
      <c r="E190" s="4">
        <f>D190</f>
        <v>100</v>
      </c>
    </row>
    <row r="191" spans="1:5" x14ac:dyDescent="0.25">
      <c r="A191" s="2" t="s">
        <v>182</v>
      </c>
      <c r="B191" s="2">
        <f>56+3.52+9.1</f>
        <v>68.62</v>
      </c>
      <c r="C191" s="2"/>
      <c r="D191" s="3">
        <v>150</v>
      </c>
      <c r="E191" s="4">
        <f>B191*D191</f>
        <v>10293</v>
      </c>
    </row>
    <row r="192" spans="1:5" x14ac:dyDescent="0.25">
      <c r="A192" s="2" t="s">
        <v>183</v>
      </c>
      <c r="B192" s="2" t="s">
        <v>269</v>
      </c>
      <c r="C192" s="2"/>
      <c r="D192" s="3">
        <v>98</v>
      </c>
      <c r="E192" s="4">
        <f>D192*3</f>
        <v>294</v>
      </c>
    </row>
    <row r="193" spans="1:5" x14ac:dyDescent="0.25">
      <c r="A193" s="2" t="s">
        <v>184</v>
      </c>
      <c r="B193" s="2" t="s">
        <v>268</v>
      </c>
      <c r="C193" s="2"/>
      <c r="D193" s="3">
        <v>98</v>
      </c>
      <c r="E193" s="4">
        <f>D193*1</f>
        <v>98</v>
      </c>
    </row>
    <row r="194" spans="1:5" x14ac:dyDescent="0.25">
      <c r="A194" s="2" t="s">
        <v>185</v>
      </c>
      <c r="B194" s="2" t="s">
        <v>276</v>
      </c>
      <c r="C194" s="2"/>
      <c r="D194" s="3">
        <v>58</v>
      </c>
      <c r="E194" s="4">
        <f>D194*5</f>
        <v>290</v>
      </c>
    </row>
    <row r="195" spans="1:5" x14ac:dyDescent="0.25">
      <c r="A195" s="2" t="s">
        <v>186</v>
      </c>
      <c r="B195" s="2">
        <v>9.3000000000000007</v>
      </c>
      <c r="C195" s="2"/>
      <c r="D195" s="3">
        <v>115</v>
      </c>
      <c r="E195" s="4">
        <f>B195*D195</f>
        <v>1069.5</v>
      </c>
    </row>
    <row r="196" spans="1:5" x14ac:dyDescent="0.25">
      <c r="A196" s="2" t="s">
        <v>187</v>
      </c>
      <c r="B196" s="2">
        <v>2.718</v>
      </c>
      <c r="C196" s="2"/>
      <c r="D196" s="3">
        <v>77</v>
      </c>
      <c r="E196" s="4">
        <f>B196*D196</f>
        <v>209.286</v>
      </c>
    </row>
    <row r="197" spans="1:5" x14ac:dyDescent="0.25">
      <c r="A197" s="7" t="s">
        <v>295</v>
      </c>
      <c r="B197" s="2">
        <f>3.852+3.954</f>
        <v>7.806</v>
      </c>
      <c r="C197" s="2"/>
      <c r="D197" s="9">
        <v>130</v>
      </c>
      <c r="E197" s="4">
        <f>B197*D197</f>
        <v>1014.78</v>
      </c>
    </row>
    <row r="198" spans="1:5" x14ac:dyDescent="0.25">
      <c r="A198" s="2" t="s">
        <v>188</v>
      </c>
      <c r="B198" s="2">
        <f>5.6+3.815+3.68</f>
        <v>13.094999999999999</v>
      </c>
      <c r="C198" s="2"/>
      <c r="D198" s="3">
        <v>110</v>
      </c>
      <c r="E198" s="4">
        <f>B198*D198</f>
        <v>1440.4499999999998</v>
      </c>
    </row>
    <row r="199" spans="1:5" x14ac:dyDescent="0.25">
      <c r="A199" s="2" t="s">
        <v>189</v>
      </c>
      <c r="B199" s="2" t="s">
        <v>269</v>
      </c>
      <c r="C199" s="2"/>
      <c r="D199" s="3">
        <v>154.66999999999999</v>
      </c>
      <c r="E199" s="4">
        <f>D199*3</f>
        <v>464.01</v>
      </c>
    </row>
    <row r="200" spans="1:5" x14ac:dyDescent="0.25">
      <c r="A200" s="2" t="s">
        <v>190</v>
      </c>
      <c r="B200" s="2" t="s">
        <v>294</v>
      </c>
      <c r="C200" s="2"/>
      <c r="D200" s="3">
        <v>28</v>
      </c>
      <c r="E200" s="4">
        <f>D200*15</f>
        <v>420</v>
      </c>
    </row>
    <row r="201" spans="1:5" x14ac:dyDescent="0.25">
      <c r="A201" s="2" t="s">
        <v>191</v>
      </c>
      <c r="B201" s="6">
        <f>3979.73+21+5.464+5.368+0.5+26.3+12.3+43.4+65.1+479.7+6.84</f>
        <v>4645.7020000000002</v>
      </c>
      <c r="C201" s="2"/>
      <c r="D201" s="3">
        <v>125.5</v>
      </c>
      <c r="E201" s="4">
        <f>B201*D201</f>
        <v>583035.60100000002</v>
      </c>
    </row>
    <row r="202" spans="1:5" x14ac:dyDescent="0.25">
      <c r="A202" s="2" t="s">
        <v>192</v>
      </c>
      <c r="B202" s="2">
        <v>3.5259999999999998</v>
      </c>
      <c r="C202" s="2"/>
      <c r="D202" s="3">
        <v>150</v>
      </c>
      <c r="E202" s="4">
        <f>B202*D202</f>
        <v>528.9</v>
      </c>
    </row>
    <row r="203" spans="1:5" x14ac:dyDescent="0.25">
      <c r="A203" s="2" t="s">
        <v>193</v>
      </c>
      <c r="B203" s="2" t="s">
        <v>270</v>
      </c>
      <c r="C203" s="2"/>
      <c r="D203" s="3">
        <v>152.27000000000001</v>
      </c>
      <c r="E203" s="4">
        <f>D203*4</f>
        <v>609.08000000000004</v>
      </c>
    </row>
    <row r="204" spans="1:5" x14ac:dyDescent="0.25">
      <c r="A204" s="2" t="s">
        <v>194</v>
      </c>
      <c r="B204" s="2">
        <f>3.526+14</f>
        <v>17.526</v>
      </c>
      <c r="C204" s="2"/>
      <c r="D204" s="3">
        <v>150</v>
      </c>
      <c r="E204" s="4">
        <f>B204*D204</f>
        <v>2628.9</v>
      </c>
    </row>
    <row r="205" spans="1:5" x14ac:dyDescent="0.25">
      <c r="A205" s="2" t="s">
        <v>195</v>
      </c>
      <c r="B205" s="2" t="s">
        <v>291</v>
      </c>
      <c r="C205" s="2"/>
      <c r="D205" s="3">
        <f>121.74/10</f>
        <v>12.173999999999999</v>
      </c>
      <c r="E205" s="4">
        <f>D205*95</f>
        <v>1156.53</v>
      </c>
    </row>
    <row r="206" spans="1:5" x14ac:dyDescent="0.25">
      <c r="A206" s="2" t="s">
        <v>196</v>
      </c>
      <c r="B206" s="2">
        <f>1.528+1.72+2.35+0.592</f>
        <v>6.19</v>
      </c>
      <c r="C206" s="2"/>
      <c r="D206" s="3">
        <v>270</v>
      </c>
      <c r="E206" s="4">
        <f t="shared" ref="E206:E219" si="11">B206*D206</f>
        <v>1671.3000000000002</v>
      </c>
    </row>
    <row r="207" spans="1:5" x14ac:dyDescent="0.25">
      <c r="A207" s="2" t="s">
        <v>197</v>
      </c>
      <c r="B207" s="2">
        <f>2.38+1.02+1.02+1.02+1.02+1.02+1.02+1.02+1.02+1.02+1.02</f>
        <v>12.579999999999997</v>
      </c>
      <c r="C207" s="2"/>
      <c r="D207" s="3">
        <v>78</v>
      </c>
      <c r="E207" s="4">
        <f t="shared" si="11"/>
        <v>981.23999999999978</v>
      </c>
    </row>
    <row r="208" spans="1:5" x14ac:dyDescent="0.25">
      <c r="A208" s="2" t="s">
        <v>198</v>
      </c>
      <c r="B208" s="2">
        <v>5</v>
      </c>
      <c r="C208" s="2"/>
      <c r="D208" s="3">
        <v>20</v>
      </c>
      <c r="E208" s="4">
        <f t="shared" si="11"/>
        <v>100</v>
      </c>
    </row>
    <row r="209" spans="1:5" x14ac:dyDescent="0.25">
      <c r="A209" s="2" t="s">
        <v>199</v>
      </c>
      <c r="B209" s="2">
        <f>12.3+2.242</f>
        <v>14.542000000000002</v>
      </c>
      <c r="C209" s="2"/>
      <c r="D209" s="3">
        <v>165</v>
      </c>
      <c r="E209" s="4">
        <f t="shared" si="11"/>
        <v>2399.4300000000003</v>
      </c>
    </row>
    <row r="210" spans="1:5" x14ac:dyDescent="0.25">
      <c r="A210" s="2" t="s">
        <v>200</v>
      </c>
      <c r="B210" s="2">
        <v>96.1</v>
      </c>
      <c r="C210" s="2"/>
      <c r="D210" s="3">
        <v>198</v>
      </c>
      <c r="E210" s="4">
        <f t="shared" si="11"/>
        <v>19027.8</v>
      </c>
    </row>
    <row r="211" spans="1:5" x14ac:dyDescent="0.25">
      <c r="A211" s="2" t="s">
        <v>201</v>
      </c>
      <c r="B211" s="2">
        <v>5.23</v>
      </c>
      <c r="C211" s="2"/>
      <c r="D211" s="3">
        <v>85</v>
      </c>
      <c r="E211" s="4">
        <f t="shared" si="11"/>
        <v>444.55</v>
      </c>
    </row>
    <row r="212" spans="1:5" x14ac:dyDescent="0.25">
      <c r="A212" s="2" t="s">
        <v>202</v>
      </c>
      <c r="B212" s="2">
        <f>60.3+1.84+2.81</f>
        <v>64.95</v>
      </c>
      <c r="C212" s="2"/>
      <c r="D212" s="3">
        <v>90</v>
      </c>
      <c r="E212" s="4">
        <f t="shared" si="11"/>
        <v>5845.5</v>
      </c>
    </row>
    <row r="213" spans="1:5" x14ac:dyDescent="0.25">
      <c r="A213" s="2" t="s">
        <v>203</v>
      </c>
      <c r="B213" s="2">
        <v>3.26</v>
      </c>
      <c r="C213" s="2"/>
      <c r="D213" s="3">
        <v>110</v>
      </c>
      <c r="E213" s="4">
        <f t="shared" si="11"/>
        <v>358.59999999999997</v>
      </c>
    </row>
    <row r="214" spans="1:5" x14ac:dyDescent="0.25">
      <c r="A214" s="2" t="s">
        <v>204</v>
      </c>
      <c r="B214" s="2">
        <f>57.8+22.6+3.22+2.28</f>
        <v>85.9</v>
      </c>
      <c r="C214" s="2"/>
      <c r="D214" s="3">
        <v>128</v>
      </c>
      <c r="E214" s="4">
        <f t="shared" si="11"/>
        <v>10995.2</v>
      </c>
    </row>
    <row r="215" spans="1:5" x14ac:dyDescent="0.25">
      <c r="A215" s="2" t="s">
        <v>205</v>
      </c>
      <c r="B215" s="2">
        <f>8.8+51.92+289.1+21.3+6</f>
        <v>377.12000000000006</v>
      </c>
      <c r="C215" s="2"/>
      <c r="D215" s="3">
        <v>198</v>
      </c>
      <c r="E215" s="4">
        <f t="shared" si="11"/>
        <v>74669.760000000009</v>
      </c>
    </row>
    <row r="216" spans="1:5" x14ac:dyDescent="0.25">
      <c r="A216" s="2" t="s">
        <v>206</v>
      </c>
      <c r="B216" s="2">
        <v>3.28</v>
      </c>
      <c r="C216" s="2"/>
      <c r="D216" s="3">
        <v>400</v>
      </c>
      <c r="E216" s="4">
        <f t="shared" si="11"/>
        <v>1312</v>
      </c>
    </row>
    <row r="217" spans="1:5" x14ac:dyDescent="0.25">
      <c r="A217" s="2" t="s">
        <v>207</v>
      </c>
      <c r="B217" s="2">
        <v>0.73199999999999998</v>
      </c>
      <c r="C217" s="2"/>
      <c r="D217" s="3">
        <v>700</v>
      </c>
      <c r="E217" s="4">
        <f t="shared" si="11"/>
        <v>512.4</v>
      </c>
    </row>
    <row r="218" spans="1:5" x14ac:dyDescent="0.25">
      <c r="A218" s="2" t="s">
        <v>208</v>
      </c>
      <c r="B218" s="2">
        <f>14.8+1.902+57.2-2.1</f>
        <v>71.802000000000007</v>
      </c>
      <c r="C218" s="2"/>
      <c r="D218" s="3">
        <v>204</v>
      </c>
      <c r="E218" s="4">
        <f t="shared" si="11"/>
        <v>14647.608000000002</v>
      </c>
    </row>
    <row r="219" spans="1:5" x14ac:dyDescent="0.25">
      <c r="A219" s="2" t="s">
        <v>209</v>
      </c>
      <c r="B219" s="2">
        <f>1.13+9.615+6.19</f>
        <v>16.935000000000002</v>
      </c>
      <c r="C219" s="2"/>
      <c r="D219" s="3">
        <v>480</v>
      </c>
      <c r="E219" s="4">
        <f t="shared" si="11"/>
        <v>8128.8000000000011</v>
      </c>
    </row>
    <row r="220" spans="1:5" x14ac:dyDescent="0.25">
      <c r="A220" s="2" t="s">
        <v>210</v>
      </c>
      <c r="B220" s="2" t="s">
        <v>272</v>
      </c>
      <c r="C220" s="2"/>
      <c r="D220" s="3">
        <v>90</v>
      </c>
      <c r="E220" s="4">
        <f>D220*8</f>
        <v>720</v>
      </c>
    </row>
    <row r="221" spans="1:5" x14ac:dyDescent="0.25">
      <c r="A221" s="2" t="s">
        <v>211</v>
      </c>
      <c r="B221" s="2">
        <f>5.018+0.5+5.018+5.74+5.02</f>
        <v>21.295999999999999</v>
      </c>
      <c r="C221" s="2"/>
      <c r="D221" s="3">
        <v>400</v>
      </c>
      <c r="E221" s="4">
        <f>B221*D221</f>
        <v>8518.4</v>
      </c>
    </row>
    <row r="222" spans="1:5" x14ac:dyDescent="0.25">
      <c r="A222" s="2" t="s">
        <v>212</v>
      </c>
      <c r="B222" s="2">
        <v>6.4</v>
      </c>
      <c r="C222" s="2"/>
      <c r="D222" s="3">
        <v>80</v>
      </c>
      <c r="E222" s="4">
        <f>B222*D222</f>
        <v>512</v>
      </c>
    </row>
    <row r="223" spans="1:5" x14ac:dyDescent="0.25">
      <c r="A223" s="2" t="s">
        <v>213</v>
      </c>
      <c r="B223" s="2" t="s">
        <v>275</v>
      </c>
      <c r="C223" s="2"/>
      <c r="D223" s="3">
        <v>61</v>
      </c>
      <c r="E223" s="4">
        <f>D223*14</f>
        <v>854</v>
      </c>
    </row>
    <row r="224" spans="1:5" x14ac:dyDescent="0.25">
      <c r="A224" s="2" t="s">
        <v>214</v>
      </c>
      <c r="B224" s="2">
        <f>3.588+1.2</f>
        <v>4.7880000000000003</v>
      </c>
      <c r="C224" s="2"/>
      <c r="D224" s="3">
        <v>110</v>
      </c>
      <c r="E224" s="4">
        <f>B224*D224</f>
        <v>526.68000000000006</v>
      </c>
    </row>
    <row r="225" spans="1:5" x14ac:dyDescent="0.25">
      <c r="A225" s="2" t="s">
        <v>215</v>
      </c>
      <c r="B225" s="2">
        <f>0.36+10+9.5+1.14</f>
        <v>21</v>
      </c>
      <c r="C225" s="2"/>
      <c r="D225" s="3">
        <v>93</v>
      </c>
      <c r="E225" s="4">
        <f>B225*D225</f>
        <v>1953</v>
      </c>
    </row>
    <row r="226" spans="1:5" x14ac:dyDescent="0.25">
      <c r="A226" s="2" t="s">
        <v>216</v>
      </c>
      <c r="B226" s="2">
        <f>8.4+8.4+19.6+8.4+2.8</f>
        <v>47.6</v>
      </c>
      <c r="C226" s="2"/>
      <c r="D226" s="3">
        <v>40</v>
      </c>
      <c r="E226" s="4">
        <f>B226*D226</f>
        <v>1904</v>
      </c>
    </row>
    <row r="227" spans="1:5" x14ac:dyDescent="0.25">
      <c r="A227" s="2" t="s">
        <v>217</v>
      </c>
      <c r="B227" s="2" t="s">
        <v>270</v>
      </c>
      <c r="C227" s="2"/>
      <c r="D227" s="3">
        <v>90</v>
      </c>
      <c r="E227" s="4">
        <f>D227*4</f>
        <v>360</v>
      </c>
    </row>
    <row r="228" spans="1:5" x14ac:dyDescent="0.25">
      <c r="A228" s="2" t="s">
        <v>218</v>
      </c>
      <c r="B228" s="2">
        <v>10.5</v>
      </c>
      <c r="C228" s="2"/>
      <c r="D228" s="3">
        <v>72</v>
      </c>
      <c r="E228" s="4">
        <f>B228*D228</f>
        <v>756</v>
      </c>
    </row>
    <row r="229" spans="1:5" x14ac:dyDescent="0.25">
      <c r="A229" s="2" t="s">
        <v>219</v>
      </c>
      <c r="B229" s="2">
        <v>6</v>
      </c>
      <c r="C229" s="2"/>
      <c r="D229" s="3">
        <v>48</v>
      </c>
      <c r="E229" s="4">
        <f>B229*D229</f>
        <v>288</v>
      </c>
    </row>
    <row r="230" spans="1:5" x14ac:dyDescent="0.25">
      <c r="A230" s="2" t="s">
        <v>220</v>
      </c>
      <c r="B230" s="2" t="s">
        <v>290</v>
      </c>
      <c r="C230" s="2"/>
      <c r="D230" s="3">
        <v>141</v>
      </c>
      <c r="E230" s="4">
        <f>D230*12</f>
        <v>1692</v>
      </c>
    </row>
    <row r="231" spans="1:5" x14ac:dyDescent="0.25">
      <c r="A231" s="2" t="s">
        <v>221</v>
      </c>
      <c r="B231" s="2" t="s">
        <v>292</v>
      </c>
      <c r="C231" s="2"/>
      <c r="D231" s="3">
        <v>60</v>
      </c>
      <c r="E231" s="4">
        <f>D231*11</f>
        <v>660</v>
      </c>
    </row>
    <row r="232" spans="1:5" x14ac:dyDescent="0.25">
      <c r="A232" s="2" t="s">
        <v>222</v>
      </c>
      <c r="B232" s="2">
        <v>8.4</v>
      </c>
      <c r="C232" s="2"/>
      <c r="D232" s="3">
        <v>68</v>
      </c>
      <c r="E232" s="4">
        <f>B232*D232</f>
        <v>571.20000000000005</v>
      </c>
    </row>
    <row r="233" spans="1:5" x14ac:dyDescent="0.25">
      <c r="A233" s="2" t="s">
        <v>223</v>
      </c>
      <c r="B233" s="2" t="s">
        <v>289</v>
      </c>
      <c r="C233" s="2"/>
      <c r="D233" s="3">
        <v>131</v>
      </c>
      <c r="E233" s="4">
        <f>D233*10</f>
        <v>1310</v>
      </c>
    </row>
    <row r="234" spans="1:5" x14ac:dyDescent="0.25">
      <c r="A234" s="2" t="s">
        <v>224</v>
      </c>
      <c r="B234" s="2">
        <f>7.32+55</f>
        <v>62.32</v>
      </c>
      <c r="C234" s="2">
        <v>11</v>
      </c>
      <c r="D234" s="3">
        <v>300</v>
      </c>
      <c r="E234" s="4">
        <f>B234*D234</f>
        <v>18696</v>
      </c>
    </row>
    <row r="235" spans="1:5" x14ac:dyDescent="0.25">
      <c r="A235" s="2" t="s">
        <v>225</v>
      </c>
      <c r="B235" s="2" t="s">
        <v>268</v>
      </c>
      <c r="C235" s="2"/>
      <c r="D235" s="3">
        <v>95</v>
      </c>
      <c r="E235" s="4">
        <f>D235</f>
        <v>95</v>
      </c>
    </row>
    <row r="236" spans="1:5" x14ac:dyDescent="0.25">
      <c r="A236" s="2" t="s">
        <v>226</v>
      </c>
      <c r="B236" s="2" t="s">
        <v>270</v>
      </c>
      <c r="C236" s="2"/>
      <c r="D236" s="3">
        <v>30</v>
      </c>
      <c r="E236" s="4">
        <f>D236*4</f>
        <v>120</v>
      </c>
    </row>
    <row r="237" spans="1:5" x14ac:dyDescent="0.25">
      <c r="A237" s="2" t="s">
        <v>227</v>
      </c>
      <c r="B237" s="2" t="s">
        <v>306</v>
      </c>
      <c r="C237" s="2"/>
      <c r="D237" s="3">
        <v>23</v>
      </c>
      <c r="E237" s="4">
        <f>D237*6</f>
        <v>138</v>
      </c>
    </row>
    <row r="238" spans="1:5" x14ac:dyDescent="0.25">
      <c r="A238" s="2" t="s">
        <v>228</v>
      </c>
      <c r="B238" s="2" t="s">
        <v>278</v>
      </c>
      <c r="C238" s="2"/>
      <c r="D238" s="3">
        <v>18</v>
      </c>
      <c r="E238" s="4">
        <f>D238*6</f>
        <v>108</v>
      </c>
    </row>
    <row r="239" spans="1:5" x14ac:dyDescent="0.25">
      <c r="A239" s="2" t="s">
        <v>229</v>
      </c>
      <c r="B239" s="2" t="s">
        <v>270</v>
      </c>
      <c r="C239" s="2"/>
      <c r="D239" s="3">
        <v>42</v>
      </c>
      <c r="E239" s="4">
        <f>D239*4</f>
        <v>168</v>
      </c>
    </row>
    <row r="240" spans="1:5" x14ac:dyDescent="0.25">
      <c r="A240" s="2" t="s">
        <v>230</v>
      </c>
      <c r="B240" s="2" t="s">
        <v>273</v>
      </c>
      <c r="C240" s="2"/>
      <c r="D240" s="3">
        <v>58</v>
      </c>
      <c r="E240" s="4">
        <f>D240*2</f>
        <v>116</v>
      </c>
    </row>
    <row r="241" spans="1:5" x14ac:dyDescent="0.25">
      <c r="A241" s="7" t="s">
        <v>301</v>
      </c>
      <c r="B241" s="2" t="s">
        <v>289</v>
      </c>
      <c r="C241" s="2"/>
      <c r="D241" s="9">
        <v>48</v>
      </c>
      <c r="E241" s="4">
        <f>D241*10</f>
        <v>480</v>
      </c>
    </row>
    <row r="242" spans="1:5" x14ac:dyDescent="0.25">
      <c r="A242" s="2" t="s">
        <v>231</v>
      </c>
      <c r="B242" s="2" t="s">
        <v>269</v>
      </c>
      <c r="C242" s="2"/>
      <c r="D242" s="3">
        <v>63</v>
      </c>
      <c r="E242" s="4">
        <f>D242*3</f>
        <v>189</v>
      </c>
    </row>
    <row r="243" spans="1:5" x14ac:dyDescent="0.25">
      <c r="A243" s="2" t="s">
        <v>232</v>
      </c>
      <c r="B243" s="2">
        <f>5+3.052</f>
        <v>8.0519999999999996</v>
      </c>
      <c r="C243" s="2"/>
      <c r="D243" s="3">
        <v>441.06</v>
      </c>
      <c r="E243" s="4">
        <f t="shared" ref="E243:E249" si="12">B243*D243</f>
        <v>3551.4151199999997</v>
      </c>
    </row>
    <row r="244" spans="1:5" x14ac:dyDescent="0.25">
      <c r="A244" s="2" t="s">
        <v>233</v>
      </c>
      <c r="B244" s="2">
        <f>5.08+40.8+21.5</f>
        <v>67.38</v>
      </c>
      <c r="C244" s="2">
        <v>3</v>
      </c>
      <c r="D244" s="3">
        <v>100</v>
      </c>
      <c r="E244" s="4">
        <f t="shared" si="12"/>
        <v>6738</v>
      </c>
    </row>
    <row r="245" spans="1:5" x14ac:dyDescent="0.25">
      <c r="A245" s="2" t="s">
        <v>234</v>
      </c>
      <c r="B245" s="2">
        <f>1.42+14.8+1.46</f>
        <v>17.68</v>
      </c>
      <c r="C245" s="2"/>
      <c r="D245" s="3">
        <v>645</v>
      </c>
      <c r="E245" s="4">
        <f t="shared" si="12"/>
        <v>11403.6</v>
      </c>
    </row>
    <row r="246" spans="1:5" x14ac:dyDescent="0.25">
      <c r="A246" s="2" t="s">
        <v>235</v>
      </c>
      <c r="B246" s="2">
        <f>5.08+198.2+81.9+19.3+1.3</f>
        <v>305.78000000000003</v>
      </c>
      <c r="C246" s="2"/>
      <c r="D246" s="3">
        <v>204</v>
      </c>
      <c r="E246" s="4">
        <f t="shared" si="12"/>
        <v>62379.12</v>
      </c>
    </row>
    <row r="247" spans="1:5" x14ac:dyDescent="0.25">
      <c r="A247" s="2" t="s">
        <v>236</v>
      </c>
      <c r="B247" s="2">
        <f>3.3+59.7+32.4+0.96</f>
        <v>96.36</v>
      </c>
      <c r="C247" s="2"/>
      <c r="D247" s="3">
        <v>138</v>
      </c>
      <c r="E247" s="4">
        <f t="shared" si="12"/>
        <v>13297.68</v>
      </c>
    </row>
    <row r="248" spans="1:5" x14ac:dyDescent="0.25">
      <c r="A248" s="2" t="s">
        <v>237</v>
      </c>
      <c r="B248" s="2">
        <f>0.5*9+48</f>
        <v>52.5</v>
      </c>
      <c r="C248" s="2">
        <v>9</v>
      </c>
      <c r="D248" s="3">
        <v>110</v>
      </c>
      <c r="E248" s="4">
        <f t="shared" si="12"/>
        <v>5775</v>
      </c>
    </row>
    <row r="249" spans="1:5" x14ac:dyDescent="0.25">
      <c r="A249" s="2" t="s">
        <v>238</v>
      </c>
      <c r="B249" s="2">
        <v>22.6</v>
      </c>
      <c r="C249" s="2"/>
      <c r="D249" s="3">
        <v>50</v>
      </c>
      <c r="E249" s="4">
        <f t="shared" si="12"/>
        <v>1130</v>
      </c>
    </row>
    <row r="250" spans="1:5" x14ac:dyDescent="0.25">
      <c r="A250" s="2" t="s">
        <v>239</v>
      </c>
      <c r="B250" s="2" t="s">
        <v>278</v>
      </c>
      <c r="C250" s="2"/>
      <c r="D250" s="3">
        <v>130.69</v>
      </c>
      <c r="E250" s="4">
        <f>D250*6</f>
        <v>784.14</v>
      </c>
    </row>
    <row r="251" spans="1:5" x14ac:dyDescent="0.25">
      <c r="A251" s="7" t="s">
        <v>296</v>
      </c>
      <c r="B251" s="2">
        <v>7.82</v>
      </c>
      <c r="C251" s="2"/>
      <c r="D251" s="9">
        <v>198</v>
      </c>
      <c r="E251" s="4">
        <f t="shared" ref="E251:E261" si="13">B251*D251</f>
        <v>1548.3600000000001</v>
      </c>
    </row>
    <row r="252" spans="1:5" x14ac:dyDescent="0.25">
      <c r="A252" s="2" t="s">
        <v>240</v>
      </c>
      <c r="B252" s="2">
        <f>17.1+162.2</f>
        <v>179.29999999999998</v>
      </c>
      <c r="C252" s="2"/>
      <c r="D252" s="3">
        <v>198</v>
      </c>
      <c r="E252" s="4">
        <f t="shared" si="13"/>
        <v>35501.399999999994</v>
      </c>
    </row>
    <row r="253" spans="1:5" x14ac:dyDescent="0.25">
      <c r="A253" s="2" t="s">
        <v>241</v>
      </c>
      <c r="B253" s="2">
        <v>0.70299999999999996</v>
      </c>
      <c r="C253" s="2"/>
      <c r="D253" s="3">
        <v>675</v>
      </c>
      <c r="E253" s="4">
        <f t="shared" si="13"/>
        <v>474.52499999999998</v>
      </c>
    </row>
    <row r="254" spans="1:5" x14ac:dyDescent="0.25">
      <c r="A254" s="2" t="s">
        <v>242</v>
      </c>
      <c r="B254" s="2">
        <f>156.8+4.2+0.7*7</f>
        <v>165.9</v>
      </c>
      <c r="C254" s="2">
        <v>28</v>
      </c>
      <c r="D254" s="3">
        <v>198</v>
      </c>
      <c r="E254" s="4">
        <f t="shared" si="13"/>
        <v>32848.200000000004</v>
      </c>
    </row>
    <row r="255" spans="1:5" x14ac:dyDescent="0.25">
      <c r="A255" s="2" t="s">
        <v>243</v>
      </c>
      <c r="B255" s="2">
        <v>3.04</v>
      </c>
      <c r="C255" s="2"/>
      <c r="D255" s="3">
        <v>400</v>
      </c>
      <c r="E255" s="4">
        <f t="shared" si="13"/>
        <v>1216</v>
      </c>
    </row>
    <row r="256" spans="1:5" x14ac:dyDescent="0.25">
      <c r="A256" s="2" t="s">
        <v>244</v>
      </c>
      <c r="B256" s="2">
        <f>25.9+7.32+9.05</f>
        <v>42.269999999999996</v>
      </c>
      <c r="C256" s="2"/>
      <c r="D256" s="3">
        <v>115</v>
      </c>
      <c r="E256" s="4">
        <f t="shared" si="13"/>
        <v>4861.0499999999993</v>
      </c>
    </row>
    <row r="257" spans="1:5" x14ac:dyDescent="0.25">
      <c r="A257" s="2" t="s">
        <v>245</v>
      </c>
      <c r="B257" s="2">
        <f>13.4+4.11+2.85+6.7+6.53+19.3+11.97</f>
        <v>64.86</v>
      </c>
      <c r="C257" s="2"/>
      <c r="D257" s="3">
        <v>180</v>
      </c>
      <c r="E257" s="4">
        <f t="shared" si="13"/>
        <v>11674.8</v>
      </c>
    </row>
    <row r="258" spans="1:5" x14ac:dyDescent="0.25">
      <c r="A258" s="2" t="s">
        <v>246</v>
      </c>
      <c r="B258" s="2">
        <f>4.06+0.64+22.1+36+45.3+13.2+30</f>
        <v>151.30000000000001</v>
      </c>
      <c r="C258" s="2"/>
      <c r="D258" s="3">
        <v>105</v>
      </c>
      <c r="E258" s="4">
        <f t="shared" si="13"/>
        <v>15886.500000000002</v>
      </c>
    </row>
    <row r="259" spans="1:5" x14ac:dyDescent="0.25">
      <c r="A259" s="2" t="s">
        <v>247</v>
      </c>
      <c r="B259" s="2">
        <v>338</v>
      </c>
      <c r="C259" s="2"/>
      <c r="D259" s="3">
        <v>204</v>
      </c>
      <c r="E259" s="4">
        <f t="shared" si="13"/>
        <v>68952</v>
      </c>
    </row>
    <row r="260" spans="1:5" x14ac:dyDescent="0.25">
      <c r="A260" s="7" t="s">
        <v>297</v>
      </c>
      <c r="B260" s="2">
        <v>4.28</v>
      </c>
      <c r="C260" s="2"/>
      <c r="D260" s="9">
        <v>165</v>
      </c>
      <c r="E260" s="4">
        <f t="shared" si="13"/>
        <v>706.2</v>
      </c>
    </row>
    <row r="261" spans="1:5" x14ac:dyDescent="0.25">
      <c r="A261" s="7" t="s">
        <v>266</v>
      </c>
      <c r="B261" s="7">
        <v>2.12</v>
      </c>
      <c r="C261" s="2"/>
      <c r="D261" s="9">
        <v>695</v>
      </c>
      <c r="E261" s="4">
        <f t="shared" si="13"/>
        <v>1473.4</v>
      </c>
    </row>
    <row r="262" spans="1:5" x14ac:dyDescent="0.25">
      <c r="A262" s="2" t="s">
        <v>248</v>
      </c>
      <c r="B262" s="2" t="s">
        <v>272</v>
      </c>
      <c r="C262" s="2"/>
      <c r="D262" s="3">
        <v>30.4</v>
      </c>
      <c r="E262" s="4">
        <f>D262*8</f>
        <v>243.2</v>
      </c>
    </row>
    <row r="263" spans="1:5" x14ac:dyDescent="0.25">
      <c r="A263" s="2" t="s">
        <v>249</v>
      </c>
      <c r="B263" s="2" t="s">
        <v>269</v>
      </c>
      <c r="C263" s="2"/>
      <c r="D263" s="3">
        <v>30.4</v>
      </c>
      <c r="E263" s="4">
        <f>D263*3</f>
        <v>91.199999999999989</v>
      </c>
    </row>
    <row r="264" spans="1:5" x14ac:dyDescent="0.25">
      <c r="A264" s="2" t="s">
        <v>250</v>
      </c>
      <c r="B264" s="2" t="s">
        <v>272</v>
      </c>
      <c r="C264" s="2"/>
      <c r="D264" s="3">
        <v>20</v>
      </c>
      <c r="E264" s="4">
        <f>D264*8</f>
        <v>160</v>
      </c>
    </row>
    <row r="265" spans="1:5" x14ac:dyDescent="0.25">
      <c r="A265" s="2" t="s">
        <v>251</v>
      </c>
      <c r="B265" s="2" t="s">
        <v>303</v>
      </c>
      <c r="C265" s="2"/>
      <c r="D265" s="3">
        <v>23</v>
      </c>
      <c r="E265" s="4">
        <f>D265*51</f>
        <v>1173</v>
      </c>
    </row>
    <row r="266" spans="1:5" x14ac:dyDescent="0.25">
      <c r="A266" s="2" t="s">
        <v>252</v>
      </c>
      <c r="B266" s="2" t="s">
        <v>302</v>
      </c>
      <c r="C266" s="2"/>
      <c r="D266" s="3">
        <v>23</v>
      </c>
      <c r="E266" s="4">
        <f>D266*72</f>
        <v>1656</v>
      </c>
    </row>
    <row r="267" spans="1:5" x14ac:dyDescent="0.25">
      <c r="A267" s="2" t="s">
        <v>253</v>
      </c>
      <c r="B267" s="2">
        <f>2.5+1.69</f>
        <v>4.1899999999999995</v>
      </c>
      <c r="C267" s="2"/>
      <c r="D267" s="3">
        <v>75</v>
      </c>
      <c r="E267" s="4">
        <f t="shared" ref="E267:E274" si="14">B267*D267</f>
        <v>314.24999999999994</v>
      </c>
    </row>
    <row r="268" spans="1:5" x14ac:dyDescent="0.25">
      <c r="A268" s="2" t="s">
        <v>254</v>
      </c>
      <c r="B268" s="2">
        <v>4.16</v>
      </c>
      <c r="C268" s="2"/>
      <c r="D268" s="3">
        <v>75</v>
      </c>
      <c r="E268" s="4">
        <f t="shared" si="14"/>
        <v>312</v>
      </c>
    </row>
    <row r="269" spans="1:5" x14ac:dyDescent="0.25">
      <c r="A269" s="2" t="s">
        <v>255</v>
      </c>
      <c r="B269" s="2">
        <f>9.8+50.4+50+0.614</f>
        <v>110.81400000000001</v>
      </c>
      <c r="C269" s="2"/>
      <c r="D269" s="3">
        <v>110</v>
      </c>
      <c r="E269" s="4">
        <f t="shared" si="14"/>
        <v>12189.54</v>
      </c>
    </row>
    <row r="270" spans="1:5" x14ac:dyDescent="0.25">
      <c r="A270" s="2" t="s">
        <v>256</v>
      </c>
      <c r="B270" s="2">
        <f>2.13+4.87+5.13</f>
        <v>12.129999999999999</v>
      </c>
      <c r="C270" s="2"/>
      <c r="D270" s="3">
        <v>180</v>
      </c>
      <c r="E270" s="4">
        <f t="shared" si="14"/>
        <v>2183.3999999999996</v>
      </c>
    </row>
    <row r="271" spans="1:5" x14ac:dyDescent="0.25">
      <c r="A271" s="2" t="s">
        <v>257</v>
      </c>
      <c r="B271" s="2">
        <f>3.55+2.43</f>
        <v>5.98</v>
      </c>
      <c r="C271" s="2"/>
      <c r="D271" s="3">
        <v>180</v>
      </c>
      <c r="E271" s="4">
        <f t="shared" si="14"/>
        <v>1076.4000000000001</v>
      </c>
    </row>
    <row r="272" spans="1:5" x14ac:dyDescent="0.25">
      <c r="A272" s="2" t="s">
        <v>258</v>
      </c>
      <c r="B272" s="2">
        <f>0.46+1.86</f>
        <v>2.3200000000000003</v>
      </c>
      <c r="C272" s="2"/>
      <c r="D272" s="3">
        <v>180</v>
      </c>
      <c r="E272" s="4">
        <f t="shared" si="14"/>
        <v>417.6</v>
      </c>
    </row>
    <row r="273" spans="1:5" x14ac:dyDescent="0.25">
      <c r="A273" s="2" t="s">
        <v>259</v>
      </c>
      <c r="B273" s="2">
        <f>249.3+83.2</f>
        <v>332.5</v>
      </c>
      <c r="C273" s="2"/>
      <c r="D273" s="3">
        <v>70</v>
      </c>
      <c r="E273" s="4">
        <f t="shared" si="14"/>
        <v>23275</v>
      </c>
    </row>
    <row r="274" spans="1:5" x14ac:dyDescent="0.25">
      <c r="A274" s="2" t="s">
        <v>260</v>
      </c>
      <c r="B274" s="2">
        <f>14.1+15.3</f>
        <v>29.4</v>
      </c>
      <c r="C274" s="2"/>
      <c r="D274" s="3">
        <v>198</v>
      </c>
      <c r="E274" s="4">
        <f t="shared" si="14"/>
        <v>5821.2</v>
      </c>
    </row>
    <row r="275" spans="1:5" x14ac:dyDescent="0.25">
      <c r="A275" s="8"/>
    </row>
    <row r="276" spans="1:5" ht="18.75" x14ac:dyDescent="0.3">
      <c r="A276" s="14" t="s">
        <v>261</v>
      </c>
      <c r="B276" s="15"/>
      <c r="C276" s="15"/>
      <c r="D276" s="16"/>
      <c r="E276" s="5">
        <f>SUM(E4:E274)</f>
        <v>3131387.0365000009</v>
      </c>
    </row>
  </sheetData>
  <sortState ref="A4:E274">
    <sortCondition ref="A4:A274"/>
  </sortState>
  <mergeCells count="3">
    <mergeCell ref="A1:E1"/>
    <mergeCell ref="A2:E2"/>
    <mergeCell ref="A276:D276"/>
  </mergeCells>
  <pageMargins left="0.7" right="0.7" top="0.75" bottom="0.75" header="0.3" footer="0.3"/>
  <ignoredErrors>
    <ignoredError sqref="E26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Mariel villalobos Meza</cp:lastModifiedBy>
  <dcterms:created xsi:type="dcterms:W3CDTF">2023-07-01T16:29:30Z</dcterms:created>
  <dcterms:modified xsi:type="dcterms:W3CDTF">2023-07-03T18:03:46Z</dcterms:modified>
</cp:coreProperties>
</file>