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2  FEBRERO 2023\"/>
    </mc:Choice>
  </mc:AlternateContent>
  <bookViews>
    <workbookView xWindow="0" yWindow="0" windowWidth="20715" windowHeight="11730" firstSheet="1" activeTab="3"/>
  </bookViews>
  <sheets>
    <sheet name="  E N E R O    2 0 2 3     " sheetId="1" r:id="rId1"/>
    <sheet name=" COMPRAS   ENERO  2023   " sheetId="2" r:id="rId2"/>
    <sheet name="  F E B R E R O    2 0 2 3    " sheetId="8" r:id="rId3"/>
    <sheet name="COMPRAS FEBRERO 2023   " sheetId="4" r:id="rId4"/>
    <sheet name="Hoja5" sheetId="5" r:id="rId5"/>
    <sheet name="Hoja6" sheetId="6" r:id="rId6"/>
    <sheet name="Hoja7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5" i="1" l="1"/>
  <c r="M24" i="1" l="1"/>
  <c r="C23" i="1"/>
  <c r="M23" i="1"/>
  <c r="M22" i="1"/>
  <c r="M21" i="1" l="1"/>
  <c r="M20" i="1"/>
  <c r="M19" i="1" l="1"/>
  <c r="M18" i="1"/>
  <c r="M17" i="1"/>
  <c r="M16" i="1"/>
  <c r="M15" i="1"/>
  <c r="M13" i="1"/>
  <c r="M12" i="1"/>
  <c r="M11" i="1"/>
  <c r="M10" i="1" l="1"/>
  <c r="M9" i="1"/>
  <c r="M8" i="1"/>
  <c r="M5" i="1" l="1"/>
  <c r="K66" i="7" l="1"/>
  <c r="L60" i="7"/>
  <c r="K62" i="7" s="1"/>
  <c r="I60" i="7"/>
  <c r="F60" i="7"/>
  <c r="C60" i="7"/>
  <c r="N49" i="7"/>
  <c r="P49" i="7" s="1"/>
  <c r="M49" i="7"/>
  <c r="Q48" i="7"/>
  <c r="P48" i="7"/>
  <c r="P47" i="7"/>
  <c r="Q47" i="7" s="1"/>
  <c r="Q46" i="7"/>
  <c r="P46" i="7"/>
  <c r="P45" i="7"/>
  <c r="Q45" i="7" s="1"/>
  <c r="Q44" i="7"/>
  <c r="P44" i="7"/>
  <c r="P43" i="7"/>
  <c r="Q43" i="7" s="1"/>
  <c r="Q42" i="7"/>
  <c r="P42" i="7"/>
  <c r="P41" i="7"/>
  <c r="Q41" i="7" s="1"/>
  <c r="Q40" i="7"/>
  <c r="P40" i="7"/>
  <c r="P39" i="7"/>
  <c r="Q39" i="7" s="1"/>
  <c r="Q38" i="7"/>
  <c r="P38" i="7"/>
  <c r="P37" i="7"/>
  <c r="Q37" i="7" s="1"/>
  <c r="Q36" i="7"/>
  <c r="P36" i="7"/>
  <c r="P35" i="7"/>
  <c r="Q35" i="7" s="1"/>
  <c r="Q34" i="7"/>
  <c r="P34" i="7"/>
  <c r="P33" i="7"/>
  <c r="Q33" i="7" s="1"/>
  <c r="Q32" i="7"/>
  <c r="P32" i="7"/>
  <c r="P31" i="7"/>
  <c r="Q31" i="7" s="1"/>
  <c r="Q30" i="7"/>
  <c r="P30" i="7"/>
  <c r="P29" i="7"/>
  <c r="Q29" i="7" s="1"/>
  <c r="Q28" i="7"/>
  <c r="P28" i="7"/>
  <c r="P27" i="7"/>
  <c r="Q27" i="7" s="1"/>
  <c r="Q26" i="7"/>
  <c r="P26" i="7"/>
  <c r="P25" i="7"/>
  <c r="Q25" i="7" s="1"/>
  <c r="Q24" i="7"/>
  <c r="P24" i="7"/>
  <c r="P23" i="7"/>
  <c r="Q23" i="7" s="1"/>
  <c r="Q22" i="7"/>
  <c r="P22" i="7"/>
  <c r="P21" i="7"/>
  <c r="P20" i="7"/>
  <c r="Q20" i="7" s="1"/>
  <c r="Q19" i="7"/>
  <c r="P19" i="7"/>
  <c r="P18" i="7"/>
  <c r="Q18" i="7" s="1"/>
  <c r="Q17" i="7"/>
  <c r="P17" i="7"/>
  <c r="P16" i="7"/>
  <c r="Q16" i="7" s="1"/>
  <c r="Q15" i="7"/>
  <c r="P15" i="7"/>
  <c r="P14" i="7"/>
  <c r="Q14" i="7" s="1"/>
  <c r="Q13" i="7"/>
  <c r="P13" i="7"/>
  <c r="P12" i="7"/>
  <c r="Q12" i="7" s="1"/>
  <c r="Q11" i="7"/>
  <c r="P11" i="7"/>
  <c r="P10" i="7"/>
  <c r="Q10" i="7" s="1"/>
  <c r="Q9" i="7"/>
  <c r="P9" i="7"/>
  <c r="P8" i="7"/>
  <c r="Q8" i="7" s="1"/>
  <c r="Q7" i="7"/>
  <c r="P7" i="7"/>
  <c r="P6" i="7"/>
  <c r="Q6" i="7" s="1"/>
  <c r="Q5" i="7"/>
  <c r="P5" i="7"/>
  <c r="F63" i="7" l="1"/>
  <c r="F66" i="7" s="1"/>
  <c r="K64" i="7" s="1"/>
  <c r="K68" i="7" s="1"/>
  <c r="Q49" i="7"/>
  <c r="M62" i="7"/>
  <c r="F53" i="1"/>
  <c r="K66" i="8" l="1"/>
  <c r="L60" i="8"/>
  <c r="K62" i="8" s="1"/>
  <c r="I60" i="8"/>
  <c r="F60" i="8"/>
  <c r="C60" i="8"/>
  <c r="N49" i="8"/>
  <c r="P49" i="8" s="1"/>
  <c r="M49" i="8"/>
  <c r="Q48" i="8"/>
  <c r="P48" i="8"/>
  <c r="P47" i="8"/>
  <c r="Q47" i="8" s="1"/>
  <c r="Q46" i="8"/>
  <c r="P46" i="8"/>
  <c r="P45" i="8"/>
  <c r="Q45" i="8" s="1"/>
  <c r="Q44" i="8"/>
  <c r="P44" i="8"/>
  <c r="P43" i="8"/>
  <c r="Q43" i="8" s="1"/>
  <c r="Q42" i="8"/>
  <c r="P42" i="8"/>
  <c r="P41" i="8"/>
  <c r="Q41" i="8" s="1"/>
  <c r="Q40" i="8"/>
  <c r="P40" i="8"/>
  <c r="P39" i="8"/>
  <c r="Q39" i="8" s="1"/>
  <c r="Q38" i="8"/>
  <c r="P38" i="8"/>
  <c r="P37" i="8"/>
  <c r="Q37" i="8" s="1"/>
  <c r="Q36" i="8"/>
  <c r="P36" i="8"/>
  <c r="P35" i="8"/>
  <c r="Q35" i="8" s="1"/>
  <c r="P34" i="8"/>
  <c r="Q34" i="8" s="1"/>
  <c r="P33" i="8"/>
  <c r="Q33" i="8" s="1"/>
  <c r="P32" i="8"/>
  <c r="Q32" i="8" s="1"/>
  <c r="P31" i="8"/>
  <c r="Q31" i="8" s="1"/>
  <c r="P30" i="8"/>
  <c r="Q30" i="8" s="1"/>
  <c r="P29" i="8"/>
  <c r="Q29" i="8" s="1"/>
  <c r="Q28" i="8"/>
  <c r="P28" i="8"/>
  <c r="P27" i="8"/>
  <c r="Q27" i="8" s="1"/>
  <c r="P26" i="8"/>
  <c r="Q26" i="8" s="1"/>
  <c r="P25" i="8"/>
  <c r="Q25" i="8" s="1"/>
  <c r="Q24" i="8"/>
  <c r="P24" i="8"/>
  <c r="P23" i="8"/>
  <c r="Q23" i="8" s="1"/>
  <c r="Q22" i="8"/>
  <c r="P22" i="8"/>
  <c r="P21" i="8"/>
  <c r="P20" i="8"/>
  <c r="Q20" i="8" s="1"/>
  <c r="Q19" i="8"/>
  <c r="P19" i="8"/>
  <c r="P18" i="8"/>
  <c r="Q18" i="8" s="1"/>
  <c r="Q17" i="8"/>
  <c r="P17" i="8"/>
  <c r="P16" i="8"/>
  <c r="Q16" i="8" s="1"/>
  <c r="Q15" i="8"/>
  <c r="P15" i="8"/>
  <c r="P14" i="8"/>
  <c r="Q14" i="8" s="1"/>
  <c r="Q13" i="8"/>
  <c r="P13" i="8"/>
  <c r="P12" i="8"/>
  <c r="Q12" i="8" s="1"/>
  <c r="Q11" i="8"/>
  <c r="P11" i="8"/>
  <c r="P10" i="8"/>
  <c r="Q10" i="8" s="1"/>
  <c r="Q9" i="8"/>
  <c r="P9" i="8"/>
  <c r="P8" i="8"/>
  <c r="Q8" i="8" s="1"/>
  <c r="Q7" i="8"/>
  <c r="P7" i="8"/>
  <c r="P6" i="8"/>
  <c r="Q6" i="8" s="1"/>
  <c r="P5" i="8"/>
  <c r="Q5" i="8" s="1"/>
  <c r="E79" i="4"/>
  <c r="C79" i="4"/>
  <c r="J37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E79" i="2"/>
  <c r="C79" i="2"/>
  <c r="J37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K59" i="1"/>
  <c r="L53" i="1"/>
  <c r="I53" i="1"/>
  <c r="C53" i="1"/>
  <c r="N49" i="1"/>
  <c r="P48" i="1"/>
  <c r="Q48" i="1" s="1"/>
  <c r="P47" i="1"/>
  <c r="Q47" i="1" s="1"/>
  <c r="P46" i="1"/>
  <c r="Q46" i="1" s="1"/>
  <c r="P45" i="1"/>
  <c r="Q45" i="1" s="1"/>
  <c r="P44" i="1"/>
  <c r="Q44" i="1" s="1"/>
  <c r="P43" i="1"/>
  <c r="Q43" i="1" s="1"/>
  <c r="P42" i="1"/>
  <c r="Q42" i="1" s="1"/>
  <c r="P41" i="1"/>
  <c r="Q41" i="1" s="1"/>
  <c r="P40" i="1"/>
  <c r="Q40" i="1" s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P10" i="1"/>
  <c r="Q10" i="1" s="1"/>
  <c r="P9" i="1"/>
  <c r="Q9" i="1" s="1"/>
  <c r="P8" i="1"/>
  <c r="P7" i="1"/>
  <c r="Q7" i="1" s="1"/>
  <c r="P6" i="1"/>
  <c r="P5" i="1"/>
  <c r="Q49" i="8" l="1"/>
  <c r="F63" i="8"/>
  <c r="F66" i="8" s="1"/>
  <c r="K64" i="8" s="1"/>
  <c r="K68" i="8" s="1"/>
  <c r="M62" i="8"/>
  <c r="K55" i="1"/>
  <c r="F56" i="1" s="1"/>
  <c r="F59" i="1" s="1"/>
  <c r="K57" i="1" s="1"/>
  <c r="K61" i="1" s="1"/>
  <c r="Q49" i="1"/>
  <c r="M49" i="1"/>
  <c r="M55" i="1" s="1"/>
  <c r="P49" i="1" l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<sst xmlns="http://schemas.openxmlformats.org/spreadsheetml/2006/main" count="174" uniqueCount="101">
  <si>
    <t>COMPRAS</t>
  </si>
  <si>
    <t>MARISOL ORTIZ</t>
  </si>
  <si>
    <t>CREDITO MES ANTERIOR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</si>
  <si>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</si>
  <si>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</si>
  <si>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</si>
  <si>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</si>
  <si>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</si>
  <si>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</si>
  <si>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</si>
  <si>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 xml:space="preserve"> 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</si>
  <si>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</si>
  <si>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</si>
  <si>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</si>
  <si>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</si>
  <si>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</si>
  <si>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</si>
  <si>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</si>
  <si>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</si>
  <si>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</si>
  <si>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</si>
  <si>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</si>
  <si>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</si>
  <si>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</si>
  <si>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 xml:space="preserve">HERRADURA </t>
  </si>
  <si>
    <t>FECHA</t>
  </si>
  <si>
    <t>#</t>
  </si>
  <si>
    <t>IMPORTE</t>
  </si>
  <si>
    <t xml:space="preserve">Fecha </t>
  </si>
  <si>
    <t>PAGOS</t>
  </si>
  <si>
    <t>BALANCE      ABASTO 4 CARNES    H E R R A D U R A    ENERO    2 0 2 3</t>
  </si>
  <si>
    <t xml:space="preserve">      REMISIONES  ABASTO 4 CARNES       2 0 2 3</t>
  </si>
  <si>
    <t>22848 D</t>
  </si>
  <si>
    <t>22894 D</t>
  </si>
  <si>
    <t>22962 D</t>
  </si>
  <si>
    <t>23115 D</t>
  </si>
  <si>
    <t>23224 D</t>
  </si>
  <si>
    <t>23348 D</t>
  </si>
  <si>
    <t>23409 D</t>
  </si>
  <si>
    <t>23496 D</t>
  </si>
  <si>
    <t>23554 D</t>
  </si>
  <si>
    <t>23638 D</t>
  </si>
  <si>
    <t>23643 D</t>
  </si>
  <si>
    <t>23737 D</t>
  </si>
  <si>
    <t>23842 D</t>
  </si>
  <si>
    <t>24029 D</t>
  </si>
  <si>
    <t>24118 D</t>
  </si>
  <si>
    <t>24321 D</t>
  </si>
  <si>
    <t>24520 D</t>
  </si>
  <si>
    <t>24525 D</t>
  </si>
  <si>
    <t>24564 D</t>
  </si>
  <si>
    <t>24607 D</t>
  </si>
  <si>
    <t>24661 D</t>
  </si>
  <si>
    <t>24729 D</t>
  </si>
  <si>
    <t>24739 D</t>
  </si>
  <si>
    <t>24829 D</t>
  </si>
  <si>
    <t>24930 D</t>
  </si>
  <si>
    <t>00163 E</t>
  </si>
  <si>
    <t>00141 E</t>
  </si>
  <si>
    <t>00168 E</t>
  </si>
  <si>
    <t>00265 E</t>
  </si>
  <si>
    <t>00272 E</t>
  </si>
  <si>
    <t>BALANCE      ABASTO 4 CARNES    H E R R A D U R A    FEBRERO   2 0 2 3</t>
  </si>
  <si>
    <t>00399 E</t>
  </si>
  <si>
    <t>00406 E</t>
  </si>
  <si>
    <t>00529 D</t>
  </si>
  <si>
    <t>00575 D</t>
  </si>
  <si>
    <t>00643 D</t>
  </si>
  <si>
    <t>LONGANIZA</t>
  </si>
  <si>
    <t>LONGANIZA--ARABE</t>
  </si>
  <si>
    <t>COMPRAS CENTRAL</t>
  </si>
  <si>
    <t>NOMINA # 2</t>
  </si>
  <si>
    <t>Inspeccion Bascula</t>
  </si>
  <si>
    <t>BONOS ANUAL</t>
  </si>
  <si>
    <t>NOMINA # 3</t>
  </si>
  <si>
    <t>GOUDA</t>
  </si>
  <si>
    <t xml:space="preserve">LONGANIZA--COMPRAS CENTRAL </t>
  </si>
  <si>
    <t>NOMINA # 4</t>
  </si>
  <si>
    <t>00735 E</t>
  </si>
  <si>
    <t>00841 E</t>
  </si>
  <si>
    <t>00856 E</t>
  </si>
  <si>
    <t>00994 E</t>
  </si>
  <si>
    <t>01082 E</t>
  </si>
  <si>
    <t>01222 E</t>
  </si>
  <si>
    <t>01330 E</t>
  </si>
  <si>
    <t>01369 E</t>
  </si>
  <si>
    <t>01407 E</t>
  </si>
  <si>
    <t>01504 E</t>
  </si>
  <si>
    <t>01524 E</t>
  </si>
  <si>
    <t>01628 E</t>
  </si>
  <si>
    <t>01742 E</t>
  </si>
  <si>
    <t>01809 E</t>
  </si>
  <si>
    <t>01812 E</t>
  </si>
  <si>
    <t>01868 E</t>
  </si>
  <si>
    <t>01904 E</t>
  </si>
  <si>
    <t>02052 E</t>
  </si>
  <si>
    <t>02197 E</t>
  </si>
  <si>
    <t>02403 E</t>
  </si>
  <si>
    <t>02520 E</t>
  </si>
  <si>
    <t>02598 E</t>
  </si>
  <si>
    <t>02237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</si>
</sst>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7" tint="-0.499984740745262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7030A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CCCC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3">
    <xf numFmtId="0" fontId="0" fillId="0" borderId="0" xfId="0"/>
    <xf numFmtId="44" fontId="2" fillId="0" borderId="0" xfId="1" applyFont="1"/>
    <xf numFmtId="0" fontId="5" fillId="0" borderId="0" xfId="0" applyFont="1" applyAlignment="1">
      <alignment horizontal="center"/>
    </xf>
    <xf numFmtId="44" fontId="0" fillId="0" borderId="0" xfId="1" applyFont="1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11" fillId="0" borderId="7" xfId="0" applyFont="1" applyBorder="1"/>
    <xf numFmtId="164" fontId="12" fillId="0" borderId="8" xfId="0" applyNumberFormat="1" applyFont="1" applyBorder="1" applyAlignment="1">
      <alignment horizontal="center"/>
    </xf>
    <xf numFmtId="44" fontId="13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/>
    <xf numFmtId="44" fontId="15" fillId="0" borderId="9" xfId="1" applyFont="1" applyBorder="1"/>
    <xf numFmtId="44" fontId="16" fillId="5" borderId="0" xfId="1" applyFont="1" applyFill="1" applyAlignment="1">
      <alignment horizontal="center"/>
    </xf>
    <xf numFmtId="44" fontId="16" fillId="5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6" xfId="0" applyNumberFormat="1" applyFont="1" applyFill="1" applyBorder="1" applyAlignment="1">
      <alignment horizontal="center"/>
    </xf>
    <xf numFmtId="44" fontId="2" fillId="0" borderId="17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18" xfId="0" applyNumberFormat="1" applyFont="1" applyFill="1" applyBorder="1"/>
    <xf numFmtId="44" fontId="2" fillId="0" borderId="19" xfId="1" applyFont="1" applyFill="1" applyBorder="1"/>
    <xf numFmtId="0" fontId="0" fillId="0" borderId="0" xfId="0" applyFill="1"/>
    <xf numFmtId="15" fontId="2" fillId="0" borderId="20" xfId="0" applyNumberFormat="1" applyFont="1" applyFill="1" applyBorder="1"/>
    <xf numFmtId="44" fontId="2" fillId="0" borderId="21" xfId="1" applyFont="1" applyFill="1" applyBorder="1"/>
    <xf numFmtId="0" fontId="5" fillId="0" borderId="0" xfId="0" applyFont="1" applyFill="1" applyAlignment="1">
      <alignment horizontal="center"/>
    </xf>
    <xf numFmtId="44" fontId="19" fillId="0" borderId="22" xfId="1" applyFont="1" applyFill="1" applyBorder="1"/>
    <xf numFmtId="44" fontId="2" fillId="0" borderId="23" xfId="1" applyFont="1" applyFill="1" applyBorder="1"/>
    <xf numFmtId="16" fontId="5" fillId="0" borderId="0" xfId="0" applyNumberFormat="1" applyFont="1" applyAlignment="1">
      <alignment horizontal="center"/>
    </xf>
    <xf numFmtId="44" fontId="2" fillId="0" borderId="0" xfId="1" applyFont="1" applyFill="1" applyBorder="1"/>
    <xf numFmtId="16" fontId="5" fillId="0" borderId="0" xfId="0" applyNumberFormat="1" applyFont="1" applyFill="1" applyAlignment="1">
      <alignment horizontal="center"/>
    </xf>
    <xf numFmtId="166" fontId="20" fillId="0" borderId="10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4" xfId="0" applyFont="1" applyFill="1" applyBorder="1" applyAlignment="1">
      <alignment horizontal="center"/>
    </xf>
    <xf numFmtId="44" fontId="2" fillId="0" borderId="25" xfId="1" applyFont="1" applyFill="1" applyBorder="1"/>
    <xf numFmtId="166" fontId="18" fillId="0" borderId="10" xfId="0" applyNumberFormat="1" applyFont="1" applyFill="1" applyBorder="1"/>
    <xf numFmtId="0" fontId="5" fillId="0" borderId="24" xfId="0" applyFont="1" applyFill="1" applyBorder="1" applyAlignment="1">
      <alignment horizontal="center"/>
    </xf>
    <xf numFmtId="165" fontId="21" fillId="0" borderId="0" xfId="1" applyNumberFormat="1" applyFont="1" applyFill="1" applyAlignment="1">
      <alignment horizontal="center"/>
    </xf>
    <xf numFmtId="0" fontId="2" fillId="0" borderId="24" xfId="0" applyFont="1" applyFill="1" applyBorder="1"/>
    <xf numFmtId="166" fontId="22" fillId="0" borderId="10" xfId="0" applyNumberFormat="1" applyFont="1" applyFill="1" applyBorder="1"/>
    <xf numFmtId="16" fontId="2" fillId="0" borderId="24" xfId="0" applyNumberFormat="1" applyFont="1" applyFill="1" applyBorder="1"/>
    <xf numFmtId="165" fontId="21" fillId="0" borderId="26" xfId="0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" fontId="21" fillId="0" borderId="24" xfId="0" applyNumberFormat="1" applyFont="1" applyFill="1" applyBorder="1"/>
    <xf numFmtId="0" fontId="23" fillId="0" borderId="24" xfId="0" applyFont="1" applyFill="1" applyBorder="1" applyAlignment="1">
      <alignment wrapText="1"/>
    </xf>
    <xf numFmtId="166" fontId="5" fillId="0" borderId="10" xfId="0" applyNumberFormat="1" applyFont="1" applyFill="1" applyBorder="1"/>
    <xf numFmtId="0" fontId="23" fillId="0" borderId="24" xfId="0" applyFont="1" applyFill="1" applyBorder="1"/>
    <xf numFmtId="16" fontId="24" fillId="0" borderId="26" xfId="0" applyNumberFormat="1" applyFont="1" applyFill="1" applyBorder="1"/>
    <xf numFmtId="0" fontId="23" fillId="0" borderId="27" xfId="0" applyFont="1" applyFill="1" applyBorder="1" applyAlignment="1">
      <alignment horizontal="center" wrapText="1"/>
    </xf>
    <xf numFmtId="44" fontId="2" fillId="0" borderId="28" xfId="1" applyFont="1" applyFill="1" applyBorder="1"/>
    <xf numFmtId="165" fontId="2" fillId="0" borderId="26" xfId="0" applyNumberFormat="1" applyFont="1" applyFill="1" applyBorder="1" applyAlignment="1">
      <alignment horizontal="left"/>
    </xf>
    <xf numFmtId="16" fontId="5" fillId="0" borderId="26" xfId="0" applyNumberFormat="1" applyFont="1" applyFill="1" applyBorder="1" applyAlignment="1">
      <alignment horizontal="center"/>
    </xf>
    <xf numFmtId="44" fontId="2" fillId="0" borderId="28" xfId="1" applyFont="1" applyFill="1" applyBorder="1" applyAlignment="1">
      <alignment horizontal="right"/>
    </xf>
    <xf numFmtId="165" fontId="2" fillId="0" borderId="29" xfId="1" applyNumberFormat="1" applyFont="1" applyFill="1" applyBorder="1" applyAlignment="1">
      <alignment horizontal="center"/>
    </xf>
    <xf numFmtId="0" fontId="2" fillId="0" borderId="26" xfId="0" applyFont="1" applyFill="1" applyBorder="1" applyAlignment="1">
      <alignment horizontal="left"/>
    </xf>
    <xf numFmtId="165" fontId="2" fillId="0" borderId="7" xfId="0" applyNumberFormat="1" applyFont="1" applyFill="1" applyBorder="1" applyAlignment="1">
      <alignment horizontal="center"/>
    </xf>
    <xf numFmtId="0" fontId="21" fillId="0" borderId="26" xfId="0" applyFont="1" applyFill="1" applyBorder="1" applyAlignment="1">
      <alignment horizontal="left"/>
    </xf>
    <xf numFmtId="44" fontId="2" fillId="0" borderId="30" xfId="1" applyFont="1" applyFill="1" applyBorder="1" applyAlignment="1">
      <alignment horizontal="right"/>
    </xf>
    <xf numFmtId="165" fontId="21" fillId="0" borderId="29" xfId="1" applyNumberFormat="1" applyFont="1" applyFill="1" applyBorder="1" applyAlignment="1">
      <alignment horizontal="left"/>
    </xf>
    <xf numFmtId="0" fontId="25" fillId="0" borderId="24" xfId="0" applyFont="1" applyFill="1" applyBorder="1" applyAlignment="1">
      <alignment horizontal="left"/>
    </xf>
    <xf numFmtId="44" fontId="2" fillId="0" borderId="24" xfId="1" applyFont="1" applyFill="1" applyBorder="1" applyAlignment="1">
      <alignment horizontal="right"/>
    </xf>
    <xf numFmtId="165" fontId="2" fillId="0" borderId="24" xfId="1" applyNumberFormat="1" applyFont="1" applyFill="1" applyBorder="1" applyAlignment="1">
      <alignment horizontal="left"/>
    </xf>
    <xf numFmtId="0" fontId="21" fillId="0" borderId="24" xfId="0" applyFont="1" applyFill="1" applyBorder="1" applyAlignment="1">
      <alignment horizontal="left"/>
    </xf>
    <xf numFmtId="165" fontId="2" fillId="0" borderId="24" xfId="1" applyNumberFormat="1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166" fontId="18" fillId="0" borderId="31" xfId="0" applyNumberFormat="1" applyFont="1" applyFill="1" applyBorder="1"/>
    <xf numFmtId="16" fontId="2" fillId="0" borderId="27" xfId="0" applyNumberFormat="1" applyFont="1" applyFill="1" applyBorder="1" applyAlignment="1">
      <alignment horizontal="left"/>
    </xf>
    <xf numFmtId="165" fontId="5" fillId="0" borderId="24" xfId="1" applyNumberFormat="1" applyFont="1" applyFill="1" applyBorder="1" applyAlignment="1">
      <alignment horizontal="center"/>
    </xf>
    <xf numFmtId="0" fontId="5" fillId="0" borderId="24" xfId="0" applyFont="1" applyFill="1" applyBorder="1"/>
    <xf numFmtId="44" fontId="5" fillId="0" borderId="25" xfId="1" applyFont="1" applyFill="1" applyBorder="1"/>
    <xf numFmtId="166" fontId="22" fillId="0" borderId="24" xfId="0" applyNumberFormat="1" applyFont="1" applyFill="1" applyBorder="1"/>
    <xf numFmtId="0" fontId="5" fillId="0" borderId="24" xfId="0" applyFont="1" applyFill="1" applyBorder="1" applyAlignment="1">
      <alignment horizontal="left"/>
    </xf>
    <xf numFmtId="44" fontId="5" fillId="0" borderId="24" xfId="1" applyFont="1" applyFill="1" applyBorder="1" applyAlignment="1">
      <alignment horizontal="right"/>
    </xf>
    <xf numFmtId="166" fontId="5" fillId="0" borderId="24" xfId="0" applyNumberFormat="1" applyFont="1" applyFill="1" applyBorder="1"/>
    <xf numFmtId="44" fontId="5" fillId="0" borderId="24" xfId="1" applyFont="1" applyFill="1" applyBorder="1"/>
    <xf numFmtId="166" fontId="18" fillId="0" borderId="24" xfId="0" applyNumberFormat="1" applyFont="1" applyFill="1" applyBorder="1"/>
    <xf numFmtId="0" fontId="13" fillId="0" borderId="0" xfId="0" applyFont="1" applyFill="1" applyAlignment="1">
      <alignment horizontal="left" wrapText="1"/>
    </xf>
    <xf numFmtId="44" fontId="5" fillId="0" borderId="0" xfId="1" applyFont="1" applyFill="1"/>
    <xf numFmtId="166" fontId="20" fillId="0" borderId="24" xfId="0" applyNumberFormat="1" applyFont="1" applyFill="1" applyBorder="1"/>
    <xf numFmtId="165" fontId="13" fillId="0" borderId="24" xfId="1" applyNumberFormat="1" applyFont="1" applyFill="1" applyBorder="1" applyAlignment="1">
      <alignment horizontal="center"/>
    </xf>
    <xf numFmtId="0" fontId="15" fillId="0" borderId="24" xfId="0" applyFont="1" applyFill="1" applyBorder="1" applyAlignment="1">
      <alignment horizontal="center" wrapText="1"/>
    </xf>
    <xf numFmtId="0" fontId="22" fillId="0" borderId="24" xfId="0" applyFont="1" applyFill="1" applyBorder="1" applyAlignment="1">
      <alignment horizontal="left" vertical="center"/>
    </xf>
    <xf numFmtId="16" fontId="18" fillId="0" borderId="24" xfId="0" applyNumberFormat="1" applyFont="1" applyFill="1" applyBorder="1" applyAlignment="1">
      <alignment horizontal="left"/>
    </xf>
    <xf numFmtId="44" fontId="2" fillId="0" borderId="32" xfId="1" applyFont="1" applyFill="1" applyBorder="1"/>
    <xf numFmtId="44" fontId="2" fillId="0" borderId="5" xfId="1" applyFont="1" applyFill="1" applyBorder="1"/>
    <xf numFmtId="44" fontId="19" fillId="0" borderId="33" xfId="1" applyFont="1" applyFill="1" applyBorder="1"/>
    <xf numFmtId="44" fontId="2" fillId="0" borderId="34" xfId="1" applyFont="1" applyFill="1" applyBorder="1"/>
    <xf numFmtId="166" fontId="13" fillId="0" borderId="24" xfId="0" applyNumberFormat="1" applyFont="1" applyFill="1" applyBorder="1"/>
    <xf numFmtId="0" fontId="26" fillId="0" borderId="32" xfId="0" applyFont="1" applyFill="1" applyBorder="1" applyAlignment="1">
      <alignment horizontal="center"/>
    </xf>
    <xf numFmtId="44" fontId="2" fillId="0" borderId="35" xfId="1" applyFont="1" applyFill="1" applyBorder="1"/>
    <xf numFmtId="16" fontId="5" fillId="0" borderId="24" xfId="0" applyNumberFormat="1" applyFont="1" applyFill="1" applyBorder="1" applyAlignment="1">
      <alignment horizontal="left"/>
    </xf>
    <xf numFmtId="44" fontId="2" fillId="0" borderId="15" xfId="1" applyFont="1" applyFill="1" applyBorder="1"/>
    <xf numFmtId="44" fontId="3" fillId="0" borderId="38" xfId="1" applyFont="1" applyFill="1" applyBorder="1"/>
    <xf numFmtId="44" fontId="2" fillId="0" borderId="24" xfId="1" applyFont="1" applyFill="1" applyBorder="1"/>
    <xf numFmtId="0" fontId="26" fillId="0" borderId="2" xfId="0" applyFont="1" applyFill="1" applyBorder="1" applyAlignment="1">
      <alignment horizontal="center"/>
    </xf>
    <xf numFmtId="0" fontId="13" fillId="0" borderId="24" xfId="0" applyFont="1" applyFill="1" applyBorder="1" applyAlignment="1">
      <alignment horizontal="center"/>
    </xf>
    <xf numFmtId="0" fontId="26" fillId="0" borderId="24" xfId="0" applyFont="1" applyFill="1" applyBorder="1" applyAlignment="1">
      <alignment horizontal="center"/>
    </xf>
    <xf numFmtId="0" fontId="0" fillId="0" borderId="24" xfId="0" applyFill="1" applyBorder="1"/>
    <xf numFmtId="44" fontId="16" fillId="0" borderId="42" xfId="1" applyFont="1" applyFill="1" applyBorder="1" applyAlignment="1">
      <alignment horizontal="center" vertical="center"/>
    </xf>
    <xf numFmtId="44" fontId="16" fillId="0" borderId="34" xfId="1" applyFont="1" applyFill="1" applyBorder="1" applyAlignment="1">
      <alignment horizontal="center" vertical="center"/>
    </xf>
    <xf numFmtId="16" fontId="5" fillId="0" borderId="0" xfId="0" applyNumberFormat="1" applyFont="1" applyFill="1" applyBorder="1" applyAlignment="1">
      <alignment horizontal="left"/>
    </xf>
    <xf numFmtId="44" fontId="2" fillId="0" borderId="43" xfId="1" applyFont="1" applyFill="1" applyBorder="1"/>
    <xf numFmtId="166" fontId="13" fillId="0" borderId="0" xfId="0" applyNumberFormat="1" applyFont="1"/>
    <xf numFmtId="0" fontId="26" fillId="0" borderId="24" xfId="0" applyFont="1" applyBorder="1" applyAlignment="1">
      <alignment horizontal="center"/>
    </xf>
    <xf numFmtId="0" fontId="0" fillId="0" borderId="24" xfId="0" applyBorder="1"/>
    <xf numFmtId="0" fontId="13" fillId="0" borderId="24" xfId="0" applyFont="1" applyBorder="1" applyAlignment="1">
      <alignment horizontal="center"/>
    </xf>
    <xf numFmtId="164" fontId="2" fillId="0" borderId="16" xfId="0" applyNumberFormat="1" applyFont="1" applyBorder="1" applyAlignment="1">
      <alignment horizontal="center"/>
    </xf>
    <xf numFmtId="15" fontId="2" fillId="0" borderId="44" xfId="0" applyNumberFormat="1" applyFont="1" applyBorder="1"/>
    <xf numFmtId="15" fontId="2" fillId="0" borderId="24" xfId="0" applyNumberFormat="1" applyFont="1" applyBorder="1"/>
    <xf numFmtId="0" fontId="5" fillId="0" borderId="24" xfId="0" applyFont="1" applyBorder="1" applyAlignment="1">
      <alignment horizontal="left"/>
    </xf>
    <xf numFmtId="166" fontId="5" fillId="0" borderId="0" xfId="0" applyNumberFormat="1" applyFont="1" applyAlignment="1">
      <alignment horizontal="left"/>
    </xf>
    <xf numFmtId="15" fontId="2" fillId="0" borderId="45" xfId="0" applyNumberFormat="1" applyFont="1" applyBorder="1"/>
    <xf numFmtId="15" fontId="2" fillId="0" borderId="29" xfId="0" applyNumberFormat="1" applyFont="1" applyBorder="1"/>
    <xf numFmtId="165" fontId="22" fillId="0" borderId="20" xfId="1" applyNumberFormat="1" applyFont="1" applyFill="1" applyBorder="1" applyAlignment="1">
      <alignment horizontal="center"/>
    </xf>
    <xf numFmtId="0" fontId="23" fillId="0" borderId="0" xfId="0" applyFont="1" applyAlignment="1">
      <alignment horizontal="left"/>
    </xf>
    <xf numFmtId="44" fontId="2" fillId="0" borderId="22" xfId="1" applyFont="1" applyFill="1" applyBorder="1"/>
    <xf numFmtId="164" fontId="5" fillId="0" borderId="46" xfId="0" applyNumberFormat="1" applyFont="1" applyBorder="1" applyAlignment="1">
      <alignment horizontal="center"/>
    </xf>
    <xf numFmtId="44" fontId="13" fillId="0" borderId="47" xfId="1" applyFont="1" applyBorder="1"/>
    <xf numFmtId="0" fontId="0" fillId="0" borderId="48" xfId="0" applyBorder="1"/>
    <xf numFmtId="0" fontId="27" fillId="0" borderId="48" xfId="0" applyFont="1" applyBorder="1" applyAlignment="1">
      <alignment horizontal="center"/>
    </xf>
    <xf numFmtId="44" fontId="28" fillId="0" borderId="48" xfId="1" applyFont="1" applyBorder="1"/>
    <xf numFmtId="0" fontId="2" fillId="0" borderId="48" xfId="0" applyFont="1" applyBorder="1" applyAlignment="1">
      <alignment horizontal="center"/>
    </xf>
    <xf numFmtId="44" fontId="2" fillId="0" borderId="49" xfId="1" applyFont="1" applyBorder="1"/>
    <xf numFmtId="165" fontId="2" fillId="0" borderId="0" xfId="1" applyNumberFormat="1" applyFont="1" applyBorder="1"/>
    <xf numFmtId="166" fontId="2" fillId="0" borderId="50" xfId="0" applyNumberFormat="1" applyFont="1" applyBorder="1" applyAlignment="1">
      <alignment horizontal="center"/>
    </xf>
    <xf numFmtId="44" fontId="2" fillId="0" borderId="39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13" fillId="0" borderId="51" xfId="0" applyNumberFormat="1" applyFont="1" applyBorder="1" applyAlignment="1">
      <alignment horizontal="center" vertical="center" wrapText="1"/>
    </xf>
    <xf numFmtId="44" fontId="3" fillId="0" borderId="24" xfId="1" applyFont="1" applyBorder="1"/>
    <xf numFmtId="44" fontId="13" fillId="0" borderId="0" xfId="1" applyFont="1" applyAlignment="1">
      <alignment horizontal="center" vertical="center" wrapText="1"/>
    </xf>
    <xf numFmtId="165" fontId="13" fillId="0" borderId="0" xfId="1" applyNumberFormat="1" applyFont="1" applyAlignment="1">
      <alignment horizontal="center" vertical="center" wrapText="1"/>
    </xf>
    <xf numFmtId="0" fontId="29" fillId="0" borderId="6" xfId="0" applyFont="1" applyBorder="1"/>
    <xf numFmtId="0" fontId="2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/>
    <xf numFmtId="44" fontId="15" fillId="0" borderId="0" xfId="1" applyFont="1"/>
    <xf numFmtId="0" fontId="2" fillId="0" borderId="25" xfId="0" applyFont="1" applyBorder="1" applyAlignment="1">
      <alignment horizontal="left"/>
    </xf>
    <xf numFmtId="165" fontId="3" fillId="0" borderId="52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4" xfId="1" applyFont="1" applyFill="1" applyBorder="1"/>
    <xf numFmtId="168" fontId="30" fillId="0" borderId="25" xfId="1" applyNumberFormat="1" applyFont="1" applyBorder="1"/>
    <xf numFmtId="44" fontId="31" fillId="0" borderId="5" xfId="1" applyFont="1" applyBorder="1"/>
    <xf numFmtId="44" fontId="32" fillId="0" borderId="0" xfId="1" applyFont="1"/>
    <xf numFmtId="0" fontId="32" fillId="0" borderId="0" xfId="0" applyFont="1" applyAlignment="1">
      <alignment horizontal="center"/>
    </xf>
    <xf numFmtId="0" fontId="5" fillId="0" borderId="0" xfId="0" applyFont="1"/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3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3" fillId="0" borderId="0" xfId="0" applyFont="1"/>
    <xf numFmtId="0" fontId="21" fillId="0" borderId="0" xfId="0" applyFont="1"/>
    <xf numFmtId="44" fontId="34" fillId="0" borderId="0" xfId="1" applyFont="1"/>
    <xf numFmtId="166" fontId="13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0" fontId="2" fillId="7" borderId="56" xfId="0" applyFont="1" applyFill="1" applyBorder="1" applyAlignment="1">
      <alignment horizontal="center"/>
    </xf>
    <xf numFmtId="44" fontId="2" fillId="7" borderId="56" xfId="1" applyFont="1" applyFill="1" applyBorder="1"/>
    <xf numFmtId="164" fontId="3" fillId="7" borderId="56" xfId="0" applyNumberFormat="1" applyFont="1" applyFill="1" applyBorder="1"/>
    <xf numFmtId="164" fontId="38" fillId="7" borderId="57" xfId="0" applyNumberFormat="1" applyFont="1" applyFill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44" fontId="3" fillId="0" borderId="53" xfId="1" applyFont="1" applyBorder="1" applyAlignment="1">
      <alignment horizontal="center"/>
    </xf>
    <xf numFmtId="164" fontId="3" fillId="0" borderId="58" xfId="0" applyNumberFormat="1" applyFont="1" applyFill="1" applyBorder="1"/>
    <xf numFmtId="49" fontId="3" fillId="0" borderId="59" xfId="0" applyNumberFormat="1" applyFont="1" applyFill="1" applyBorder="1" applyAlignment="1">
      <alignment horizontal="center" wrapText="1"/>
    </xf>
    <xf numFmtId="44" fontId="3" fillId="0" borderId="59" xfId="1" applyFont="1" applyFill="1" applyBorder="1"/>
    <xf numFmtId="44" fontId="3" fillId="0" borderId="0" xfId="1" applyFont="1" applyBorder="1" applyAlignment="1">
      <alignment horizontal="center"/>
    </xf>
    <xf numFmtId="164" fontId="3" fillId="0" borderId="24" xfId="0" applyNumberFormat="1" applyFont="1" applyFill="1" applyBorder="1"/>
    <xf numFmtId="49" fontId="3" fillId="0" borderId="24" xfId="0" applyNumberFormat="1" applyFont="1" applyFill="1" applyBorder="1" applyAlignment="1">
      <alignment horizontal="center"/>
    </xf>
    <xf numFmtId="44" fontId="39" fillId="0" borderId="60" xfId="1" applyFont="1" applyBorder="1"/>
    <xf numFmtId="0" fontId="15" fillId="0" borderId="0" xfId="0" applyFont="1"/>
    <xf numFmtId="164" fontId="3" fillId="0" borderId="24" xfId="0" applyNumberFormat="1" applyFont="1" applyBorder="1"/>
    <xf numFmtId="49" fontId="3" fillId="0" borderId="24" xfId="0" applyNumberFormat="1" applyFont="1" applyBorder="1" applyAlignment="1">
      <alignment horizontal="center"/>
    </xf>
    <xf numFmtId="44" fontId="2" fillId="0" borderId="0" xfId="0" applyNumberFormat="1" applyFont="1"/>
    <xf numFmtId="164" fontId="2" fillId="0" borderId="24" xfId="0" applyNumberFormat="1" applyFont="1" applyBorder="1"/>
    <xf numFmtId="49" fontId="2" fillId="0" borderId="24" xfId="0" applyNumberFormat="1" applyFont="1" applyBorder="1" applyAlignment="1">
      <alignment horizontal="center"/>
    </xf>
    <xf numFmtId="164" fontId="40" fillId="0" borderId="24" xfId="0" applyNumberFormat="1" applyFont="1" applyBorder="1" applyAlignment="1">
      <alignment horizontal="center"/>
    </xf>
    <xf numFmtId="1" fontId="41" fillId="0" borderId="24" xfId="0" applyNumberFormat="1" applyFont="1" applyBorder="1" applyAlignment="1">
      <alignment horizontal="center"/>
    </xf>
    <xf numFmtId="164" fontId="3" fillId="0" borderId="24" xfId="0" applyNumberFormat="1" applyFont="1" applyBorder="1" applyAlignment="1">
      <alignment horizontal="center"/>
    </xf>
    <xf numFmtId="164" fontId="40" fillId="0" borderId="24" xfId="0" applyNumberFormat="1" applyFont="1" applyFill="1" applyBorder="1" applyAlignment="1">
      <alignment horizontal="center"/>
    </xf>
    <xf numFmtId="1" fontId="41" fillId="0" borderId="24" xfId="0" applyNumberFormat="1" applyFont="1" applyFill="1" applyBorder="1" applyAlignment="1">
      <alignment horizontal="center"/>
    </xf>
    <xf numFmtId="164" fontId="40" fillId="0" borderId="61" xfId="0" applyNumberFormat="1" applyFont="1" applyFill="1" applyBorder="1" applyAlignment="1">
      <alignment horizontal="center"/>
    </xf>
    <xf numFmtId="1" fontId="42" fillId="0" borderId="61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" fontId="42" fillId="0" borderId="24" xfId="0" applyNumberFormat="1" applyFont="1" applyFill="1" applyBorder="1" applyAlignment="1">
      <alignment horizontal="center"/>
    </xf>
    <xf numFmtId="164" fontId="40" fillId="0" borderId="61" xfId="0" applyNumberFormat="1" applyFont="1" applyBorder="1" applyAlignment="1">
      <alignment horizontal="center"/>
    </xf>
    <xf numFmtId="1" fontId="42" fillId="0" borderId="61" xfId="0" applyNumberFormat="1" applyFont="1" applyBorder="1" applyAlignment="1">
      <alignment horizontal="center"/>
    </xf>
    <xf numFmtId="164" fontId="2" fillId="0" borderId="7" xfId="0" applyNumberFormat="1" applyFont="1" applyBorder="1"/>
    <xf numFmtId="0" fontId="2" fillId="0" borderId="8" xfId="0" applyFont="1" applyBorder="1" applyAlignment="1">
      <alignment horizontal="center"/>
    </xf>
    <xf numFmtId="44" fontId="16" fillId="0" borderId="8" xfId="1" applyFont="1" applyBorder="1"/>
    <xf numFmtId="44" fontId="2" fillId="0" borderId="53" xfId="1" applyFont="1" applyBorder="1"/>
    <xf numFmtId="44" fontId="43" fillId="4" borderId="60" xfId="1" applyFont="1" applyFill="1" applyBorder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164" fontId="3" fillId="0" borderId="0" xfId="0" applyNumberFormat="1" applyFont="1"/>
    <xf numFmtId="44" fontId="14" fillId="0" borderId="0" xfId="1" applyFont="1"/>
    <xf numFmtId="164" fontId="37" fillId="7" borderId="55" xfId="0" applyNumberFormat="1" applyFont="1" applyFill="1" applyBorder="1" applyAlignment="1">
      <alignment horizontal="left" vertical="center"/>
    </xf>
    <xf numFmtId="164" fontId="44" fillId="0" borderId="59" xfId="0" applyNumberFormat="1" applyFont="1" applyBorder="1"/>
    <xf numFmtId="44" fontId="44" fillId="0" borderId="59" xfId="1" applyFont="1" applyFill="1" applyBorder="1"/>
    <xf numFmtId="44" fontId="44" fillId="0" borderId="24" xfId="1" applyFont="1" applyFill="1" applyBorder="1"/>
    <xf numFmtId="164" fontId="13" fillId="0" borderId="59" xfId="0" applyNumberFormat="1" applyFont="1" applyBorder="1"/>
    <xf numFmtId="44" fontId="13" fillId="0" borderId="24" xfId="1" applyFont="1" applyFill="1" applyBorder="1"/>
    <xf numFmtId="164" fontId="45" fillId="0" borderId="24" xfId="0" applyNumberFormat="1" applyFont="1" applyBorder="1"/>
    <xf numFmtId="44" fontId="45" fillId="0" borderId="24" xfId="1" applyFont="1" applyFill="1" applyBorder="1"/>
    <xf numFmtId="164" fontId="46" fillId="0" borderId="24" xfId="0" applyNumberFormat="1" applyFont="1" applyBorder="1"/>
    <xf numFmtId="44" fontId="46" fillId="0" borderId="24" xfId="1" applyFont="1" applyFill="1" applyBorder="1"/>
    <xf numFmtId="164" fontId="46" fillId="0" borderId="59" xfId="0" applyNumberFormat="1" applyFont="1" applyBorder="1"/>
    <xf numFmtId="15" fontId="2" fillId="8" borderId="18" xfId="0" applyNumberFormat="1" applyFont="1" applyFill="1" applyBorder="1"/>
    <xf numFmtId="44" fontId="2" fillId="8" borderId="32" xfId="1" applyFont="1" applyFill="1" applyBorder="1"/>
    <xf numFmtId="44" fontId="3" fillId="9" borderId="0" xfId="1" applyFont="1" applyFill="1"/>
    <xf numFmtId="0" fontId="2" fillId="10" borderId="24" xfId="0" applyFont="1" applyFill="1" applyBorder="1" applyAlignment="1">
      <alignment horizontal="center" wrapText="1"/>
    </xf>
    <xf numFmtId="0" fontId="2" fillId="11" borderId="24" xfId="0" applyFont="1" applyFill="1" applyBorder="1"/>
    <xf numFmtId="164" fontId="3" fillId="4" borderId="24" xfId="0" applyNumberFormat="1" applyFont="1" applyFill="1" applyBorder="1"/>
    <xf numFmtId="44" fontId="3" fillId="4" borderId="24" xfId="1" applyFont="1" applyFill="1" applyBorder="1"/>
    <xf numFmtId="164" fontId="3" fillId="12" borderId="24" xfId="0" applyNumberFormat="1" applyFont="1" applyFill="1" applyBorder="1"/>
    <xf numFmtId="44" fontId="3" fillId="12" borderId="24" xfId="1" applyFont="1" applyFill="1" applyBorder="1"/>
    <xf numFmtId="164" fontId="3" fillId="13" borderId="24" xfId="0" applyNumberFormat="1" applyFont="1" applyFill="1" applyBorder="1"/>
    <xf numFmtId="44" fontId="3" fillId="13" borderId="24" xfId="1" applyFont="1" applyFill="1" applyBorder="1"/>
    <xf numFmtId="44" fontId="10" fillId="3" borderId="1" xfId="1" applyFont="1" applyFill="1" applyBorder="1" applyAlignment="1">
      <alignment horizontal="center" wrapText="1"/>
    </xf>
    <xf numFmtId="44" fontId="10" fillId="3" borderId="3" xfId="1" applyFont="1" applyFill="1" applyBorder="1" applyAlignment="1">
      <alignment horizontal="center" wrapText="1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7" fillId="6" borderId="7" xfId="0" applyFont="1" applyFill="1" applyBorder="1" applyAlignment="1">
      <alignment horizontal="center"/>
    </xf>
    <xf numFmtId="0" fontId="17" fillId="6" borderId="8" xfId="0" applyFont="1" applyFill="1" applyBorder="1" applyAlignment="1">
      <alignment horizontal="center"/>
    </xf>
    <xf numFmtId="166" fontId="13" fillId="0" borderId="0" xfId="0" applyNumberFormat="1" applyFont="1" applyAlignment="1">
      <alignment horizontal="center" vertical="center" wrapText="1"/>
    </xf>
    <xf numFmtId="44" fontId="16" fillId="0" borderId="37" xfId="1" applyFont="1" applyFill="1" applyBorder="1" applyAlignment="1">
      <alignment horizontal="center" vertical="center"/>
    </xf>
    <xf numFmtId="44" fontId="16" fillId="0" borderId="41" xfId="1" applyFont="1" applyFill="1" applyBorder="1" applyAlignment="1">
      <alignment horizontal="center" vertical="center"/>
    </xf>
    <xf numFmtId="166" fontId="13" fillId="0" borderId="25" xfId="0" applyNumberFormat="1" applyFont="1" applyBorder="1" applyAlignment="1">
      <alignment horizontal="center" vertical="center" wrapText="1"/>
    </xf>
    <xf numFmtId="166" fontId="13" fillId="0" borderId="51" xfId="0" applyNumberFormat="1" applyFont="1" applyBorder="1" applyAlignment="1">
      <alignment horizontal="center" vertical="center" wrapText="1"/>
    </xf>
    <xf numFmtId="166" fontId="13" fillId="0" borderId="51" xfId="0" applyNumberFormat="1" applyFont="1" applyBorder="1" applyAlignment="1">
      <alignment horizontal="center"/>
    </xf>
    <xf numFmtId="0" fontId="13" fillId="0" borderId="52" xfId="0" applyFont="1" applyBorder="1" applyAlignment="1">
      <alignment horizontal="center"/>
    </xf>
    <xf numFmtId="167" fontId="14" fillId="0" borderId="7" xfId="1" applyNumberFormat="1" applyFont="1" applyFill="1" applyBorder="1" applyAlignment="1">
      <alignment horizontal="center" vertical="center" wrapText="1"/>
    </xf>
    <xf numFmtId="167" fontId="14" fillId="0" borderId="53" xfId="1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9" fillId="2" borderId="6" xfId="0" applyFont="1" applyFill="1" applyBorder="1" applyAlignment="1">
      <alignment horizontal="center" vertical="center" wrapText="1"/>
    </xf>
    <xf numFmtId="44" fontId="16" fillId="0" borderId="36" xfId="1" applyFont="1" applyFill="1" applyBorder="1" applyAlignment="1">
      <alignment horizontal="center" vertical="center"/>
    </xf>
    <xf numFmtId="44" fontId="16" fillId="0" borderId="40" xfId="1" applyFont="1" applyFill="1" applyBorder="1" applyAlignment="1">
      <alignment horizontal="center" vertical="center"/>
    </xf>
    <xf numFmtId="166" fontId="5" fillId="0" borderId="0" xfId="0" applyNumberFormat="1" applyFont="1" applyAlignment="1">
      <alignment horizontal="center" vertical="center" wrapText="1"/>
    </xf>
    <xf numFmtId="44" fontId="13" fillId="0" borderId="25" xfId="1" applyFont="1" applyBorder="1" applyAlignment="1">
      <alignment horizontal="center" vertical="center" wrapText="1"/>
    </xf>
    <xf numFmtId="44" fontId="13" fillId="0" borderId="51" xfId="1" applyFont="1" applyBorder="1" applyAlignment="1">
      <alignment horizontal="center" vertical="center" wrapText="1"/>
    </xf>
    <xf numFmtId="44" fontId="14" fillId="0" borderId="51" xfId="1" applyFont="1" applyBorder="1" applyAlignment="1">
      <alignment horizontal="center"/>
    </xf>
    <xf numFmtId="44" fontId="14" fillId="0" borderId="52" xfId="1" applyFont="1" applyBorder="1" applyAlignment="1">
      <alignment horizontal="center"/>
    </xf>
    <xf numFmtId="44" fontId="15" fillId="0" borderId="25" xfId="1" applyFont="1" applyBorder="1" applyAlignment="1">
      <alignment horizontal="center"/>
    </xf>
    <xf numFmtId="44" fontId="15" fillId="0" borderId="51" xfId="1" applyFont="1" applyBorder="1" applyAlignment="1">
      <alignment horizontal="center"/>
    </xf>
    <xf numFmtId="0" fontId="31" fillId="0" borderId="51" xfId="0" applyFont="1" applyBorder="1" applyAlignment="1">
      <alignment horizontal="center"/>
    </xf>
    <xf numFmtId="0" fontId="31" fillId="0" borderId="52" xfId="0" applyFont="1" applyBorder="1" applyAlignment="1">
      <alignment horizontal="center"/>
    </xf>
    <xf numFmtId="44" fontId="14" fillId="7" borderId="13" xfId="1" applyFont="1" applyFill="1" applyBorder="1" applyAlignment="1">
      <alignment horizontal="center"/>
    </xf>
    <xf numFmtId="44" fontId="14" fillId="7" borderId="54" xfId="1" applyFont="1" applyFill="1" applyBorder="1" applyAlignment="1">
      <alignment horizontal="center"/>
    </xf>
    <xf numFmtId="166" fontId="14" fillId="7" borderId="54" xfId="1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CCCC"/>
      <color rgb="FFCCFF33"/>
      <color rgb="FF00FF00"/>
      <color rgb="FF66FF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52</xdr:row>
      <xdr:rowOff>123825</xdr:rowOff>
    </xdr:from>
    <xdr:to>
      <xdr:col>7</xdr:col>
      <xdr:colOff>295275</xdr:colOff>
      <xdr:row>54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52</xdr:row>
      <xdr:rowOff>104775</xdr:rowOff>
    </xdr:from>
    <xdr:to>
      <xdr:col>5</xdr:col>
      <xdr:colOff>85725</xdr:colOff>
      <xdr:row>54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52</xdr:row>
      <xdr:rowOff>200023</xdr:rowOff>
    </xdr:from>
    <xdr:to>
      <xdr:col>11</xdr:col>
      <xdr:colOff>133352</xdr:colOff>
      <xdr:row>53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56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56</xdr:row>
      <xdr:rowOff>85725</xdr:rowOff>
    </xdr:from>
    <xdr:to>
      <xdr:col>7</xdr:col>
      <xdr:colOff>695325</xdr:colOff>
      <xdr:row>60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59</xdr:row>
      <xdr:rowOff>123825</xdr:rowOff>
    </xdr:from>
    <xdr:to>
      <xdr:col>7</xdr:col>
      <xdr:colOff>295275</xdr:colOff>
      <xdr:row>61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59</xdr:row>
      <xdr:rowOff>104775</xdr:rowOff>
    </xdr:from>
    <xdr:to>
      <xdr:col>5</xdr:col>
      <xdr:colOff>85725</xdr:colOff>
      <xdr:row>61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59</xdr:row>
      <xdr:rowOff>200023</xdr:rowOff>
    </xdr:from>
    <xdr:to>
      <xdr:col>11</xdr:col>
      <xdr:colOff>133352</xdr:colOff>
      <xdr:row>60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63</xdr:row>
      <xdr:rowOff>85725</xdr:rowOff>
    </xdr:from>
    <xdr:to>
      <xdr:col>7</xdr:col>
      <xdr:colOff>695325</xdr:colOff>
      <xdr:row>67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59</xdr:row>
      <xdr:rowOff>123825</xdr:rowOff>
    </xdr:from>
    <xdr:to>
      <xdr:col>7</xdr:col>
      <xdr:colOff>295275</xdr:colOff>
      <xdr:row>61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59</xdr:row>
      <xdr:rowOff>104775</xdr:rowOff>
    </xdr:from>
    <xdr:to>
      <xdr:col>5</xdr:col>
      <xdr:colOff>85725</xdr:colOff>
      <xdr:row>61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59</xdr:row>
      <xdr:rowOff>200023</xdr:rowOff>
    </xdr:from>
    <xdr:to>
      <xdr:col>11</xdr:col>
      <xdr:colOff>133352</xdr:colOff>
      <xdr:row>60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63</xdr:row>
      <xdr:rowOff>85725</xdr:rowOff>
    </xdr:from>
    <xdr:to>
      <xdr:col>7</xdr:col>
      <xdr:colOff>695325</xdr:colOff>
      <xdr:row>67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U83"/>
  <sheetViews>
    <sheetView topLeftCell="A13" workbookViewId="0">
      <selection activeCell="I51" sqref="I51"/>
    </sheetView>
  </sheetViews>
  <sheetFormatPr baseColWidth="10" defaultRowHeight="15" x14ac:dyDescent="0.25"/>
  <cols>
    <col min="1" max="1" width="2.5703125" customWidth="1"/>
    <col min="2" max="2" width="12.42578125" style="134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252"/>
      <c r="C1" s="254" t="s">
        <v>30</v>
      </c>
      <c r="D1" s="255"/>
      <c r="E1" s="255"/>
      <c r="F1" s="255"/>
      <c r="G1" s="255"/>
      <c r="H1" s="255"/>
      <c r="I1" s="255"/>
      <c r="J1" s="255"/>
      <c r="K1" s="255"/>
      <c r="L1" s="255"/>
      <c r="M1" s="255"/>
    </row>
    <row r="2" spans="1:21" ht="16.5" thickBot="1" x14ac:dyDescent="0.3">
      <c r="B2" s="253"/>
      <c r="C2" s="4"/>
      <c r="H2" s="6"/>
      <c r="I2" s="7"/>
      <c r="J2" s="8"/>
      <c r="L2" s="3"/>
      <c r="M2" s="7"/>
      <c r="N2" s="9"/>
    </row>
    <row r="3" spans="1:21" ht="21.75" thickBot="1" x14ac:dyDescent="0.35">
      <c r="B3" s="256" t="s">
        <v>0</v>
      </c>
      <c r="C3" s="257"/>
      <c r="D3" s="10"/>
      <c r="E3" s="11"/>
      <c r="F3" s="11"/>
      <c r="H3" s="258" t="s">
        <v>1</v>
      </c>
      <c r="I3" s="258"/>
      <c r="K3" s="13"/>
      <c r="L3" s="13"/>
      <c r="M3" s="6"/>
      <c r="R3" s="235" t="s">
        <v>2</v>
      </c>
    </row>
    <row r="4" spans="1:21" ht="20.25" thickTop="1" thickBot="1" x14ac:dyDescent="0.35">
      <c r="A4" s="14" t="s">
        <v>3</v>
      </c>
      <c r="B4" s="15"/>
      <c r="C4" s="16">
        <v>373948.72</v>
      </c>
      <c r="D4" s="17">
        <v>44934</v>
      </c>
      <c r="E4" s="237" t="s">
        <v>4</v>
      </c>
      <c r="F4" s="238"/>
      <c r="H4" s="239" t="s">
        <v>5</v>
      </c>
      <c r="I4" s="240"/>
      <c r="J4" s="18"/>
      <c r="K4" s="19"/>
      <c r="L4" s="20"/>
      <c r="M4" s="21" t="s">
        <v>6</v>
      </c>
      <c r="N4" s="22" t="s">
        <v>7</v>
      </c>
      <c r="P4" s="241" t="s">
        <v>8</v>
      </c>
      <c r="Q4" s="242"/>
      <c r="R4" s="236"/>
    </row>
    <row r="5" spans="1:21" ht="18" thickBot="1" x14ac:dyDescent="0.35">
      <c r="A5" s="23" t="s">
        <v>9</v>
      </c>
      <c r="B5" s="24">
        <v>44935</v>
      </c>
      <c r="C5" s="25">
        <v>1560</v>
      </c>
      <c r="D5" s="26" t="s">
        <v>68</v>
      </c>
      <c r="E5" s="27">
        <v>44935</v>
      </c>
      <c r="F5" s="28">
        <v>124911</v>
      </c>
      <c r="G5" s="29"/>
      <c r="H5" s="30">
        <v>44935</v>
      </c>
      <c r="I5" s="31">
        <v>1037.5</v>
      </c>
      <c r="J5" s="8"/>
      <c r="K5" s="32"/>
      <c r="L5" s="9"/>
      <c r="M5" s="33">
        <f>119403.5+16000</f>
        <v>135403.5</v>
      </c>
      <c r="N5" s="34">
        <v>4000</v>
      </c>
      <c r="O5" s="35"/>
      <c r="P5" s="36">
        <f>N5+M5+L5+I5+C5</f>
        <v>142001</v>
      </c>
      <c r="Q5" s="13">
        <v>0</v>
      </c>
      <c r="R5" s="226">
        <v>17090</v>
      </c>
      <c r="S5" s="37"/>
    </row>
    <row r="6" spans="1:21" ht="18" thickBot="1" x14ac:dyDescent="0.35">
      <c r="A6" s="23"/>
      <c r="B6" s="24">
        <v>44936</v>
      </c>
      <c r="C6" s="25">
        <v>0</v>
      </c>
      <c r="D6" s="38"/>
      <c r="E6" s="27">
        <v>44936</v>
      </c>
      <c r="F6" s="28">
        <v>71188</v>
      </c>
      <c r="G6" s="29"/>
      <c r="H6" s="30">
        <v>44936</v>
      </c>
      <c r="I6" s="31">
        <v>113</v>
      </c>
      <c r="J6" s="39"/>
      <c r="K6" s="40"/>
      <c r="L6" s="41"/>
      <c r="M6" s="33">
        <v>83871</v>
      </c>
      <c r="N6" s="34">
        <v>1004</v>
      </c>
      <c r="O6" s="35"/>
      <c r="P6" s="36">
        <f>N6+M6+L6+I6+C6</f>
        <v>84988</v>
      </c>
      <c r="Q6" s="13">
        <v>0</v>
      </c>
      <c r="R6" s="226">
        <v>13800</v>
      </c>
      <c r="S6" s="37"/>
      <c r="T6" s="9"/>
    </row>
    <row r="7" spans="1:21" ht="18" thickBot="1" x14ac:dyDescent="0.35">
      <c r="A7" s="23"/>
      <c r="B7" s="24">
        <v>44937</v>
      </c>
      <c r="C7" s="25">
        <v>4414</v>
      </c>
      <c r="D7" s="42" t="s">
        <v>69</v>
      </c>
      <c r="E7" s="27">
        <v>44937</v>
      </c>
      <c r="F7" s="28">
        <v>47678</v>
      </c>
      <c r="G7" s="29"/>
      <c r="H7" s="30">
        <v>44937</v>
      </c>
      <c r="I7" s="31">
        <v>133.5</v>
      </c>
      <c r="J7" s="39"/>
      <c r="K7" s="43"/>
      <c r="L7" s="41"/>
      <c r="M7" s="33">
        <v>42630.5</v>
      </c>
      <c r="N7" s="34">
        <v>500</v>
      </c>
      <c r="O7" s="35"/>
      <c r="P7" s="36">
        <f>N7+M7+L7+I7+C7</f>
        <v>47678</v>
      </c>
      <c r="Q7" s="13">
        <f t="shared" ref="Q7:Q48" si="0">P7-F7</f>
        <v>0</v>
      </c>
      <c r="R7" s="13">
        <v>0</v>
      </c>
      <c r="S7" s="37"/>
    </row>
    <row r="8" spans="1:21" ht="18" thickBot="1" x14ac:dyDescent="0.35">
      <c r="A8" s="23"/>
      <c r="B8" s="24">
        <v>44938</v>
      </c>
      <c r="C8" s="25">
        <v>0</v>
      </c>
      <c r="D8" s="42"/>
      <c r="E8" s="27">
        <v>44938</v>
      </c>
      <c r="F8" s="28">
        <v>64345</v>
      </c>
      <c r="G8" s="29"/>
      <c r="H8" s="30">
        <v>44938</v>
      </c>
      <c r="I8" s="31">
        <v>101.5</v>
      </c>
      <c r="J8" s="44"/>
      <c r="K8" s="45"/>
      <c r="L8" s="41"/>
      <c r="M8" s="33">
        <f>17000+50662.5</f>
        <v>67662.5</v>
      </c>
      <c r="N8" s="34">
        <v>1207</v>
      </c>
      <c r="O8" s="35"/>
      <c r="P8" s="36">
        <f t="shared" ref="P8:P49" si="1">N8+M8+L8+I8+C8</f>
        <v>68971</v>
      </c>
      <c r="Q8" s="13">
        <v>0</v>
      </c>
      <c r="R8" s="226">
        <v>4626</v>
      </c>
      <c r="S8" s="37"/>
    </row>
    <row r="9" spans="1:21" ht="18" thickBot="1" x14ac:dyDescent="0.35">
      <c r="A9" s="23"/>
      <c r="B9" s="24">
        <v>44939</v>
      </c>
      <c r="C9" s="25">
        <v>21636</v>
      </c>
      <c r="D9" s="46" t="s">
        <v>70</v>
      </c>
      <c r="E9" s="27">
        <v>44939</v>
      </c>
      <c r="F9" s="28">
        <v>109777</v>
      </c>
      <c r="G9" s="29"/>
      <c r="H9" s="30">
        <v>44939</v>
      </c>
      <c r="I9" s="31">
        <v>168</v>
      </c>
      <c r="J9" s="39"/>
      <c r="K9" s="47"/>
      <c r="L9" s="41"/>
      <c r="M9" s="33">
        <f>50000+37473</f>
        <v>87473</v>
      </c>
      <c r="N9" s="34">
        <v>500</v>
      </c>
      <c r="O9" s="35"/>
      <c r="P9" s="36">
        <f t="shared" si="1"/>
        <v>109777</v>
      </c>
      <c r="Q9" s="13">
        <f t="shared" si="0"/>
        <v>0</v>
      </c>
      <c r="R9" s="13">
        <v>0</v>
      </c>
      <c r="S9" s="37"/>
    </row>
    <row r="10" spans="1:21" ht="18" thickBot="1" x14ac:dyDescent="0.35">
      <c r="A10" s="23"/>
      <c r="B10" s="24">
        <v>44940</v>
      </c>
      <c r="C10" s="25">
        <v>0</v>
      </c>
      <c r="D10" s="38"/>
      <c r="E10" s="27">
        <v>44940</v>
      </c>
      <c r="F10" s="28">
        <v>59345</v>
      </c>
      <c r="G10" s="29"/>
      <c r="H10" s="30">
        <v>44940</v>
      </c>
      <c r="I10" s="31">
        <v>374</v>
      </c>
      <c r="J10" s="39">
        <v>44940</v>
      </c>
      <c r="K10" s="48" t="s">
        <v>71</v>
      </c>
      <c r="L10" s="49">
        <v>8900</v>
      </c>
      <c r="M10" s="33">
        <f>20748+20000</f>
        <v>40748</v>
      </c>
      <c r="N10" s="34">
        <v>9323</v>
      </c>
      <c r="O10" s="35"/>
      <c r="P10" s="36">
        <f>N10+M10+L10+I10+C10</f>
        <v>59345</v>
      </c>
      <c r="Q10" s="13">
        <f t="shared" si="0"/>
        <v>0</v>
      </c>
      <c r="R10" s="13">
        <v>0</v>
      </c>
      <c r="S10" s="37"/>
      <c r="U10" t="s">
        <v>9</v>
      </c>
    </row>
    <row r="11" spans="1:21" ht="18" thickBot="1" x14ac:dyDescent="0.35">
      <c r="A11" s="23"/>
      <c r="B11" s="24">
        <v>44941</v>
      </c>
      <c r="C11" s="25">
        <v>0</v>
      </c>
      <c r="D11" s="38"/>
      <c r="E11" s="27">
        <v>44941</v>
      </c>
      <c r="F11" s="28">
        <v>119768</v>
      </c>
      <c r="G11" s="29"/>
      <c r="H11" s="30">
        <v>44941</v>
      </c>
      <c r="I11" s="31">
        <v>109</v>
      </c>
      <c r="J11" s="44"/>
      <c r="K11" s="50"/>
      <c r="L11" s="41"/>
      <c r="M11" s="33">
        <f>126400+6954</f>
        <v>133354</v>
      </c>
      <c r="N11" s="34">
        <v>4125</v>
      </c>
      <c r="O11" s="35"/>
      <c r="P11" s="36">
        <f>N11+M11+L11+I11+C11</f>
        <v>137588</v>
      </c>
      <c r="Q11" s="13">
        <v>0</v>
      </c>
      <c r="R11" s="226">
        <v>17820</v>
      </c>
      <c r="S11" s="37"/>
    </row>
    <row r="12" spans="1:21" ht="31.5" thickBot="1" x14ac:dyDescent="0.35">
      <c r="A12" s="23"/>
      <c r="B12" s="24">
        <v>44942</v>
      </c>
      <c r="C12" s="25">
        <v>0</v>
      </c>
      <c r="D12" s="38"/>
      <c r="E12" s="27">
        <v>44942</v>
      </c>
      <c r="F12" s="28">
        <v>132033</v>
      </c>
      <c r="G12" s="29"/>
      <c r="H12" s="30">
        <v>44942</v>
      </c>
      <c r="I12" s="31">
        <v>56</v>
      </c>
      <c r="J12" s="39">
        <v>44942</v>
      </c>
      <c r="K12" s="227" t="s">
        <v>72</v>
      </c>
      <c r="L12" s="41">
        <v>2600</v>
      </c>
      <c r="M12" s="33">
        <f>21000+108337</f>
        <v>129337</v>
      </c>
      <c r="N12" s="34">
        <v>40</v>
      </c>
      <c r="O12" s="35"/>
      <c r="P12" s="36">
        <f t="shared" si="1"/>
        <v>132033</v>
      </c>
      <c r="Q12" s="13">
        <f t="shared" si="0"/>
        <v>0</v>
      </c>
      <c r="R12" s="13">
        <v>0</v>
      </c>
      <c r="S12" s="37"/>
    </row>
    <row r="13" spans="1:21" ht="18" thickBot="1" x14ac:dyDescent="0.35">
      <c r="A13" s="23"/>
      <c r="B13" s="24">
        <v>44943</v>
      </c>
      <c r="C13" s="25">
        <v>0</v>
      </c>
      <c r="D13" s="42"/>
      <c r="E13" s="27">
        <v>44943</v>
      </c>
      <c r="F13" s="28">
        <v>79932</v>
      </c>
      <c r="G13" s="29"/>
      <c r="H13" s="30">
        <v>44943</v>
      </c>
      <c r="I13" s="31">
        <v>107</v>
      </c>
      <c r="J13" s="39"/>
      <c r="K13" s="40"/>
      <c r="L13" s="41"/>
      <c r="M13" s="33">
        <f>20000+59825</f>
        <v>79825</v>
      </c>
      <c r="N13" s="34">
        <v>0</v>
      </c>
      <c r="O13" s="35"/>
      <c r="P13" s="36">
        <f t="shared" si="1"/>
        <v>79932</v>
      </c>
      <c r="Q13" s="13">
        <f t="shared" si="0"/>
        <v>0</v>
      </c>
      <c r="R13" s="13">
        <v>0</v>
      </c>
      <c r="S13" s="37"/>
    </row>
    <row r="14" spans="1:21" ht="18" thickBot="1" x14ac:dyDescent="0.35">
      <c r="A14" s="23"/>
      <c r="B14" s="24">
        <v>44944</v>
      </c>
      <c r="C14" s="25">
        <v>0</v>
      </c>
      <c r="D14" s="46"/>
      <c r="E14" s="27">
        <v>44944</v>
      </c>
      <c r="F14" s="28">
        <v>37644</v>
      </c>
      <c r="G14" s="29"/>
      <c r="H14" s="30">
        <v>44944</v>
      </c>
      <c r="I14" s="31">
        <v>134</v>
      </c>
      <c r="J14" s="39"/>
      <c r="K14" s="45"/>
      <c r="L14" s="41"/>
      <c r="M14" s="33">
        <v>36780</v>
      </c>
      <c r="N14" s="34">
        <v>730</v>
      </c>
      <c r="O14" s="35"/>
      <c r="P14" s="36">
        <f t="shared" si="1"/>
        <v>37644</v>
      </c>
      <c r="Q14" s="13">
        <f t="shared" si="0"/>
        <v>0</v>
      </c>
      <c r="R14" s="13">
        <v>0</v>
      </c>
      <c r="S14" s="37"/>
    </row>
    <row r="15" spans="1:21" ht="18" thickBot="1" x14ac:dyDescent="0.35">
      <c r="A15" s="23"/>
      <c r="B15" s="24">
        <v>44945</v>
      </c>
      <c r="C15" s="25">
        <v>2340</v>
      </c>
      <c r="D15" s="52" t="s">
        <v>68</v>
      </c>
      <c r="E15" s="27">
        <v>44945</v>
      </c>
      <c r="F15" s="28">
        <v>87735</v>
      </c>
      <c r="G15" s="29"/>
      <c r="H15" s="30">
        <v>44945</v>
      </c>
      <c r="I15" s="31">
        <v>179</v>
      </c>
      <c r="J15" s="39"/>
      <c r="K15" s="45"/>
      <c r="L15" s="41"/>
      <c r="M15" s="33">
        <f>36000+49217</f>
        <v>85217</v>
      </c>
      <c r="N15" s="34">
        <v>0</v>
      </c>
      <c r="O15" s="35"/>
      <c r="P15" s="36">
        <f t="shared" si="1"/>
        <v>87736</v>
      </c>
      <c r="Q15" s="13">
        <f t="shared" si="0"/>
        <v>1</v>
      </c>
      <c r="R15" s="13">
        <v>0</v>
      </c>
      <c r="S15" s="37"/>
    </row>
    <row r="16" spans="1:21" ht="18" thickBot="1" x14ac:dyDescent="0.35">
      <c r="A16" s="23"/>
      <c r="B16" s="24">
        <v>44946</v>
      </c>
      <c r="C16" s="25">
        <v>0</v>
      </c>
      <c r="D16" s="52"/>
      <c r="E16" s="27">
        <v>44946</v>
      </c>
      <c r="F16" s="28">
        <v>81640</v>
      </c>
      <c r="G16" s="29"/>
      <c r="H16" s="30">
        <v>44946</v>
      </c>
      <c r="I16" s="31">
        <v>327</v>
      </c>
      <c r="J16" s="39">
        <v>44946</v>
      </c>
      <c r="K16" s="228" t="s">
        <v>73</v>
      </c>
      <c r="L16" s="9">
        <v>20500</v>
      </c>
      <c r="M16" s="33">
        <f>21000+37200</f>
        <v>58200</v>
      </c>
      <c r="N16" s="34">
        <v>2613</v>
      </c>
      <c r="O16" s="35"/>
      <c r="P16" s="36">
        <f t="shared" si="1"/>
        <v>81640</v>
      </c>
      <c r="Q16" s="13">
        <f t="shared" si="0"/>
        <v>0</v>
      </c>
      <c r="R16" s="13">
        <v>0</v>
      </c>
      <c r="S16" s="37"/>
    </row>
    <row r="17" spans="1:20" ht="18" thickBot="1" x14ac:dyDescent="0.35">
      <c r="A17" s="23"/>
      <c r="B17" s="24">
        <v>44947</v>
      </c>
      <c r="C17" s="25">
        <v>0</v>
      </c>
      <c r="D17" s="46"/>
      <c r="E17" s="27">
        <v>44947</v>
      </c>
      <c r="F17" s="28">
        <v>65320</v>
      </c>
      <c r="G17" s="29"/>
      <c r="H17" s="30">
        <v>44947</v>
      </c>
      <c r="I17" s="31">
        <v>87</v>
      </c>
      <c r="J17" s="39">
        <v>44947</v>
      </c>
      <c r="K17" s="53" t="s">
        <v>74</v>
      </c>
      <c r="L17" s="49">
        <v>10600</v>
      </c>
      <c r="M17" s="33">
        <f>23000+22677</f>
        <v>45677</v>
      </c>
      <c r="N17" s="34">
        <v>8956</v>
      </c>
      <c r="O17" s="35"/>
      <c r="P17" s="36">
        <f t="shared" si="1"/>
        <v>65320</v>
      </c>
      <c r="Q17" s="13">
        <f t="shared" si="0"/>
        <v>0</v>
      </c>
      <c r="R17" s="13">
        <v>0</v>
      </c>
      <c r="S17" s="37"/>
    </row>
    <row r="18" spans="1:20" ht="18" thickBot="1" x14ac:dyDescent="0.35">
      <c r="A18" s="23"/>
      <c r="B18" s="24">
        <v>44948</v>
      </c>
      <c r="C18" s="25">
        <v>12722</v>
      </c>
      <c r="D18" s="42" t="s">
        <v>70</v>
      </c>
      <c r="E18" s="27">
        <v>44948</v>
      </c>
      <c r="F18" s="28">
        <v>110009</v>
      </c>
      <c r="G18" s="29"/>
      <c r="H18" s="30">
        <v>44948</v>
      </c>
      <c r="I18" s="31">
        <v>125.5</v>
      </c>
      <c r="J18" s="39"/>
      <c r="K18" s="54"/>
      <c r="L18" s="41"/>
      <c r="M18" s="33">
        <f>83100+7943.5</f>
        <v>91043.5</v>
      </c>
      <c r="N18" s="34">
        <v>6118</v>
      </c>
      <c r="O18" s="35"/>
      <c r="P18" s="36">
        <f t="shared" si="1"/>
        <v>110009</v>
      </c>
      <c r="Q18" s="13">
        <f t="shared" si="0"/>
        <v>0</v>
      </c>
      <c r="R18" s="13" t="s">
        <v>9</v>
      </c>
      <c r="S18" s="37"/>
    </row>
    <row r="19" spans="1:20" ht="18" thickBot="1" x14ac:dyDescent="0.35">
      <c r="A19" s="23"/>
      <c r="B19" s="24">
        <v>44949</v>
      </c>
      <c r="C19" s="25">
        <v>2840</v>
      </c>
      <c r="D19" s="52" t="s">
        <v>68</v>
      </c>
      <c r="E19" s="27">
        <v>44949</v>
      </c>
      <c r="F19" s="28">
        <v>64409</v>
      </c>
      <c r="G19" s="29"/>
      <c r="H19" s="30">
        <v>44949</v>
      </c>
      <c r="I19" s="31">
        <v>25</v>
      </c>
      <c r="J19" s="39"/>
      <c r="K19" s="55"/>
      <c r="L19" s="56"/>
      <c r="M19" s="33">
        <f>9000+52544</f>
        <v>61544</v>
      </c>
      <c r="N19" s="34">
        <v>0</v>
      </c>
      <c r="O19" s="35"/>
      <c r="P19" s="36">
        <f t="shared" si="1"/>
        <v>64409</v>
      </c>
      <c r="Q19" s="13">
        <f t="shared" si="0"/>
        <v>0</v>
      </c>
      <c r="R19" s="13">
        <v>0</v>
      </c>
      <c r="S19" s="37"/>
    </row>
    <row r="20" spans="1:20" ht="18" thickBot="1" x14ac:dyDescent="0.35">
      <c r="A20" s="23"/>
      <c r="B20" s="24">
        <v>44950</v>
      </c>
      <c r="C20" s="25">
        <v>0</v>
      </c>
      <c r="D20" s="38"/>
      <c r="E20" s="27">
        <v>44950</v>
      </c>
      <c r="F20" s="28">
        <v>132246</v>
      </c>
      <c r="G20" s="29"/>
      <c r="H20" s="30">
        <v>44950</v>
      </c>
      <c r="I20" s="31">
        <v>84</v>
      </c>
      <c r="J20" s="39"/>
      <c r="K20" s="57"/>
      <c r="L20" s="49"/>
      <c r="M20" s="33">
        <f>104034+28000</f>
        <v>132034</v>
      </c>
      <c r="N20" s="34">
        <v>128</v>
      </c>
      <c r="O20" s="35"/>
      <c r="P20" s="36">
        <f t="shared" si="1"/>
        <v>132246</v>
      </c>
      <c r="Q20" s="13">
        <f t="shared" si="0"/>
        <v>0</v>
      </c>
      <c r="R20" s="13">
        <v>0</v>
      </c>
      <c r="S20" s="37"/>
    </row>
    <row r="21" spans="1:20" ht="18" thickBot="1" x14ac:dyDescent="0.35">
      <c r="A21" s="23"/>
      <c r="B21" s="24">
        <v>44951</v>
      </c>
      <c r="C21" s="25">
        <v>2842</v>
      </c>
      <c r="D21" s="52" t="s">
        <v>75</v>
      </c>
      <c r="E21" s="27">
        <v>44951</v>
      </c>
      <c r="F21" s="28">
        <v>62087</v>
      </c>
      <c r="G21" s="29"/>
      <c r="H21" s="30">
        <v>44951</v>
      </c>
      <c r="I21" s="31">
        <v>707</v>
      </c>
      <c r="J21" s="39"/>
      <c r="K21" s="58"/>
      <c r="L21" s="49"/>
      <c r="M21" s="33">
        <f>30984+27000</f>
        <v>57984</v>
      </c>
      <c r="N21" s="34">
        <v>554</v>
      </c>
      <c r="O21" s="35"/>
      <c r="P21" s="36">
        <f t="shared" si="1"/>
        <v>62087</v>
      </c>
      <c r="Q21" s="13">
        <f t="shared" si="0"/>
        <v>0</v>
      </c>
      <c r="R21" s="13">
        <v>0</v>
      </c>
      <c r="S21" s="37"/>
    </row>
    <row r="22" spans="1:20" ht="18" thickBot="1" x14ac:dyDescent="0.35">
      <c r="A22" s="23"/>
      <c r="B22" s="24">
        <v>44952</v>
      </c>
      <c r="C22" s="25">
        <v>0</v>
      </c>
      <c r="D22" s="38"/>
      <c r="E22" s="27">
        <v>44952</v>
      </c>
      <c r="F22" s="28">
        <v>62127</v>
      </c>
      <c r="G22" s="29"/>
      <c r="H22" s="30">
        <v>44952</v>
      </c>
      <c r="I22" s="31">
        <v>660</v>
      </c>
      <c r="J22" s="39"/>
      <c r="K22" s="45"/>
      <c r="L22" s="59"/>
      <c r="M22" s="33">
        <f>40006+21000</f>
        <v>61006</v>
      </c>
      <c r="N22" s="34">
        <v>461</v>
      </c>
      <c r="O22" s="35"/>
      <c r="P22" s="36">
        <f t="shared" si="1"/>
        <v>62127</v>
      </c>
      <c r="Q22" s="13">
        <f t="shared" si="0"/>
        <v>0</v>
      </c>
      <c r="R22" s="13">
        <v>0</v>
      </c>
      <c r="S22" s="37"/>
    </row>
    <row r="23" spans="1:20" ht="18" thickBot="1" x14ac:dyDescent="0.35">
      <c r="A23" s="23"/>
      <c r="B23" s="24">
        <v>44953</v>
      </c>
      <c r="C23" s="25">
        <f>3340+12198</f>
        <v>15538</v>
      </c>
      <c r="D23" s="46" t="s">
        <v>76</v>
      </c>
      <c r="E23" s="27">
        <v>44953</v>
      </c>
      <c r="F23" s="28">
        <v>102367</v>
      </c>
      <c r="G23" s="29"/>
      <c r="H23" s="30">
        <v>44953</v>
      </c>
      <c r="I23" s="31">
        <v>605</v>
      </c>
      <c r="J23" s="60"/>
      <c r="K23" s="61"/>
      <c r="L23" s="49"/>
      <c r="M23" s="33">
        <f>36224+50000</f>
        <v>86224</v>
      </c>
      <c r="N23" s="34">
        <v>0</v>
      </c>
      <c r="O23" s="35"/>
      <c r="P23" s="36">
        <f t="shared" si="1"/>
        <v>102367</v>
      </c>
      <c r="Q23" s="13">
        <f t="shared" si="0"/>
        <v>0</v>
      </c>
      <c r="R23" s="13">
        <v>0</v>
      </c>
      <c r="S23" s="37"/>
    </row>
    <row r="24" spans="1:20" ht="18" thickBot="1" x14ac:dyDescent="0.35">
      <c r="A24" s="23"/>
      <c r="B24" s="24">
        <v>44954</v>
      </c>
      <c r="C24" s="25">
        <v>0</v>
      </c>
      <c r="D24" s="42"/>
      <c r="E24" s="27">
        <v>44954</v>
      </c>
      <c r="F24" s="28">
        <v>69253</v>
      </c>
      <c r="G24" s="29"/>
      <c r="H24" s="30">
        <v>44954</v>
      </c>
      <c r="I24" s="31">
        <v>227.5</v>
      </c>
      <c r="J24" s="62">
        <v>44954</v>
      </c>
      <c r="K24" s="63" t="s">
        <v>77</v>
      </c>
      <c r="L24" s="64">
        <v>8900</v>
      </c>
      <c r="M24" s="33">
        <f>26833.5+27000</f>
        <v>53833.5</v>
      </c>
      <c r="N24" s="34">
        <v>6292</v>
      </c>
      <c r="O24" s="35"/>
      <c r="P24" s="36">
        <f t="shared" si="1"/>
        <v>69253</v>
      </c>
      <c r="Q24" s="13">
        <f t="shared" si="0"/>
        <v>0</v>
      </c>
      <c r="R24" s="13">
        <v>0</v>
      </c>
      <c r="S24" s="37"/>
    </row>
    <row r="25" spans="1:20" ht="18" thickBot="1" x14ac:dyDescent="0.35">
      <c r="A25" s="23"/>
      <c r="B25" s="24">
        <v>44955</v>
      </c>
      <c r="C25" s="25">
        <v>0</v>
      </c>
      <c r="D25" s="38"/>
      <c r="E25" s="27">
        <v>44955</v>
      </c>
      <c r="F25" s="28">
        <v>100451</v>
      </c>
      <c r="G25" s="29"/>
      <c r="H25" s="30">
        <v>44955</v>
      </c>
      <c r="I25" s="31">
        <v>1103</v>
      </c>
      <c r="J25" s="65"/>
      <c r="K25" s="66"/>
      <c r="L25" s="67"/>
      <c r="M25" s="33">
        <f>76750+8550+11200</f>
        <v>96500</v>
      </c>
      <c r="N25" s="34">
        <v>2848</v>
      </c>
      <c r="O25" s="35"/>
      <c r="P25" s="36">
        <f t="shared" si="1"/>
        <v>100451</v>
      </c>
      <c r="Q25" s="13">
        <f t="shared" si="0"/>
        <v>0</v>
      </c>
      <c r="R25" s="13">
        <v>0</v>
      </c>
      <c r="S25" s="37"/>
    </row>
    <row r="26" spans="1:20" ht="18" thickBot="1" x14ac:dyDescent="0.35">
      <c r="A26" s="23"/>
      <c r="B26" s="24"/>
      <c r="C26" s="25"/>
      <c r="D26" s="38"/>
      <c r="E26" s="27"/>
      <c r="F26" s="28"/>
      <c r="G26" s="29"/>
      <c r="H26" s="30"/>
      <c r="I26" s="31"/>
      <c r="J26" s="39"/>
      <c r="K26" s="63"/>
      <c r="L26" s="49"/>
      <c r="M26" s="33">
        <v>0</v>
      </c>
      <c r="N26" s="34">
        <v>0</v>
      </c>
      <c r="O26" s="35"/>
      <c r="P26" s="36">
        <f t="shared" si="1"/>
        <v>0</v>
      </c>
      <c r="Q26" s="13">
        <f t="shared" si="0"/>
        <v>0</v>
      </c>
      <c r="R26" s="13">
        <v>0</v>
      </c>
      <c r="S26" s="37"/>
    </row>
    <row r="27" spans="1:20" ht="18" thickBot="1" x14ac:dyDescent="0.35">
      <c r="A27" s="23"/>
      <c r="B27" s="24"/>
      <c r="C27" s="25"/>
      <c r="D27" s="42"/>
      <c r="E27" s="27"/>
      <c r="F27" s="28"/>
      <c r="G27" s="29"/>
      <c r="H27" s="30"/>
      <c r="I27" s="31"/>
      <c r="J27" s="68"/>
      <c r="K27" s="69"/>
      <c r="L27" s="67"/>
      <c r="M27" s="33">
        <v>0</v>
      </c>
      <c r="N27" s="34">
        <v>0</v>
      </c>
      <c r="O27" s="35"/>
      <c r="P27" s="36">
        <f t="shared" si="1"/>
        <v>0</v>
      </c>
      <c r="Q27" s="13">
        <f t="shared" si="0"/>
        <v>0</v>
      </c>
      <c r="R27" s="13">
        <v>0</v>
      </c>
      <c r="S27" s="37"/>
    </row>
    <row r="28" spans="1:20" ht="18" hidden="1" thickBot="1" x14ac:dyDescent="0.35">
      <c r="A28" s="23"/>
      <c r="B28" s="24"/>
      <c r="C28" s="25"/>
      <c r="D28" s="42"/>
      <c r="E28" s="27"/>
      <c r="F28" s="28"/>
      <c r="G28" s="29"/>
      <c r="H28" s="30"/>
      <c r="I28" s="31"/>
      <c r="J28" s="70"/>
      <c r="K28" s="71"/>
      <c r="L28" s="67"/>
      <c r="M28" s="33">
        <v>0</v>
      </c>
      <c r="N28" s="34">
        <v>0</v>
      </c>
      <c r="O28" s="35"/>
      <c r="P28" s="36">
        <f t="shared" si="1"/>
        <v>0</v>
      </c>
      <c r="Q28" s="13">
        <f t="shared" si="0"/>
        <v>0</v>
      </c>
      <c r="R28" s="13">
        <v>0</v>
      </c>
      <c r="S28" s="37"/>
    </row>
    <row r="29" spans="1:20" ht="18" hidden="1" thickBot="1" x14ac:dyDescent="0.35">
      <c r="A29" s="23"/>
      <c r="B29" s="24"/>
      <c r="C29" s="25"/>
      <c r="D29" s="72"/>
      <c r="E29" s="27"/>
      <c r="F29" s="28"/>
      <c r="G29" s="29"/>
      <c r="H29" s="30"/>
      <c r="I29" s="31"/>
      <c r="J29" s="68"/>
      <c r="K29" s="73"/>
      <c r="L29" s="67"/>
      <c r="M29" s="33">
        <v>0</v>
      </c>
      <c r="N29" s="34">
        <v>0</v>
      </c>
      <c r="O29" s="35"/>
      <c r="P29" s="36">
        <f t="shared" si="1"/>
        <v>0</v>
      </c>
      <c r="Q29" s="13">
        <f t="shared" si="0"/>
        <v>0</v>
      </c>
      <c r="R29" s="13">
        <v>0</v>
      </c>
      <c r="S29" s="37"/>
      <c r="T29" s="9"/>
    </row>
    <row r="30" spans="1:20" ht="18" hidden="1" thickBot="1" x14ac:dyDescent="0.35">
      <c r="A30" s="23"/>
      <c r="B30" s="24"/>
      <c r="C30" s="25"/>
      <c r="D30" s="72"/>
      <c r="E30" s="27"/>
      <c r="F30" s="28"/>
      <c r="G30" s="29"/>
      <c r="H30" s="30"/>
      <c r="I30" s="31"/>
      <c r="J30" s="74"/>
      <c r="K30" s="75"/>
      <c r="L30" s="76"/>
      <c r="M30" s="33">
        <v>0</v>
      </c>
      <c r="N30" s="34">
        <v>0</v>
      </c>
      <c r="O30" s="35"/>
      <c r="P30" s="36">
        <f t="shared" si="1"/>
        <v>0</v>
      </c>
      <c r="Q30" s="13">
        <f t="shared" si="0"/>
        <v>0</v>
      </c>
      <c r="R30" s="13">
        <v>0</v>
      </c>
      <c r="S30" s="37"/>
    </row>
    <row r="31" spans="1:20" ht="18" hidden="1" thickBot="1" x14ac:dyDescent="0.35">
      <c r="A31" s="23"/>
      <c r="B31" s="24"/>
      <c r="C31" s="25"/>
      <c r="D31" s="77"/>
      <c r="E31" s="27"/>
      <c r="F31" s="28"/>
      <c r="G31" s="29"/>
      <c r="H31" s="30"/>
      <c r="I31" s="31"/>
      <c r="J31" s="74"/>
      <c r="K31" s="78"/>
      <c r="L31" s="79"/>
      <c r="M31" s="33">
        <v>0</v>
      </c>
      <c r="N31" s="34">
        <v>0</v>
      </c>
      <c r="O31" s="35"/>
      <c r="P31" s="36">
        <f t="shared" si="1"/>
        <v>0</v>
      </c>
      <c r="Q31" s="13">
        <f t="shared" si="0"/>
        <v>0</v>
      </c>
      <c r="R31" s="13">
        <v>0</v>
      </c>
      <c r="S31" s="37"/>
    </row>
    <row r="32" spans="1:20" ht="18" hidden="1" thickBot="1" x14ac:dyDescent="0.35">
      <c r="A32" s="23"/>
      <c r="B32" s="24"/>
      <c r="C32" s="25"/>
      <c r="D32" s="82"/>
      <c r="E32" s="27"/>
      <c r="F32" s="28"/>
      <c r="G32" s="29"/>
      <c r="H32" s="30"/>
      <c r="I32" s="31"/>
      <c r="J32" s="74"/>
      <c r="K32" s="75"/>
      <c r="L32" s="76"/>
      <c r="M32" s="33">
        <v>0</v>
      </c>
      <c r="N32" s="34">
        <v>0</v>
      </c>
      <c r="O32" s="35"/>
      <c r="P32" s="36">
        <f t="shared" si="1"/>
        <v>0</v>
      </c>
      <c r="Q32" s="13">
        <f t="shared" si="0"/>
        <v>0</v>
      </c>
      <c r="R32" s="13">
        <v>0</v>
      </c>
      <c r="S32" s="37"/>
    </row>
    <row r="33" spans="1:19" ht="18" hidden="1" thickBot="1" x14ac:dyDescent="0.35">
      <c r="A33" s="23"/>
      <c r="B33" s="24"/>
      <c r="C33" s="25"/>
      <c r="D33" s="80"/>
      <c r="E33" s="27"/>
      <c r="F33" s="28"/>
      <c r="G33" s="29"/>
      <c r="H33" s="30"/>
      <c r="I33" s="31"/>
      <c r="J33" s="74"/>
      <c r="K33" s="78"/>
      <c r="L33" s="81"/>
      <c r="M33" s="33">
        <v>0</v>
      </c>
      <c r="N33" s="34">
        <v>0</v>
      </c>
      <c r="O33" s="35"/>
      <c r="P33" s="36">
        <f t="shared" si="1"/>
        <v>0</v>
      </c>
      <c r="Q33" s="13">
        <f t="shared" si="0"/>
        <v>0</v>
      </c>
      <c r="R33" s="13">
        <v>0</v>
      </c>
      <c r="S33" s="37"/>
    </row>
    <row r="34" spans="1:19" ht="18" hidden="1" thickBot="1" x14ac:dyDescent="0.35">
      <c r="A34" s="23"/>
      <c r="B34" s="24"/>
      <c r="C34" s="25"/>
      <c r="D34" s="82"/>
      <c r="E34" s="27"/>
      <c r="F34" s="28"/>
      <c r="G34" s="29"/>
      <c r="H34" s="30"/>
      <c r="I34" s="31"/>
      <c r="J34" s="74"/>
      <c r="K34" s="83"/>
      <c r="L34" s="84"/>
      <c r="M34" s="33">
        <v>0</v>
      </c>
      <c r="N34" s="34">
        <v>0</v>
      </c>
      <c r="O34" s="35"/>
      <c r="P34" s="36">
        <f t="shared" si="1"/>
        <v>0</v>
      </c>
      <c r="Q34" s="13">
        <f t="shared" si="0"/>
        <v>0</v>
      </c>
      <c r="R34" s="13">
        <v>0</v>
      </c>
      <c r="S34" s="37"/>
    </row>
    <row r="35" spans="1:19" ht="18" hidden="1" thickBot="1" x14ac:dyDescent="0.35">
      <c r="A35" s="23"/>
      <c r="B35" s="24"/>
      <c r="C35" s="25"/>
      <c r="D35" s="77"/>
      <c r="E35" s="27"/>
      <c r="F35" s="28">
        <v>0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36">
        <f t="shared" si="1"/>
        <v>0</v>
      </c>
      <c r="Q35" s="13">
        <f t="shared" si="0"/>
        <v>0</v>
      </c>
      <c r="R35" s="13">
        <v>0</v>
      </c>
      <c r="S35" s="37"/>
    </row>
    <row r="36" spans="1:19" ht="19.5" hidden="1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36">
        <f t="shared" si="1"/>
        <v>0</v>
      </c>
      <c r="Q36" s="13">
        <f t="shared" si="0"/>
        <v>0</v>
      </c>
      <c r="R36" s="13">
        <v>0</v>
      </c>
      <c r="S36" s="37"/>
    </row>
    <row r="37" spans="1:19" ht="18" hidden="1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74"/>
      <c r="K37" s="88"/>
      <c r="L37" s="81"/>
      <c r="M37" s="33">
        <v>0</v>
      </c>
      <c r="N37" s="34">
        <v>0</v>
      </c>
      <c r="O37" s="35"/>
      <c r="P37" s="36">
        <f t="shared" si="1"/>
        <v>0</v>
      </c>
      <c r="Q37" s="13">
        <f t="shared" si="0"/>
        <v>0</v>
      </c>
      <c r="R37" s="13">
        <v>0</v>
      </c>
      <c r="S37" s="37"/>
    </row>
    <row r="38" spans="1:19" ht="18" hidden="1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/>
      <c r="K38" s="43"/>
      <c r="L38" s="81"/>
      <c r="M38" s="33">
        <v>0</v>
      </c>
      <c r="N38" s="34">
        <v>0</v>
      </c>
      <c r="O38" s="35"/>
      <c r="P38" s="36">
        <f t="shared" si="1"/>
        <v>0</v>
      </c>
      <c r="Q38" s="13">
        <f t="shared" si="0"/>
        <v>0</v>
      </c>
      <c r="R38" s="13">
        <v>0</v>
      </c>
      <c r="S38" s="37"/>
    </row>
    <row r="39" spans="1:19" ht="18" hidden="1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/>
      <c r="K39" s="89"/>
      <c r="L39" s="76"/>
      <c r="M39" s="33">
        <v>0</v>
      </c>
      <c r="N39" s="34">
        <v>0</v>
      </c>
      <c r="O39" s="35"/>
      <c r="P39" s="36">
        <f t="shared" si="1"/>
        <v>0</v>
      </c>
      <c r="Q39" s="13">
        <f t="shared" si="0"/>
        <v>0</v>
      </c>
      <c r="R39" s="13">
        <v>0</v>
      </c>
      <c r="S39" s="37"/>
    </row>
    <row r="40" spans="1:19" ht="18" hidden="1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/>
      <c r="K40" s="89"/>
      <c r="L40" s="76"/>
      <c r="M40" s="33">
        <v>0</v>
      </c>
      <c r="N40" s="34">
        <v>0</v>
      </c>
      <c r="O40" s="35"/>
      <c r="P40" s="36">
        <f t="shared" si="1"/>
        <v>0</v>
      </c>
      <c r="Q40" s="13">
        <f t="shared" si="0"/>
        <v>0</v>
      </c>
      <c r="R40" s="13">
        <v>0</v>
      </c>
      <c r="S40" s="37"/>
    </row>
    <row r="41" spans="1:19" ht="18" hidden="1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/>
      <c r="K41" s="89"/>
      <c r="L41" s="76"/>
      <c r="M41" s="33">
        <v>0</v>
      </c>
      <c r="N41" s="34">
        <v>0</v>
      </c>
      <c r="O41" s="35"/>
      <c r="P41" s="36">
        <f t="shared" si="1"/>
        <v>0</v>
      </c>
      <c r="Q41" s="13">
        <f t="shared" si="0"/>
        <v>0</v>
      </c>
      <c r="R41" s="13">
        <v>0</v>
      </c>
      <c r="S41" s="37"/>
    </row>
    <row r="42" spans="1:19" ht="18" hidden="1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36">
        <f t="shared" si="1"/>
        <v>0</v>
      </c>
      <c r="Q42" s="13">
        <f t="shared" si="0"/>
        <v>0</v>
      </c>
      <c r="R42" s="13">
        <v>0</v>
      </c>
      <c r="S42" s="37"/>
    </row>
    <row r="43" spans="1:19" ht="18" hidden="1" thickBot="1" x14ac:dyDescent="0.35">
      <c r="A43" s="23"/>
      <c r="B43" s="24"/>
      <c r="C43" s="25"/>
      <c r="D43" s="80"/>
      <c r="E43" s="27"/>
      <c r="F43" s="28"/>
      <c r="G43" s="29"/>
      <c r="H43" s="30"/>
      <c r="I43" s="31"/>
      <c r="J43" s="74"/>
      <c r="K43" s="89"/>
      <c r="L43" s="76"/>
      <c r="M43" s="33">
        <v>0</v>
      </c>
      <c r="N43" s="34">
        <v>0</v>
      </c>
      <c r="O43" s="35"/>
      <c r="P43" s="36">
        <f t="shared" si="1"/>
        <v>0</v>
      </c>
      <c r="Q43" s="13">
        <f t="shared" si="0"/>
        <v>0</v>
      </c>
      <c r="R43" s="13">
        <v>0</v>
      </c>
      <c r="S43" s="37"/>
    </row>
    <row r="44" spans="1:19" ht="18" hidden="1" thickBot="1" x14ac:dyDescent="0.35">
      <c r="A44" s="23"/>
      <c r="B44" s="24"/>
      <c r="C44" s="25"/>
      <c r="D44" s="80"/>
      <c r="E44" s="27"/>
      <c r="F44" s="28"/>
      <c r="G44" s="29"/>
      <c r="H44" s="30"/>
      <c r="I44" s="31"/>
      <c r="J44" s="74"/>
      <c r="K44" s="89"/>
      <c r="L44" s="76"/>
      <c r="M44" s="33">
        <v>0</v>
      </c>
      <c r="N44" s="34">
        <v>0</v>
      </c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" hidden="1" thickBot="1" x14ac:dyDescent="0.35">
      <c r="A45" s="23"/>
      <c r="B45" s="24"/>
      <c r="C45" s="25"/>
      <c r="D45" s="80"/>
      <c r="E45" s="27"/>
      <c r="F45" s="28"/>
      <c r="G45" s="29"/>
      <c r="H45" s="30"/>
      <c r="I45" s="31"/>
      <c r="J45" s="74"/>
      <c r="K45" s="89"/>
      <c r="L45" s="76"/>
      <c r="M45" s="33">
        <v>0</v>
      </c>
      <c r="N45" s="34">
        <v>0</v>
      </c>
      <c r="O45" s="35"/>
      <c r="P45" s="36">
        <f t="shared" si="1"/>
        <v>0</v>
      </c>
      <c r="Q45" s="13">
        <f t="shared" si="0"/>
        <v>0</v>
      </c>
      <c r="R45" s="13">
        <v>0</v>
      </c>
      <c r="S45" s="37"/>
    </row>
    <row r="46" spans="1:19" ht="18" hidden="1" thickBot="1" x14ac:dyDescent="0.35">
      <c r="A46" s="23"/>
      <c r="B46" s="24"/>
      <c r="C46" s="25"/>
      <c r="D46" s="80"/>
      <c r="E46" s="27"/>
      <c r="F46" s="28"/>
      <c r="G46" s="29"/>
      <c r="H46" s="30"/>
      <c r="I46" s="31"/>
      <c r="J46" s="74"/>
      <c r="K46" s="89"/>
      <c r="L46" s="76"/>
      <c r="M46" s="33">
        <v>0</v>
      </c>
      <c r="N46" s="34">
        <v>0</v>
      </c>
      <c r="O46" s="35"/>
      <c r="P46" s="36">
        <f t="shared" si="1"/>
        <v>0</v>
      </c>
      <c r="Q46" s="13">
        <f t="shared" si="0"/>
        <v>0</v>
      </c>
      <c r="R46" s="13">
        <v>0</v>
      </c>
      <c r="S46" s="37"/>
    </row>
    <row r="47" spans="1:19" ht="18" hidden="1" thickBot="1" x14ac:dyDescent="0.35">
      <c r="A47" s="23"/>
      <c r="B47" s="24"/>
      <c r="C47" s="25"/>
      <c r="D47" s="80"/>
      <c r="E47" s="27"/>
      <c r="F47" s="90"/>
      <c r="G47" s="29"/>
      <c r="H47" s="30"/>
      <c r="I47" s="91"/>
      <c r="J47" s="74"/>
      <c r="K47" s="89"/>
      <c r="L47" s="76"/>
      <c r="M47" s="33">
        <v>0</v>
      </c>
      <c r="N47" s="34">
        <v>0</v>
      </c>
      <c r="O47" s="35"/>
      <c r="P47" s="36">
        <f t="shared" si="1"/>
        <v>0</v>
      </c>
      <c r="Q47" s="13">
        <f t="shared" si="0"/>
        <v>0</v>
      </c>
      <c r="R47" s="13">
        <v>0</v>
      </c>
      <c r="S47" s="37"/>
    </row>
    <row r="48" spans="1:19" ht="18" thickBot="1" x14ac:dyDescent="0.35">
      <c r="A48" s="23"/>
      <c r="B48" s="24"/>
      <c r="C48" s="25"/>
      <c r="D48" s="80"/>
      <c r="E48" s="27"/>
      <c r="F48" s="90"/>
      <c r="G48" s="29"/>
      <c r="H48" s="30"/>
      <c r="I48" s="91"/>
      <c r="J48" s="74"/>
      <c r="K48" s="89"/>
      <c r="L48" s="76"/>
      <c r="M48" s="92">
        <v>0</v>
      </c>
      <c r="N48" s="93"/>
      <c r="O48" s="35"/>
      <c r="P48" s="36">
        <f t="shared" si="1"/>
        <v>0</v>
      </c>
      <c r="Q48" s="13">
        <f t="shared" si="0"/>
        <v>0</v>
      </c>
      <c r="R48" s="13">
        <v>0</v>
      </c>
      <c r="S48" s="37"/>
    </row>
    <row r="49" spans="1:18" ht="18.75" thickTop="1" thickBot="1" x14ac:dyDescent="0.35">
      <c r="A49" s="23"/>
      <c r="B49" s="24"/>
      <c r="C49" s="25"/>
      <c r="D49" s="94"/>
      <c r="E49" s="27"/>
      <c r="F49" s="95"/>
      <c r="G49" s="29"/>
      <c r="H49" s="30"/>
      <c r="I49" s="96"/>
      <c r="J49" s="74"/>
      <c r="K49" s="97"/>
      <c r="L49" s="76"/>
      <c r="M49" s="259">
        <f>SUM(M5:M39)</f>
        <v>1666347.5</v>
      </c>
      <c r="N49" s="244">
        <f>SUM(N5:N39)</f>
        <v>49399</v>
      </c>
      <c r="P49" s="98">
        <f t="shared" si="1"/>
        <v>1715746.5</v>
      </c>
      <c r="Q49" s="99">
        <f>SUM(Q5:Q39)</f>
        <v>1</v>
      </c>
      <c r="R49" s="13">
        <v>0</v>
      </c>
    </row>
    <row r="50" spans="1:18" ht="18" thickBot="1" x14ac:dyDescent="0.35">
      <c r="A50" s="23"/>
      <c r="B50" s="24"/>
      <c r="C50" s="100"/>
      <c r="D50" s="94"/>
      <c r="E50" s="27"/>
      <c r="F50" s="101"/>
      <c r="G50" s="29"/>
      <c r="H50" s="30"/>
      <c r="I50" s="96"/>
      <c r="J50" s="74"/>
      <c r="K50" s="102"/>
      <c r="L50" s="76"/>
      <c r="M50" s="260"/>
      <c r="N50" s="245"/>
      <c r="P50" s="36"/>
      <c r="Q50" s="9"/>
      <c r="R50" s="13">
        <v>0</v>
      </c>
    </row>
    <row r="51" spans="1:18" ht="17.25" customHeight="1" thickBot="1" x14ac:dyDescent="0.35">
      <c r="A51" s="23"/>
      <c r="B51" s="24"/>
      <c r="C51" s="100"/>
      <c r="D51" s="94"/>
      <c r="E51" s="27"/>
      <c r="F51" s="103"/>
      <c r="G51" s="104"/>
      <c r="H51" s="30"/>
      <c r="I51" s="91"/>
      <c r="J51" s="74"/>
      <c r="K51" s="103"/>
      <c r="L51" s="76"/>
      <c r="M51" s="105"/>
      <c r="N51" s="106"/>
      <c r="P51" s="36"/>
      <c r="Q51" s="9"/>
    </row>
    <row r="52" spans="1:18" ht="15.75" thickBot="1" x14ac:dyDescent="0.3">
      <c r="A52" s="23"/>
      <c r="B52" s="113"/>
      <c r="C52" s="25">
        <v>0</v>
      </c>
      <c r="D52" s="117"/>
      <c r="E52" s="118"/>
      <c r="F52" s="108"/>
      <c r="H52" s="119"/>
      <c r="I52" s="91"/>
      <c r="J52" s="120"/>
      <c r="K52" s="121"/>
      <c r="L52" s="9"/>
      <c r="M52" s="122"/>
      <c r="N52" s="34"/>
      <c r="P52" s="36"/>
      <c r="Q52" s="9"/>
    </row>
    <row r="53" spans="1:18" ht="16.5" thickBot="1" x14ac:dyDescent="0.3">
      <c r="B53" s="123" t="s">
        <v>11</v>
      </c>
      <c r="C53" s="124">
        <f>SUM(C5:C52)</f>
        <v>63892</v>
      </c>
      <c r="D53" s="125"/>
      <c r="E53" s="126" t="s">
        <v>11</v>
      </c>
      <c r="F53" s="127">
        <f>SUM(F5:F52)</f>
        <v>1784265</v>
      </c>
      <c r="G53" s="125"/>
      <c r="H53" s="128" t="s">
        <v>12</v>
      </c>
      <c r="I53" s="129">
        <f>SUM(I5:I52)</f>
        <v>6463.5</v>
      </c>
      <c r="J53" s="130"/>
      <c r="K53" s="131" t="s">
        <v>13</v>
      </c>
      <c r="L53" s="132">
        <f>SUM(L5:L52)</f>
        <v>51500</v>
      </c>
      <c r="M53" s="133"/>
      <c r="N53" s="133"/>
      <c r="P53" s="36"/>
      <c r="Q53" s="9"/>
    </row>
    <row r="54" spans="1:18" ht="16.5" thickTop="1" thickBot="1" x14ac:dyDescent="0.3">
      <c r="C54" s="4" t="s">
        <v>9</v>
      </c>
      <c r="P54" s="36"/>
      <c r="Q54" s="9"/>
    </row>
    <row r="55" spans="1:18" ht="19.5" thickBot="1" x14ac:dyDescent="0.3">
      <c r="A55" s="135"/>
      <c r="B55" s="136"/>
      <c r="C55" s="1"/>
      <c r="H55" s="246" t="s">
        <v>14</v>
      </c>
      <c r="I55" s="247"/>
      <c r="J55" s="137"/>
      <c r="K55" s="248">
        <f>I53+L53</f>
        <v>57963.5</v>
      </c>
      <c r="L55" s="249"/>
      <c r="M55" s="250">
        <f>N49+M49</f>
        <v>1715746.5</v>
      </c>
      <c r="N55" s="251"/>
      <c r="P55" s="36"/>
      <c r="Q55" s="9"/>
    </row>
    <row r="56" spans="1:18" ht="15.75" x14ac:dyDescent="0.25">
      <c r="D56" s="243" t="s">
        <v>15</v>
      </c>
      <c r="E56" s="243"/>
      <c r="F56" s="138">
        <f>F53-K55-C53</f>
        <v>1662409.5</v>
      </c>
      <c r="I56" s="139"/>
      <c r="J56" s="140"/>
      <c r="P56" s="36"/>
      <c r="Q56" s="9"/>
    </row>
    <row r="57" spans="1:18" ht="18.75" x14ac:dyDescent="0.3">
      <c r="D57" s="261" t="s">
        <v>16</v>
      </c>
      <c r="E57" s="261"/>
      <c r="F57" s="133">
        <v>-1524395.48</v>
      </c>
      <c r="I57" s="262" t="s">
        <v>17</v>
      </c>
      <c r="J57" s="263"/>
      <c r="K57" s="264">
        <f>F59+F60+F61</f>
        <v>399275.92000000004</v>
      </c>
      <c r="L57" s="265"/>
      <c r="P57" s="36"/>
      <c r="Q57" s="9"/>
    </row>
    <row r="58" spans="1:18" ht="19.5" thickBot="1" x14ac:dyDescent="0.35">
      <c r="D58" s="141"/>
      <c r="E58" s="142"/>
      <c r="F58" s="143">
        <v>0</v>
      </c>
      <c r="I58" s="144"/>
      <c r="J58" s="145"/>
      <c r="K58" s="146"/>
      <c r="L58" s="147"/>
    </row>
    <row r="59" spans="1:18" ht="19.5" thickTop="1" x14ac:dyDescent="0.3">
      <c r="C59" s="5" t="s">
        <v>9</v>
      </c>
      <c r="E59" s="135" t="s">
        <v>18</v>
      </c>
      <c r="F59" s="133">
        <f>SUM(F56:F58)</f>
        <v>138014.02000000002</v>
      </c>
      <c r="H59" s="23"/>
      <c r="I59" s="148" t="s">
        <v>19</v>
      </c>
      <c r="J59" s="149"/>
      <c r="K59" s="266">
        <f>-C4</f>
        <v>-373948.72</v>
      </c>
      <c r="L59" s="267"/>
    </row>
    <row r="60" spans="1:18" ht="16.5" thickBot="1" x14ac:dyDescent="0.3">
      <c r="D60" s="150" t="s">
        <v>20</v>
      </c>
      <c r="E60" s="135" t="s">
        <v>21</v>
      </c>
      <c r="F60" s="151">
        <v>37733</v>
      </c>
    </row>
    <row r="61" spans="1:18" ht="20.25" thickTop="1" thickBot="1" x14ac:dyDescent="0.35">
      <c r="C61" s="152">
        <v>44955</v>
      </c>
      <c r="D61" s="268" t="s">
        <v>22</v>
      </c>
      <c r="E61" s="269"/>
      <c r="F61" s="153">
        <v>223528.9</v>
      </c>
      <c r="I61" s="270" t="s">
        <v>23</v>
      </c>
      <c r="J61" s="271"/>
      <c r="K61" s="272">
        <f>K57+K59</f>
        <v>25327.20000000007</v>
      </c>
      <c r="L61" s="272"/>
    </row>
    <row r="62" spans="1:18" ht="17.25" x14ac:dyDescent="0.3">
      <c r="C62" s="154"/>
      <c r="D62" s="155"/>
      <c r="E62" s="156"/>
      <c r="F62" s="157"/>
      <c r="J62" s="158"/>
    </row>
    <row r="63" spans="1:18" ht="15" customHeight="1" x14ac:dyDescent="0.25">
      <c r="I63" s="159"/>
      <c r="J63" s="159"/>
      <c r="K63" s="160"/>
      <c r="L63" s="160"/>
    </row>
    <row r="64" spans="1:18" ht="16.5" customHeight="1" x14ac:dyDescent="0.25">
      <c r="B64" s="161"/>
      <c r="C64" s="162"/>
      <c r="D64" s="163"/>
      <c r="E64" s="36"/>
      <c r="I64" s="159"/>
      <c r="J64" s="159"/>
      <c r="K64" s="160"/>
      <c r="L64" s="160"/>
      <c r="M64" s="164"/>
      <c r="N64" s="135"/>
    </row>
    <row r="65" spans="2:14" ht="15.75" x14ac:dyDescent="0.25">
      <c r="B65" s="161"/>
      <c r="C65" s="165"/>
      <c r="E65" s="36"/>
      <c r="M65" s="164"/>
      <c r="N65" s="135"/>
    </row>
    <row r="66" spans="2:14" ht="15.75" x14ac:dyDescent="0.25">
      <c r="B66" s="161"/>
      <c r="C66" s="165"/>
      <c r="E66" s="36"/>
      <c r="F66" s="166"/>
      <c r="L66" s="167"/>
      <c r="M66" s="1"/>
    </row>
    <row r="67" spans="2:14" ht="15.75" x14ac:dyDescent="0.25">
      <c r="B67" s="161"/>
      <c r="C67" s="165"/>
      <c r="E67" s="36"/>
      <c r="M67" s="1"/>
    </row>
    <row r="68" spans="2:14" ht="15.75" x14ac:dyDescent="0.25">
      <c r="B68" s="161"/>
      <c r="C68" s="165"/>
      <c r="E68" s="36"/>
      <c r="F68" s="168"/>
      <c r="M68" s="1"/>
    </row>
    <row r="69" spans="2:14" x14ac:dyDescent="0.25">
      <c r="E69" s="169"/>
      <c r="F69" s="36"/>
      <c r="M69" s="1"/>
    </row>
    <row r="70" spans="2:14" x14ac:dyDescent="0.25">
      <c r="E70" s="169"/>
      <c r="F70" s="36"/>
      <c r="M70" s="1"/>
    </row>
    <row r="71" spans="2:14" x14ac:dyDescent="0.25">
      <c r="E71" s="169"/>
      <c r="F71" s="36"/>
      <c r="M71" s="1"/>
    </row>
    <row r="72" spans="2:14" x14ac:dyDescent="0.25">
      <c r="E72" s="169"/>
      <c r="F72" s="36"/>
      <c r="M72" s="1"/>
    </row>
    <row r="73" spans="2:14" x14ac:dyDescent="0.25">
      <c r="E73" s="169"/>
      <c r="F73" s="36"/>
      <c r="M73" s="1"/>
    </row>
    <row r="74" spans="2:14" x14ac:dyDescent="0.25">
      <c r="E74" s="169"/>
      <c r="F74" s="36"/>
      <c r="M74" s="1"/>
    </row>
    <row r="75" spans="2:14" x14ac:dyDescent="0.25">
      <c r="E75" s="169"/>
      <c r="F75" s="36"/>
      <c r="M75" s="1"/>
    </row>
    <row r="76" spans="2:14" x14ac:dyDescent="0.25">
      <c r="E76" s="169"/>
      <c r="F76" s="36"/>
      <c r="M76" s="1"/>
    </row>
    <row r="77" spans="2:14" x14ac:dyDescent="0.25">
      <c r="E77" s="169"/>
      <c r="F77" s="36"/>
      <c r="M77" s="1"/>
    </row>
    <row r="78" spans="2:14" x14ac:dyDescent="0.25">
      <c r="E78" s="169"/>
      <c r="F78" s="36"/>
      <c r="M78" s="1"/>
    </row>
    <row r="79" spans="2:14" x14ac:dyDescent="0.25">
      <c r="E79" s="169"/>
      <c r="F79" s="36"/>
      <c r="M79" s="1"/>
    </row>
    <row r="80" spans="2:14" x14ac:dyDescent="0.25">
      <c r="E80" s="169"/>
      <c r="F80" s="36"/>
    </row>
    <row r="81" spans="6:6" x14ac:dyDescent="0.25">
      <c r="F81" s="168"/>
    </row>
    <row r="82" spans="6:6" x14ac:dyDescent="0.25">
      <c r="F82" s="168"/>
    </row>
    <row r="83" spans="6:6" x14ac:dyDescent="0.25">
      <c r="F83" s="168"/>
    </row>
  </sheetData>
  <mergeCells count="21">
    <mergeCell ref="D57:E57"/>
    <mergeCell ref="I57:J57"/>
    <mergeCell ref="K57:L57"/>
    <mergeCell ref="K59:L59"/>
    <mergeCell ref="D61:E61"/>
    <mergeCell ref="I61:J61"/>
    <mergeCell ref="K61:L61"/>
    <mergeCell ref="B1:B2"/>
    <mergeCell ref="C1:M1"/>
    <mergeCell ref="B3:C3"/>
    <mergeCell ref="H3:I3"/>
    <mergeCell ref="M49:M50"/>
    <mergeCell ref="R3:R4"/>
    <mergeCell ref="E4:F4"/>
    <mergeCell ref="H4:I4"/>
    <mergeCell ref="P4:Q4"/>
    <mergeCell ref="D56:E56"/>
    <mergeCell ref="N49:N50"/>
    <mergeCell ref="H55:I55"/>
    <mergeCell ref="K55:L55"/>
    <mergeCell ref="M55:N5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15"/>
  <sheetViews>
    <sheetView topLeftCell="A16" workbookViewId="0">
      <selection activeCell="C88" sqref="C88"/>
    </sheetView>
  </sheetViews>
  <sheetFormatPr baseColWidth="10" defaultRowHeight="15.75" x14ac:dyDescent="0.25"/>
  <cols>
    <col min="1" max="1" width="13.42578125" style="208" bestFit="1" customWidth="1"/>
    <col min="2" max="2" width="10.5703125" style="209" customWidth="1"/>
    <col min="3" max="3" width="17.5703125" style="1" customWidth="1"/>
    <col min="4" max="4" width="12.42578125" style="211" bestFit="1" customWidth="1"/>
    <col min="5" max="5" width="15.140625" style="1" bestFit="1" customWidth="1"/>
    <col min="6" max="6" width="19.5703125" style="1" bestFit="1" customWidth="1"/>
    <col min="7" max="9" width="11.42578125" style="135"/>
    <col min="10" max="11" width="17.140625" style="135" customWidth="1"/>
    <col min="12" max="16384" width="11.42578125" style="135"/>
  </cols>
  <sheetData>
    <row r="1" spans="1:7" ht="36.75" customHeight="1" thickTop="1" thickBot="1" x14ac:dyDescent="0.3">
      <c r="A1" s="213" t="s">
        <v>31</v>
      </c>
      <c r="B1" s="170"/>
      <c r="C1" s="171"/>
      <c r="D1" s="172"/>
      <c r="E1" s="171"/>
      <c r="F1" s="173" t="s">
        <v>24</v>
      </c>
    </row>
    <row r="2" spans="1:7" ht="16.5" thickBot="1" x14ac:dyDescent="0.3">
      <c r="A2" s="174" t="s">
        <v>25</v>
      </c>
      <c r="B2" s="175" t="s">
        <v>26</v>
      </c>
      <c r="C2" s="176" t="s">
        <v>27</v>
      </c>
      <c r="D2" s="177" t="s">
        <v>28</v>
      </c>
      <c r="E2" s="176" t="s">
        <v>29</v>
      </c>
      <c r="F2" s="178" t="s">
        <v>27</v>
      </c>
    </row>
    <row r="3" spans="1:7" ht="22.5" customHeight="1" x14ac:dyDescent="0.25">
      <c r="A3" s="179">
        <v>44935</v>
      </c>
      <c r="B3" s="180" t="s">
        <v>32</v>
      </c>
      <c r="C3" s="181">
        <v>66876.399999999994</v>
      </c>
      <c r="D3" s="214">
        <v>44940</v>
      </c>
      <c r="E3" s="215">
        <v>66876.399999999994</v>
      </c>
      <c r="F3" s="182">
        <f>C3-E3</f>
        <v>0</v>
      </c>
    </row>
    <row r="4" spans="1:7" ht="22.5" customHeight="1" x14ac:dyDescent="0.25">
      <c r="A4" s="183">
        <v>44935</v>
      </c>
      <c r="B4" s="184" t="s">
        <v>33</v>
      </c>
      <c r="C4" s="151">
        <v>4200</v>
      </c>
      <c r="D4" s="214">
        <v>44940</v>
      </c>
      <c r="E4" s="216">
        <v>4200</v>
      </c>
      <c r="F4" s="185">
        <f>C4-E4+F3</f>
        <v>0</v>
      </c>
    </row>
    <row r="5" spans="1:7" ht="21" customHeight="1" x14ac:dyDescent="0.25">
      <c r="A5" s="183">
        <v>44936</v>
      </c>
      <c r="B5" s="184" t="s">
        <v>34</v>
      </c>
      <c r="C5" s="151">
        <v>69024</v>
      </c>
      <c r="D5" s="214">
        <v>44940</v>
      </c>
      <c r="E5" s="216">
        <v>69024</v>
      </c>
      <c r="F5" s="185">
        <f t="shared" ref="F5:F68" si="0">C5-E5+F4</f>
        <v>0</v>
      </c>
    </row>
    <row r="6" spans="1:7" ht="21" customHeight="1" x14ac:dyDescent="0.3">
      <c r="A6" s="183">
        <v>44937</v>
      </c>
      <c r="B6" s="184" t="s">
        <v>35</v>
      </c>
      <c r="C6" s="151">
        <v>15219.6</v>
      </c>
      <c r="D6" s="214">
        <v>44940</v>
      </c>
      <c r="E6" s="216">
        <v>15219.6</v>
      </c>
      <c r="F6" s="185">
        <f t="shared" si="0"/>
        <v>0</v>
      </c>
      <c r="G6" s="186"/>
    </row>
    <row r="7" spans="1:7" ht="21" customHeight="1" x14ac:dyDescent="0.25">
      <c r="A7" s="183">
        <v>44938</v>
      </c>
      <c r="B7" s="184" t="s">
        <v>36</v>
      </c>
      <c r="C7" s="151">
        <v>121464.92</v>
      </c>
      <c r="D7" s="214">
        <v>44940</v>
      </c>
      <c r="E7" s="216">
        <v>121464.92</v>
      </c>
      <c r="F7" s="185">
        <f t="shared" si="0"/>
        <v>0</v>
      </c>
    </row>
    <row r="8" spans="1:7" ht="21" customHeight="1" x14ac:dyDescent="0.25">
      <c r="A8" s="183">
        <v>44939</v>
      </c>
      <c r="B8" s="184" t="s">
        <v>37</v>
      </c>
      <c r="C8" s="151">
        <v>97453.87</v>
      </c>
      <c r="D8" s="217">
        <v>44946</v>
      </c>
      <c r="E8" s="218">
        <v>97453.87</v>
      </c>
      <c r="F8" s="185">
        <f t="shared" si="0"/>
        <v>0</v>
      </c>
    </row>
    <row r="9" spans="1:7" ht="21" customHeight="1" x14ac:dyDescent="0.25">
      <c r="A9" s="183">
        <v>44940</v>
      </c>
      <c r="B9" s="184" t="s">
        <v>38</v>
      </c>
      <c r="C9" s="151">
        <v>142167.48000000001</v>
      </c>
      <c r="D9" s="217">
        <v>44946</v>
      </c>
      <c r="E9" s="218">
        <v>142167.48000000001</v>
      </c>
      <c r="F9" s="185">
        <f t="shared" si="0"/>
        <v>0</v>
      </c>
    </row>
    <row r="10" spans="1:7" ht="21" customHeight="1" x14ac:dyDescent="0.25">
      <c r="A10" s="183">
        <v>44942</v>
      </c>
      <c r="B10" s="184" t="s">
        <v>39</v>
      </c>
      <c r="C10" s="151">
        <v>7989.4</v>
      </c>
      <c r="D10" s="217">
        <v>44946</v>
      </c>
      <c r="E10" s="218">
        <v>7989.4</v>
      </c>
      <c r="F10" s="185">
        <f t="shared" si="0"/>
        <v>0</v>
      </c>
    </row>
    <row r="11" spans="1:7" ht="21" customHeight="1" x14ac:dyDescent="0.25">
      <c r="A11" s="183">
        <v>44942</v>
      </c>
      <c r="B11" s="184" t="s">
        <v>40</v>
      </c>
      <c r="C11" s="151">
        <v>89578.1</v>
      </c>
      <c r="D11" s="217">
        <v>44946</v>
      </c>
      <c r="E11" s="218">
        <v>89578.1</v>
      </c>
      <c r="F11" s="185">
        <f t="shared" si="0"/>
        <v>0</v>
      </c>
    </row>
    <row r="12" spans="1:7" ht="21" customHeight="1" x14ac:dyDescent="0.3">
      <c r="A12" s="183">
        <v>44943</v>
      </c>
      <c r="B12" s="184" t="s">
        <v>41</v>
      </c>
      <c r="C12" s="151">
        <v>84731.3</v>
      </c>
      <c r="D12" s="217">
        <v>44946</v>
      </c>
      <c r="E12" s="218">
        <v>84731.3</v>
      </c>
      <c r="F12" s="185">
        <f t="shared" si="0"/>
        <v>0</v>
      </c>
      <c r="G12" s="186"/>
    </row>
    <row r="13" spans="1:7" ht="21" customHeight="1" x14ac:dyDescent="0.25">
      <c r="A13" s="183">
        <v>44943</v>
      </c>
      <c r="B13" s="184" t="s">
        <v>42</v>
      </c>
      <c r="C13" s="151">
        <v>9527</v>
      </c>
      <c r="D13" s="217">
        <v>44946</v>
      </c>
      <c r="E13" s="218">
        <v>9527</v>
      </c>
      <c r="F13" s="185">
        <f t="shared" si="0"/>
        <v>0</v>
      </c>
    </row>
    <row r="14" spans="1:7" ht="21" customHeight="1" x14ac:dyDescent="0.25">
      <c r="A14" s="183">
        <v>44944</v>
      </c>
      <c r="B14" s="184" t="s">
        <v>43</v>
      </c>
      <c r="C14" s="151">
        <v>12017.19</v>
      </c>
      <c r="D14" s="217">
        <v>44946</v>
      </c>
      <c r="E14" s="218">
        <v>12017.19</v>
      </c>
      <c r="F14" s="185">
        <f t="shared" si="0"/>
        <v>0</v>
      </c>
    </row>
    <row r="15" spans="1:7" ht="21" customHeight="1" x14ac:dyDescent="0.25">
      <c r="A15" s="183">
        <v>44945</v>
      </c>
      <c r="B15" s="184" t="s">
        <v>44</v>
      </c>
      <c r="C15" s="151">
        <v>155214</v>
      </c>
      <c r="D15" s="217">
        <v>44946</v>
      </c>
      <c r="E15" s="218">
        <v>155214</v>
      </c>
      <c r="F15" s="185">
        <f t="shared" si="0"/>
        <v>0</v>
      </c>
    </row>
    <row r="16" spans="1:7" ht="21" customHeight="1" x14ac:dyDescent="0.25">
      <c r="A16" s="183">
        <v>44946</v>
      </c>
      <c r="B16" s="184" t="s">
        <v>45</v>
      </c>
      <c r="C16" s="151">
        <v>87505.3</v>
      </c>
      <c r="D16" s="219">
        <v>44953</v>
      </c>
      <c r="E16" s="220">
        <v>87505.3</v>
      </c>
      <c r="F16" s="185">
        <f t="shared" si="0"/>
        <v>0</v>
      </c>
    </row>
    <row r="17" spans="1:10" ht="21" customHeight="1" x14ac:dyDescent="0.25">
      <c r="A17" s="183">
        <v>44947</v>
      </c>
      <c r="B17" s="184" t="s">
        <v>46</v>
      </c>
      <c r="C17" s="151">
        <v>124226.23</v>
      </c>
      <c r="D17" s="219">
        <v>44953</v>
      </c>
      <c r="E17" s="220">
        <v>124226.23</v>
      </c>
      <c r="F17" s="185">
        <f t="shared" si="0"/>
        <v>0</v>
      </c>
    </row>
    <row r="18" spans="1:10" ht="21" customHeight="1" x14ac:dyDescent="0.25">
      <c r="A18" s="183">
        <v>44950</v>
      </c>
      <c r="B18" s="184" t="s">
        <v>47</v>
      </c>
      <c r="C18" s="151">
        <v>74380.55</v>
      </c>
      <c r="D18" s="219">
        <v>44953</v>
      </c>
      <c r="E18" s="220">
        <v>74380.55</v>
      </c>
      <c r="F18" s="185">
        <f t="shared" si="0"/>
        <v>0</v>
      </c>
    </row>
    <row r="19" spans="1:10" ht="21" customHeight="1" x14ac:dyDescent="0.25">
      <c r="A19" s="183">
        <v>44952</v>
      </c>
      <c r="B19" s="184" t="s">
        <v>48</v>
      </c>
      <c r="C19" s="151">
        <v>17080</v>
      </c>
      <c r="D19" s="219">
        <v>44953</v>
      </c>
      <c r="E19" s="220">
        <v>17080</v>
      </c>
      <c r="F19" s="185">
        <f t="shared" si="0"/>
        <v>0</v>
      </c>
    </row>
    <row r="20" spans="1:10" ht="21" customHeight="1" x14ac:dyDescent="0.25">
      <c r="A20" s="183">
        <v>44952</v>
      </c>
      <c r="B20" s="184" t="s">
        <v>49</v>
      </c>
      <c r="C20" s="151">
        <v>135608.74</v>
      </c>
      <c r="D20" s="219">
        <v>44953</v>
      </c>
      <c r="E20" s="220">
        <v>135608.74</v>
      </c>
      <c r="F20" s="185">
        <f t="shared" si="0"/>
        <v>0</v>
      </c>
    </row>
    <row r="21" spans="1:10" ht="24.75" customHeight="1" x14ac:dyDescent="0.25">
      <c r="A21" s="183">
        <v>44952</v>
      </c>
      <c r="B21" s="184" t="s">
        <v>50</v>
      </c>
      <c r="C21" s="151">
        <v>21961.200000000001</v>
      </c>
      <c r="D21" s="219">
        <v>44953</v>
      </c>
      <c r="E21" s="220">
        <v>21961.200000000001</v>
      </c>
      <c r="F21" s="185">
        <f t="shared" si="0"/>
        <v>0</v>
      </c>
    </row>
    <row r="22" spans="1:10" ht="21" customHeight="1" x14ac:dyDescent="0.25">
      <c r="A22" s="183">
        <v>44952</v>
      </c>
      <c r="B22" s="184" t="s">
        <v>51</v>
      </c>
      <c r="C22" s="151">
        <v>748</v>
      </c>
      <c r="D22" s="219">
        <v>44953</v>
      </c>
      <c r="E22" s="220">
        <v>748</v>
      </c>
      <c r="F22" s="185">
        <f t="shared" si="0"/>
        <v>0</v>
      </c>
    </row>
    <row r="23" spans="1:10" ht="21" customHeight="1" x14ac:dyDescent="0.25">
      <c r="A23" s="183">
        <v>44953</v>
      </c>
      <c r="B23" s="184" t="s">
        <v>52</v>
      </c>
      <c r="C23" s="151">
        <v>70003</v>
      </c>
      <c r="D23" s="219">
        <v>44953</v>
      </c>
      <c r="E23" s="220">
        <v>70003</v>
      </c>
      <c r="F23" s="185">
        <f t="shared" si="0"/>
        <v>0</v>
      </c>
    </row>
    <row r="24" spans="1:10" ht="21" customHeight="1" x14ac:dyDescent="0.3">
      <c r="A24" s="183">
        <v>44953</v>
      </c>
      <c r="B24" s="184" t="s">
        <v>53</v>
      </c>
      <c r="C24" s="151">
        <v>616</v>
      </c>
      <c r="D24" s="221">
        <v>44960</v>
      </c>
      <c r="E24" s="222">
        <v>616</v>
      </c>
      <c r="F24" s="185">
        <f t="shared" si="0"/>
        <v>0</v>
      </c>
      <c r="G24" s="186"/>
    </row>
    <row r="25" spans="1:10" ht="21" customHeight="1" x14ac:dyDescent="0.25">
      <c r="A25" s="183">
        <v>44954</v>
      </c>
      <c r="B25" s="184" t="s">
        <v>54</v>
      </c>
      <c r="C25" s="151">
        <v>6048.9</v>
      </c>
      <c r="D25" s="221">
        <v>44960</v>
      </c>
      <c r="E25" s="222">
        <v>6048.9</v>
      </c>
      <c r="F25" s="185">
        <f t="shared" si="0"/>
        <v>0</v>
      </c>
    </row>
    <row r="26" spans="1:10" ht="21" customHeight="1" x14ac:dyDescent="0.25">
      <c r="A26" s="183">
        <v>44954</v>
      </c>
      <c r="B26" s="184" t="s">
        <v>55</v>
      </c>
      <c r="C26" s="151">
        <v>110754.3</v>
      </c>
      <c r="D26" s="221">
        <v>44960</v>
      </c>
      <c r="E26" s="222">
        <v>110754.3</v>
      </c>
      <c r="F26" s="185">
        <f t="shared" si="0"/>
        <v>0</v>
      </c>
    </row>
    <row r="27" spans="1:10" ht="21" customHeight="1" x14ac:dyDescent="0.25">
      <c r="A27" s="183"/>
      <c r="B27" s="184"/>
      <c r="C27" s="151"/>
      <c r="D27" s="187"/>
      <c r="E27" s="151"/>
      <c r="F27" s="185">
        <f t="shared" si="0"/>
        <v>0</v>
      </c>
    </row>
    <row r="28" spans="1:10" ht="21" customHeight="1" x14ac:dyDescent="0.25">
      <c r="A28" s="183"/>
      <c r="B28" s="184"/>
      <c r="C28" s="151"/>
      <c r="D28" s="187"/>
      <c r="E28" s="151"/>
      <c r="F28" s="185">
        <f t="shared" si="0"/>
        <v>0</v>
      </c>
    </row>
    <row r="29" spans="1:10" ht="21" customHeight="1" x14ac:dyDescent="0.25">
      <c r="A29" s="183"/>
      <c r="B29" s="184"/>
      <c r="C29" s="151"/>
      <c r="D29" s="187"/>
      <c r="E29" s="151"/>
      <c r="F29" s="185">
        <f t="shared" si="0"/>
        <v>0</v>
      </c>
      <c r="J29" s="151">
        <v>0</v>
      </c>
    </row>
    <row r="30" spans="1:10" ht="21" hidden="1" customHeight="1" x14ac:dyDescent="0.25">
      <c r="A30" s="187"/>
      <c r="B30" s="188"/>
      <c r="C30" s="151"/>
      <c r="D30" s="187"/>
      <c r="E30" s="151"/>
      <c r="F30" s="185">
        <f t="shared" si="0"/>
        <v>0</v>
      </c>
      <c r="J30" s="151">
        <v>0</v>
      </c>
    </row>
    <row r="31" spans="1:10" ht="21" hidden="1" customHeight="1" x14ac:dyDescent="0.25">
      <c r="A31" s="187"/>
      <c r="B31" s="188"/>
      <c r="C31" s="151"/>
      <c r="D31" s="187"/>
      <c r="E31" s="151"/>
      <c r="F31" s="185">
        <f t="shared" si="0"/>
        <v>0</v>
      </c>
      <c r="J31" s="151">
        <v>0</v>
      </c>
    </row>
    <row r="32" spans="1:10" ht="21" hidden="1" customHeight="1" x14ac:dyDescent="0.3">
      <c r="A32" s="187"/>
      <c r="B32" s="188"/>
      <c r="C32" s="151"/>
      <c r="D32" s="187"/>
      <c r="E32" s="151"/>
      <c r="F32" s="185">
        <f t="shared" si="0"/>
        <v>0</v>
      </c>
      <c r="G32" s="186"/>
      <c r="J32" s="151">
        <v>0</v>
      </c>
    </row>
    <row r="33" spans="1:10" ht="21" hidden="1" customHeight="1" x14ac:dyDescent="0.25">
      <c r="A33" s="187"/>
      <c r="B33" s="188"/>
      <c r="C33" s="151"/>
      <c r="D33" s="187"/>
      <c r="E33" s="151"/>
      <c r="F33" s="185">
        <f t="shared" si="0"/>
        <v>0</v>
      </c>
      <c r="J33" s="151">
        <v>0</v>
      </c>
    </row>
    <row r="34" spans="1:10" ht="21" hidden="1" customHeight="1" x14ac:dyDescent="0.25">
      <c r="A34" s="187"/>
      <c r="B34" s="188"/>
      <c r="C34" s="151"/>
      <c r="D34" s="187"/>
      <c r="E34" s="151"/>
      <c r="F34" s="185">
        <f t="shared" si="0"/>
        <v>0</v>
      </c>
      <c r="J34" s="151">
        <v>0</v>
      </c>
    </row>
    <row r="35" spans="1:10" ht="18.75" hidden="1" customHeight="1" x14ac:dyDescent="0.25">
      <c r="A35" s="187"/>
      <c r="B35" s="188"/>
      <c r="C35" s="151"/>
      <c r="D35" s="187"/>
      <c r="E35" s="151"/>
      <c r="F35" s="185">
        <f t="shared" si="0"/>
        <v>0</v>
      </c>
      <c r="J35" s="151">
        <v>0</v>
      </c>
    </row>
    <row r="36" spans="1:10" ht="18.75" hidden="1" customHeight="1" x14ac:dyDescent="0.25">
      <c r="A36" s="187"/>
      <c r="B36" s="188"/>
      <c r="C36" s="151"/>
      <c r="D36" s="187"/>
      <c r="E36" s="151"/>
      <c r="F36" s="185">
        <f t="shared" si="0"/>
        <v>0</v>
      </c>
      <c r="J36" s="135">
        <v>0</v>
      </c>
    </row>
    <row r="37" spans="1:10" ht="18.75" hidden="1" customHeight="1" x14ac:dyDescent="0.25">
      <c r="A37" s="187"/>
      <c r="B37" s="188"/>
      <c r="C37" s="151"/>
      <c r="D37" s="187"/>
      <c r="E37" s="151"/>
      <c r="F37" s="185">
        <f t="shared" si="0"/>
        <v>0</v>
      </c>
      <c r="J37" s="189">
        <f>SUM(J29:J36)</f>
        <v>0</v>
      </c>
    </row>
    <row r="38" spans="1:10" ht="18.75" hidden="1" customHeight="1" x14ac:dyDescent="0.25">
      <c r="A38" s="187"/>
      <c r="B38" s="188"/>
      <c r="C38" s="151"/>
      <c r="D38" s="187"/>
      <c r="E38" s="151"/>
      <c r="F38" s="185">
        <f t="shared" si="0"/>
        <v>0</v>
      </c>
    </row>
    <row r="39" spans="1:10" ht="18.75" hidden="1" customHeight="1" x14ac:dyDescent="0.25">
      <c r="A39" s="187"/>
      <c r="B39" s="188"/>
      <c r="C39" s="151"/>
      <c r="D39" s="187"/>
      <c r="E39" s="151"/>
      <c r="F39" s="185">
        <f t="shared" si="0"/>
        <v>0</v>
      </c>
    </row>
    <row r="40" spans="1:10" ht="18.75" hidden="1" customHeight="1" x14ac:dyDescent="0.25">
      <c r="A40" s="187"/>
      <c r="B40" s="188"/>
      <c r="C40" s="151"/>
      <c r="D40" s="187"/>
      <c r="E40" s="100"/>
      <c r="F40" s="185">
        <f t="shared" si="0"/>
        <v>0</v>
      </c>
    </row>
    <row r="41" spans="1:10" ht="18.75" hidden="1" customHeight="1" x14ac:dyDescent="0.25">
      <c r="A41" s="187"/>
      <c r="B41" s="188"/>
      <c r="C41" s="151"/>
      <c r="D41" s="187"/>
      <c r="E41" s="100"/>
      <c r="F41" s="185">
        <f t="shared" si="0"/>
        <v>0</v>
      </c>
    </row>
    <row r="42" spans="1:10" ht="18.75" hidden="1" customHeight="1" x14ac:dyDescent="0.25">
      <c r="A42" s="190"/>
      <c r="B42" s="191"/>
      <c r="C42" s="100"/>
      <c r="D42" s="187"/>
      <c r="E42" s="100"/>
      <c r="F42" s="185">
        <f t="shared" si="0"/>
        <v>0</v>
      </c>
    </row>
    <row r="43" spans="1:10" hidden="1" x14ac:dyDescent="0.25">
      <c r="A43" s="192"/>
      <c r="B43" s="193"/>
      <c r="C43" s="100"/>
      <c r="D43" s="194"/>
      <c r="E43" s="100"/>
      <c r="F43" s="185">
        <f t="shared" si="0"/>
        <v>0</v>
      </c>
    </row>
    <row r="44" spans="1:10" ht="15" hidden="1" customHeight="1" x14ac:dyDescent="0.25">
      <c r="A44" s="195"/>
      <c r="B44" s="196"/>
      <c r="C44" s="100"/>
      <c r="D44" s="194"/>
      <c r="E44" s="100"/>
      <c r="F44" s="185">
        <f t="shared" si="0"/>
        <v>0</v>
      </c>
    </row>
    <row r="45" spans="1:10" hidden="1" x14ac:dyDescent="0.25">
      <c r="A45" s="195"/>
      <c r="B45" s="196"/>
      <c r="C45" s="100"/>
      <c r="D45" s="194"/>
      <c r="E45" s="100"/>
      <c r="F45" s="185">
        <f t="shared" si="0"/>
        <v>0</v>
      </c>
    </row>
    <row r="46" spans="1:10" hidden="1" x14ac:dyDescent="0.25">
      <c r="A46" s="195"/>
      <c r="B46" s="196"/>
      <c r="C46" s="100"/>
      <c r="D46" s="194"/>
      <c r="E46" s="100"/>
      <c r="F46" s="185">
        <f t="shared" si="0"/>
        <v>0</v>
      </c>
    </row>
    <row r="47" spans="1:10" hidden="1" x14ac:dyDescent="0.25">
      <c r="A47" s="195"/>
      <c r="B47" s="196"/>
      <c r="C47" s="100"/>
      <c r="D47" s="194"/>
      <c r="E47" s="100"/>
      <c r="F47" s="185">
        <f t="shared" si="0"/>
        <v>0</v>
      </c>
    </row>
    <row r="48" spans="1:10" hidden="1" x14ac:dyDescent="0.25">
      <c r="A48" s="195"/>
      <c r="B48" s="196"/>
      <c r="C48" s="100"/>
      <c r="D48" s="194"/>
      <c r="E48" s="100"/>
      <c r="F48" s="185">
        <f t="shared" si="0"/>
        <v>0</v>
      </c>
    </row>
    <row r="49" spans="1:6" hidden="1" x14ac:dyDescent="0.25">
      <c r="A49" s="195"/>
      <c r="B49" s="196"/>
      <c r="C49" s="100"/>
      <c r="D49" s="194"/>
      <c r="E49" s="100"/>
      <c r="F49" s="185">
        <f t="shared" si="0"/>
        <v>0</v>
      </c>
    </row>
    <row r="50" spans="1:6" hidden="1" x14ac:dyDescent="0.25">
      <c r="A50" s="195"/>
      <c r="B50" s="196"/>
      <c r="C50" s="100"/>
      <c r="D50" s="194"/>
      <c r="E50" s="100"/>
      <c r="F50" s="185">
        <f t="shared" si="0"/>
        <v>0</v>
      </c>
    </row>
    <row r="51" spans="1:6" hidden="1" x14ac:dyDescent="0.25">
      <c r="A51" s="195"/>
      <c r="B51" s="196"/>
      <c r="C51" s="100"/>
      <c r="D51" s="194"/>
      <c r="E51" s="100"/>
      <c r="F51" s="185">
        <f t="shared" si="0"/>
        <v>0</v>
      </c>
    </row>
    <row r="52" spans="1:6" hidden="1" x14ac:dyDescent="0.25">
      <c r="A52" s="195"/>
      <c r="B52" s="196"/>
      <c r="C52" s="100"/>
      <c r="D52" s="194"/>
      <c r="E52" s="100"/>
      <c r="F52" s="185">
        <f t="shared" si="0"/>
        <v>0</v>
      </c>
    </row>
    <row r="53" spans="1:6" hidden="1" x14ac:dyDescent="0.25">
      <c r="A53" s="195"/>
      <c r="B53" s="196"/>
      <c r="C53" s="100"/>
      <c r="D53" s="194"/>
      <c r="E53" s="100"/>
      <c r="F53" s="185">
        <f t="shared" si="0"/>
        <v>0</v>
      </c>
    </row>
    <row r="54" spans="1:6" hidden="1" x14ac:dyDescent="0.25">
      <c r="A54" s="195"/>
      <c r="B54" s="196"/>
      <c r="C54" s="100"/>
      <c r="D54" s="194"/>
      <c r="E54" s="100"/>
      <c r="F54" s="185">
        <f t="shared" si="0"/>
        <v>0</v>
      </c>
    </row>
    <row r="55" spans="1:6" hidden="1" x14ac:dyDescent="0.25">
      <c r="A55" s="195"/>
      <c r="B55" s="196"/>
      <c r="C55" s="100"/>
      <c r="D55" s="194"/>
      <c r="E55" s="100"/>
      <c r="F55" s="185">
        <f t="shared" si="0"/>
        <v>0</v>
      </c>
    </row>
    <row r="56" spans="1:6" x14ac:dyDescent="0.25">
      <c r="A56" s="195"/>
      <c r="B56" s="196"/>
      <c r="C56" s="100"/>
      <c r="D56" s="194"/>
      <c r="E56" s="100"/>
      <c r="F56" s="185">
        <f t="shared" si="0"/>
        <v>0</v>
      </c>
    </row>
    <row r="57" spans="1:6" hidden="1" x14ac:dyDescent="0.25">
      <c r="A57" s="195"/>
      <c r="B57" s="196"/>
      <c r="C57" s="100"/>
      <c r="D57" s="194"/>
      <c r="E57" s="100"/>
      <c r="F57" s="185">
        <f t="shared" si="0"/>
        <v>0</v>
      </c>
    </row>
    <row r="58" spans="1:6" hidden="1" x14ac:dyDescent="0.25">
      <c r="A58" s="195"/>
      <c r="B58" s="196"/>
      <c r="C58" s="100"/>
      <c r="D58" s="194"/>
      <c r="E58" s="100"/>
      <c r="F58" s="185">
        <f t="shared" si="0"/>
        <v>0</v>
      </c>
    </row>
    <row r="59" spans="1:6" hidden="1" x14ac:dyDescent="0.25">
      <c r="A59" s="195"/>
      <c r="B59" s="196"/>
      <c r="C59" s="100"/>
      <c r="D59" s="194"/>
      <c r="E59" s="100"/>
      <c r="F59" s="185">
        <f t="shared" si="0"/>
        <v>0</v>
      </c>
    </row>
    <row r="60" spans="1:6" hidden="1" x14ac:dyDescent="0.25">
      <c r="A60" s="195"/>
      <c r="B60" s="196"/>
      <c r="C60" s="100"/>
      <c r="D60" s="194"/>
      <c r="E60" s="100"/>
      <c r="F60" s="185">
        <f t="shared" si="0"/>
        <v>0</v>
      </c>
    </row>
    <row r="61" spans="1:6" hidden="1" x14ac:dyDescent="0.25">
      <c r="A61" s="195"/>
      <c r="B61" s="196"/>
      <c r="C61" s="100"/>
      <c r="D61" s="194"/>
      <c r="E61" s="100"/>
      <c r="F61" s="185">
        <f t="shared" si="0"/>
        <v>0</v>
      </c>
    </row>
    <row r="62" spans="1:6" hidden="1" x14ac:dyDescent="0.25">
      <c r="A62" s="197"/>
      <c r="B62" s="198"/>
      <c r="C62" s="36"/>
      <c r="D62" s="199"/>
      <c r="E62" s="36"/>
      <c r="F62" s="185">
        <f t="shared" si="0"/>
        <v>0</v>
      </c>
    </row>
    <row r="63" spans="1:6" hidden="1" x14ac:dyDescent="0.25">
      <c r="A63" s="197"/>
      <c r="B63" s="198"/>
      <c r="C63" s="36"/>
      <c r="D63" s="199"/>
      <c r="E63" s="36"/>
      <c r="F63" s="185">
        <f t="shared" si="0"/>
        <v>0</v>
      </c>
    </row>
    <row r="64" spans="1:6" hidden="1" x14ac:dyDescent="0.25">
      <c r="A64" s="197"/>
      <c r="B64" s="198"/>
      <c r="C64" s="36"/>
      <c r="D64" s="199"/>
      <c r="E64" s="36"/>
      <c r="F64" s="185">
        <f t="shared" si="0"/>
        <v>0</v>
      </c>
    </row>
    <row r="65" spans="1:6" hidden="1" x14ac:dyDescent="0.25">
      <c r="A65" s="197"/>
      <c r="B65" s="198"/>
      <c r="C65" s="36"/>
      <c r="D65" s="199"/>
      <c r="E65" s="36"/>
      <c r="F65" s="185">
        <f t="shared" si="0"/>
        <v>0</v>
      </c>
    </row>
    <row r="66" spans="1:6" hidden="1" x14ac:dyDescent="0.25">
      <c r="A66" s="197"/>
      <c r="B66" s="198"/>
      <c r="C66" s="36"/>
      <c r="D66" s="199"/>
      <c r="E66" s="36"/>
      <c r="F66" s="185">
        <f t="shared" si="0"/>
        <v>0</v>
      </c>
    </row>
    <row r="67" spans="1:6" hidden="1" x14ac:dyDescent="0.25">
      <c r="A67" s="197"/>
      <c r="B67" s="198"/>
      <c r="C67" s="36"/>
      <c r="D67" s="199"/>
      <c r="E67" s="36"/>
      <c r="F67" s="185">
        <f t="shared" si="0"/>
        <v>0</v>
      </c>
    </row>
    <row r="68" spans="1:6" hidden="1" x14ac:dyDescent="0.25">
      <c r="A68" s="195"/>
      <c r="B68" s="200"/>
      <c r="C68" s="100"/>
      <c r="D68" s="194"/>
      <c r="E68" s="100"/>
      <c r="F68" s="185">
        <f t="shared" si="0"/>
        <v>0</v>
      </c>
    </row>
    <row r="69" spans="1:6" hidden="1" x14ac:dyDescent="0.25">
      <c r="A69" s="195"/>
      <c r="B69" s="200"/>
      <c r="C69" s="100"/>
      <c r="D69" s="194"/>
      <c r="E69" s="100"/>
      <c r="F69" s="185">
        <f t="shared" ref="F69:F78" si="1">C69-E69+F68</f>
        <v>0</v>
      </c>
    </row>
    <row r="70" spans="1:6" hidden="1" x14ac:dyDescent="0.25">
      <c r="A70" s="195"/>
      <c r="B70" s="200"/>
      <c r="C70" s="100"/>
      <c r="D70" s="194"/>
      <c r="E70" s="100"/>
      <c r="F70" s="185">
        <f t="shared" si="1"/>
        <v>0</v>
      </c>
    </row>
    <row r="71" spans="1:6" hidden="1" x14ac:dyDescent="0.25">
      <c r="A71" s="195"/>
      <c r="B71" s="200"/>
      <c r="C71" s="100"/>
      <c r="D71" s="194"/>
      <c r="E71" s="100"/>
      <c r="F71" s="185">
        <f t="shared" si="1"/>
        <v>0</v>
      </c>
    </row>
    <row r="72" spans="1:6" hidden="1" x14ac:dyDescent="0.25">
      <c r="A72" s="195"/>
      <c r="B72" s="200"/>
      <c r="C72" s="100"/>
      <c r="D72" s="194"/>
      <c r="E72" s="100"/>
      <c r="F72" s="185">
        <f t="shared" si="1"/>
        <v>0</v>
      </c>
    </row>
    <row r="73" spans="1:6" hidden="1" x14ac:dyDescent="0.25">
      <c r="A73" s="195"/>
      <c r="B73" s="200"/>
      <c r="C73" s="100"/>
      <c r="D73" s="194"/>
      <c r="E73" s="100"/>
      <c r="F73" s="185">
        <f t="shared" si="1"/>
        <v>0</v>
      </c>
    </row>
    <row r="74" spans="1:6" hidden="1" x14ac:dyDescent="0.25">
      <c r="A74" s="195"/>
      <c r="B74" s="200"/>
      <c r="C74" s="100"/>
      <c r="D74" s="194"/>
      <c r="E74" s="100"/>
      <c r="F74" s="185">
        <f t="shared" si="1"/>
        <v>0</v>
      </c>
    </row>
    <row r="75" spans="1:6" hidden="1" x14ac:dyDescent="0.25">
      <c r="A75" s="195"/>
      <c r="B75" s="200"/>
      <c r="C75" s="100"/>
      <c r="D75" s="194"/>
      <c r="E75" s="100"/>
      <c r="F75" s="185">
        <f t="shared" si="1"/>
        <v>0</v>
      </c>
    </row>
    <row r="76" spans="1:6" hidden="1" x14ac:dyDescent="0.25">
      <c r="A76" s="195"/>
      <c r="B76" s="200"/>
      <c r="C76" s="100"/>
      <c r="D76" s="194"/>
      <c r="E76" s="100"/>
      <c r="F76" s="185">
        <f t="shared" si="1"/>
        <v>0</v>
      </c>
    </row>
    <row r="77" spans="1:6" hidden="1" x14ac:dyDescent="0.25">
      <c r="A77" s="195"/>
      <c r="B77" s="200"/>
      <c r="C77" s="100"/>
      <c r="D77" s="194"/>
      <c r="E77" s="100"/>
      <c r="F77" s="185">
        <f t="shared" si="1"/>
        <v>0</v>
      </c>
    </row>
    <row r="78" spans="1:6" ht="16.5" thickBot="1" x14ac:dyDescent="0.3">
      <c r="A78" s="201"/>
      <c r="B78" s="202"/>
      <c r="C78" s="36">
        <v>0</v>
      </c>
      <c r="D78" s="199"/>
      <c r="E78" s="36"/>
      <c r="F78" s="185">
        <f t="shared" si="1"/>
        <v>0</v>
      </c>
    </row>
    <row r="79" spans="1:6" ht="19.5" thickBot="1" x14ac:dyDescent="0.35">
      <c r="A79" s="203"/>
      <c r="B79" s="204"/>
      <c r="C79" s="205">
        <f>SUM(C3:C78)</f>
        <v>1524395.48</v>
      </c>
      <c r="D79" s="177"/>
      <c r="E79" s="206">
        <f>SUM(E3:E78)</f>
        <v>1524395.48</v>
      </c>
      <c r="F79" s="207">
        <f>F78</f>
        <v>0</v>
      </c>
    </row>
    <row r="80" spans="1:6" x14ac:dyDescent="0.25">
      <c r="D80" s="199"/>
    </row>
    <row r="81" spans="2:6" x14ac:dyDescent="0.25">
      <c r="D81" s="199"/>
    </row>
    <row r="82" spans="2:6" x14ac:dyDescent="0.25">
      <c r="B82" s="210"/>
    </row>
    <row r="83" spans="2:6" x14ac:dyDescent="0.25">
      <c r="B83" s="210"/>
    </row>
    <row r="84" spans="2:6" x14ac:dyDescent="0.25">
      <c r="B84" s="210"/>
    </row>
    <row r="85" spans="2:6" x14ac:dyDescent="0.25">
      <c r="B85" s="210"/>
      <c r="F85" s="135"/>
    </row>
    <row r="86" spans="2:6" x14ac:dyDescent="0.25">
      <c r="B86" s="210"/>
      <c r="F86" s="135"/>
    </row>
    <row r="87" spans="2:6" x14ac:dyDescent="0.25">
      <c r="B87" s="210"/>
      <c r="F87" s="135"/>
    </row>
    <row r="88" spans="2:6" x14ac:dyDescent="0.25">
      <c r="B88" s="210"/>
      <c r="F88" s="135"/>
    </row>
    <row r="89" spans="2:6" x14ac:dyDescent="0.25">
      <c r="B89" s="210"/>
      <c r="F89" s="135"/>
    </row>
    <row r="90" spans="2:6" x14ac:dyDescent="0.25">
      <c r="B90" s="210"/>
      <c r="F90" s="135"/>
    </row>
    <row r="91" spans="2:6" x14ac:dyDescent="0.25">
      <c r="B91" s="210"/>
      <c r="F91" s="135"/>
    </row>
    <row r="92" spans="2:6" x14ac:dyDescent="0.25">
      <c r="B92" s="210"/>
      <c r="F92" s="135"/>
    </row>
    <row r="93" spans="2:6" x14ac:dyDescent="0.25">
      <c r="B93" s="210"/>
      <c r="F93" s="135"/>
    </row>
    <row r="94" spans="2:6" x14ac:dyDescent="0.25">
      <c r="B94" s="210"/>
      <c r="E94" s="135"/>
      <c r="F94" s="135"/>
    </row>
    <row r="95" spans="2:6" x14ac:dyDescent="0.25">
      <c r="B95" s="210"/>
      <c r="E95" s="135"/>
      <c r="F95" s="135"/>
    </row>
    <row r="96" spans="2:6" x14ac:dyDescent="0.25">
      <c r="B96" s="210"/>
      <c r="E96" s="135"/>
      <c r="F96" s="135"/>
    </row>
    <row r="97" spans="2:6" x14ac:dyDescent="0.25">
      <c r="B97" s="210"/>
      <c r="E97" s="135"/>
      <c r="F97" s="135"/>
    </row>
    <row r="98" spans="2:6" x14ac:dyDescent="0.25">
      <c r="B98" s="210"/>
      <c r="E98" s="135"/>
      <c r="F98" s="135"/>
    </row>
    <row r="99" spans="2:6" x14ac:dyDescent="0.25">
      <c r="B99" s="210"/>
      <c r="E99" s="135"/>
      <c r="F99" s="135"/>
    </row>
    <row r="100" spans="2:6" x14ac:dyDescent="0.25">
      <c r="B100" s="210"/>
      <c r="E100" s="135"/>
    </row>
    <row r="101" spans="2:6" x14ac:dyDescent="0.25">
      <c r="B101" s="210"/>
      <c r="E101" s="135"/>
    </row>
    <row r="102" spans="2:6" x14ac:dyDescent="0.25">
      <c r="B102" s="210"/>
      <c r="E102" s="135"/>
    </row>
    <row r="103" spans="2:6" x14ac:dyDescent="0.25">
      <c r="B103" s="210"/>
      <c r="E103" s="135"/>
    </row>
    <row r="104" spans="2:6" x14ac:dyDescent="0.25">
      <c r="B104" s="210"/>
      <c r="E104" s="135"/>
    </row>
    <row r="105" spans="2:6" x14ac:dyDescent="0.25">
      <c r="B105" s="210"/>
      <c r="E105" s="135"/>
    </row>
    <row r="106" spans="2:6" x14ac:dyDescent="0.25">
      <c r="B106" s="210"/>
      <c r="E106" s="135"/>
    </row>
    <row r="107" spans="2:6" x14ac:dyDescent="0.25">
      <c r="B107" s="210"/>
      <c r="E107" s="135"/>
    </row>
    <row r="108" spans="2:6" x14ac:dyDescent="0.25">
      <c r="B108" s="210"/>
      <c r="E108" s="135"/>
    </row>
    <row r="109" spans="2:6" x14ac:dyDescent="0.25">
      <c r="B109" s="210"/>
    </row>
    <row r="110" spans="2:6" x14ac:dyDescent="0.25">
      <c r="B110" s="210"/>
    </row>
    <row r="111" spans="2:6" x14ac:dyDescent="0.25">
      <c r="B111" s="210"/>
    </row>
    <row r="112" spans="2:6" x14ac:dyDescent="0.25">
      <c r="B112" s="210"/>
    </row>
    <row r="113" spans="2:3" x14ac:dyDescent="0.25">
      <c r="B113" s="210"/>
    </row>
    <row r="114" spans="2:3" x14ac:dyDescent="0.25">
      <c r="B114" s="210"/>
    </row>
    <row r="115" spans="2:3" ht="18.75" x14ac:dyDescent="0.3">
      <c r="C115" s="2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90"/>
  <sheetViews>
    <sheetView workbookViewId="0">
      <selection activeCell="F5" sqref="F5"/>
    </sheetView>
  </sheetViews>
  <sheetFormatPr baseColWidth="10" defaultRowHeight="15" x14ac:dyDescent="0.25"/>
  <cols>
    <col min="1" max="1" width="2.5703125" customWidth="1"/>
    <col min="2" max="2" width="12.42578125" style="134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252"/>
      <c r="C1" s="254" t="s">
        <v>62</v>
      </c>
      <c r="D1" s="255"/>
      <c r="E1" s="255"/>
      <c r="F1" s="255"/>
      <c r="G1" s="255"/>
      <c r="H1" s="255"/>
      <c r="I1" s="255"/>
      <c r="J1" s="255"/>
      <c r="K1" s="255"/>
      <c r="L1" s="255"/>
      <c r="M1" s="255"/>
    </row>
    <row r="2" spans="1:21" ht="16.5" thickBot="1" x14ac:dyDescent="0.3">
      <c r="B2" s="253"/>
      <c r="C2" s="4"/>
      <c r="H2" s="6"/>
      <c r="I2" s="7"/>
      <c r="J2" s="8"/>
      <c r="L2" s="3"/>
      <c r="M2" s="7"/>
      <c r="N2" s="9"/>
    </row>
    <row r="3" spans="1:21" ht="21.75" thickBot="1" x14ac:dyDescent="0.35">
      <c r="B3" s="256" t="s">
        <v>0</v>
      </c>
      <c r="C3" s="257"/>
      <c r="D3" s="10"/>
      <c r="E3" s="11"/>
      <c r="F3" s="11"/>
      <c r="H3" s="258" t="s">
        <v>1</v>
      </c>
      <c r="I3" s="258"/>
      <c r="K3" s="13"/>
      <c r="L3" s="13"/>
      <c r="M3" s="6"/>
      <c r="R3" s="235" t="s">
        <v>2</v>
      </c>
    </row>
    <row r="4" spans="1:21" ht="20.25" thickTop="1" thickBot="1" x14ac:dyDescent="0.35">
      <c r="A4" s="14" t="s">
        <v>3</v>
      </c>
      <c r="B4" s="15"/>
      <c r="C4" s="16">
        <v>0</v>
      </c>
      <c r="D4" s="17">
        <v>44934</v>
      </c>
      <c r="E4" s="237" t="s">
        <v>4</v>
      </c>
      <c r="F4" s="238"/>
      <c r="H4" s="239" t="s">
        <v>5</v>
      </c>
      <c r="I4" s="240"/>
      <c r="J4" s="18"/>
      <c r="K4" s="19"/>
      <c r="L4" s="20"/>
      <c r="M4" s="21" t="s">
        <v>6</v>
      </c>
      <c r="N4" s="22" t="s">
        <v>7</v>
      </c>
      <c r="P4" s="241" t="s">
        <v>8</v>
      </c>
      <c r="Q4" s="242"/>
      <c r="R4" s="236"/>
    </row>
    <row r="5" spans="1:21" ht="18" thickBot="1" x14ac:dyDescent="0.35">
      <c r="A5" s="23" t="s">
        <v>9</v>
      </c>
      <c r="B5" s="24">
        <v>44956</v>
      </c>
      <c r="C5" s="25">
        <v>0</v>
      </c>
      <c r="D5" s="26"/>
      <c r="E5" s="27">
        <v>44956</v>
      </c>
      <c r="F5" s="28">
        <v>0</v>
      </c>
      <c r="G5" s="29"/>
      <c r="H5" s="30">
        <v>44956</v>
      </c>
      <c r="I5" s="31">
        <v>0</v>
      </c>
      <c r="J5" s="8"/>
      <c r="K5" s="32"/>
      <c r="L5" s="9"/>
      <c r="M5" s="33">
        <v>0</v>
      </c>
      <c r="N5" s="34">
        <v>0</v>
      </c>
      <c r="O5" s="35"/>
      <c r="P5" s="36">
        <f>N5+M5+L5+I5+C5</f>
        <v>0</v>
      </c>
      <c r="Q5" s="13">
        <f>P5-F5</f>
        <v>0</v>
      </c>
      <c r="R5" s="13">
        <v>0</v>
      </c>
      <c r="S5" s="37"/>
    </row>
    <row r="6" spans="1:21" ht="18" thickBot="1" x14ac:dyDescent="0.35">
      <c r="A6" s="23"/>
      <c r="B6" s="24">
        <v>44957</v>
      </c>
      <c r="C6" s="25">
        <v>0</v>
      </c>
      <c r="D6" s="38"/>
      <c r="E6" s="27">
        <v>44957</v>
      </c>
      <c r="F6" s="28">
        <v>0</v>
      </c>
      <c r="G6" s="29"/>
      <c r="H6" s="30">
        <v>44957</v>
      </c>
      <c r="I6" s="31">
        <v>0</v>
      </c>
      <c r="J6" s="39"/>
      <c r="K6" s="40"/>
      <c r="L6" s="41"/>
      <c r="M6" s="33">
        <v>0</v>
      </c>
      <c r="N6" s="34">
        <v>0</v>
      </c>
      <c r="O6" s="35"/>
      <c r="P6" s="36">
        <f>N6+M6+L6+I6+C6</f>
        <v>0</v>
      </c>
      <c r="Q6" s="13">
        <f t="shared" ref="Q6:Q48" si="0">P6-F6</f>
        <v>0</v>
      </c>
      <c r="R6" s="13">
        <v>0</v>
      </c>
      <c r="S6" s="37"/>
      <c r="T6" s="9"/>
    </row>
    <row r="7" spans="1:21" ht="18" thickBot="1" x14ac:dyDescent="0.35">
      <c r="A7" s="23"/>
      <c r="B7" s="24">
        <v>44958</v>
      </c>
      <c r="C7" s="25">
        <v>0</v>
      </c>
      <c r="D7" s="42"/>
      <c r="E7" s="27">
        <v>44958</v>
      </c>
      <c r="F7" s="28">
        <v>0</v>
      </c>
      <c r="G7" s="29"/>
      <c r="H7" s="30">
        <v>44958</v>
      </c>
      <c r="I7" s="31">
        <v>0</v>
      </c>
      <c r="J7" s="39"/>
      <c r="K7" s="43"/>
      <c r="L7" s="41"/>
      <c r="M7" s="33">
        <v>0</v>
      </c>
      <c r="N7" s="34">
        <v>0</v>
      </c>
      <c r="O7" s="35"/>
      <c r="P7" s="36">
        <f>N7+M7+L7+I7+C7</f>
        <v>0</v>
      </c>
      <c r="Q7" s="13">
        <f t="shared" si="0"/>
        <v>0</v>
      </c>
      <c r="R7" s="13">
        <v>0</v>
      </c>
      <c r="S7" s="37"/>
    </row>
    <row r="8" spans="1:21" ht="18" thickBot="1" x14ac:dyDescent="0.35">
      <c r="A8" s="23"/>
      <c r="B8" s="24">
        <v>44959</v>
      </c>
      <c r="C8" s="25">
        <v>0</v>
      </c>
      <c r="D8" s="42"/>
      <c r="E8" s="27">
        <v>44959</v>
      </c>
      <c r="F8" s="28">
        <v>0</v>
      </c>
      <c r="G8" s="29"/>
      <c r="H8" s="30">
        <v>44959</v>
      </c>
      <c r="I8" s="31">
        <v>0</v>
      </c>
      <c r="J8" s="44"/>
      <c r="K8" s="45"/>
      <c r="L8" s="41"/>
      <c r="M8" s="33">
        <v>0</v>
      </c>
      <c r="N8" s="34">
        <v>0</v>
      </c>
      <c r="O8" s="35"/>
      <c r="P8" s="36">
        <f t="shared" ref="P8:P49" si="1">N8+M8+L8+I8+C8</f>
        <v>0</v>
      </c>
      <c r="Q8" s="13">
        <f t="shared" si="0"/>
        <v>0</v>
      </c>
      <c r="R8" s="13">
        <v>0</v>
      </c>
      <c r="S8" s="37"/>
    </row>
    <row r="9" spans="1:21" ht="18" thickBot="1" x14ac:dyDescent="0.35">
      <c r="A9" s="23"/>
      <c r="B9" s="24">
        <v>44960</v>
      </c>
      <c r="C9" s="25">
        <v>0</v>
      </c>
      <c r="D9" s="46"/>
      <c r="E9" s="27">
        <v>44960</v>
      </c>
      <c r="F9" s="28">
        <v>0</v>
      </c>
      <c r="G9" s="29"/>
      <c r="H9" s="30">
        <v>44960</v>
      </c>
      <c r="I9" s="31">
        <v>0</v>
      </c>
      <c r="J9" s="39"/>
      <c r="K9" s="47"/>
      <c r="L9" s="41"/>
      <c r="M9" s="33">
        <v>0</v>
      </c>
      <c r="N9" s="34">
        <v>0</v>
      </c>
      <c r="O9" s="35"/>
      <c r="P9" s="36">
        <f t="shared" si="1"/>
        <v>0</v>
      </c>
      <c r="Q9" s="13">
        <f t="shared" si="0"/>
        <v>0</v>
      </c>
      <c r="R9" s="13">
        <v>0</v>
      </c>
      <c r="S9" s="37"/>
    </row>
    <row r="10" spans="1:21" ht="18" thickBot="1" x14ac:dyDescent="0.35">
      <c r="A10" s="23"/>
      <c r="B10" s="24">
        <v>44961</v>
      </c>
      <c r="C10" s="25">
        <v>0</v>
      </c>
      <c r="D10" s="38"/>
      <c r="E10" s="27">
        <v>44961</v>
      </c>
      <c r="F10" s="28">
        <v>0</v>
      </c>
      <c r="G10" s="29"/>
      <c r="H10" s="30">
        <v>44961</v>
      </c>
      <c r="I10" s="31">
        <v>0</v>
      </c>
      <c r="J10" s="39"/>
      <c r="K10" s="48"/>
      <c r="L10" s="49"/>
      <c r="M10" s="33">
        <v>0</v>
      </c>
      <c r="N10" s="34">
        <v>0</v>
      </c>
      <c r="O10" s="35"/>
      <c r="P10" s="36">
        <f>N10+M10+L10+I10+C10</f>
        <v>0</v>
      </c>
      <c r="Q10" s="13">
        <f t="shared" si="0"/>
        <v>0</v>
      </c>
      <c r="R10" s="13">
        <v>0</v>
      </c>
      <c r="S10" s="37"/>
      <c r="U10" t="s">
        <v>9</v>
      </c>
    </row>
    <row r="11" spans="1:21" ht="18" thickBot="1" x14ac:dyDescent="0.35">
      <c r="A11" s="23"/>
      <c r="B11" s="24">
        <v>44962</v>
      </c>
      <c r="C11" s="25">
        <v>0</v>
      </c>
      <c r="D11" s="38"/>
      <c r="E11" s="27">
        <v>44962</v>
      </c>
      <c r="F11" s="28">
        <v>0</v>
      </c>
      <c r="G11" s="29"/>
      <c r="H11" s="30">
        <v>44962</v>
      </c>
      <c r="I11" s="31">
        <v>0</v>
      </c>
      <c r="J11" s="44"/>
      <c r="K11" s="50"/>
      <c r="L11" s="41"/>
      <c r="M11" s="33">
        <v>0</v>
      </c>
      <c r="N11" s="34">
        <v>0</v>
      </c>
      <c r="O11" s="35"/>
      <c r="P11" s="36">
        <f>N11+M11+L11+I11+C11</f>
        <v>0</v>
      </c>
      <c r="Q11" s="13">
        <f t="shared" si="0"/>
        <v>0</v>
      </c>
      <c r="R11" s="13">
        <v>0</v>
      </c>
      <c r="S11" s="37"/>
    </row>
    <row r="12" spans="1:21" ht="18" thickBot="1" x14ac:dyDescent="0.35">
      <c r="A12" s="23"/>
      <c r="B12" s="24">
        <v>44963</v>
      </c>
      <c r="C12" s="25">
        <v>0</v>
      </c>
      <c r="D12" s="38"/>
      <c r="E12" s="27">
        <v>44963</v>
      </c>
      <c r="F12" s="28">
        <v>0</v>
      </c>
      <c r="G12" s="29"/>
      <c r="H12" s="30">
        <v>44963</v>
      </c>
      <c r="I12" s="31">
        <v>0</v>
      </c>
      <c r="J12" s="39"/>
      <c r="K12" s="51"/>
      <c r="L12" s="41"/>
      <c r="M12" s="33">
        <v>0</v>
      </c>
      <c r="N12" s="34">
        <v>0</v>
      </c>
      <c r="O12" s="35"/>
      <c r="P12" s="36">
        <f t="shared" si="1"/>
        <v>0</v>
      </c>
      <c r="Q12" s="13">
        <f t="shared" si="0"/>
        <v>0</v>
      </c>
      <c r="R12" s="13">
        <v>0</v>
      </c>
      <c r="S12" s="37"/>
    </row>
    <row r="13" spans="1:21" ht="18" thickBot="1" x14ac:dyDescent="0.35">
      <c r="A13" s="23"/>
      <c r="B13" s="24">
        <v>44964</v>
      </c>
      <c r="C13" s="25">
        <v>0</v>
      </c>
      <c r="D13" s="42"/>
      <c r="E13" s="27">
        <v>44964</v>
      </c>
      <c r="F13" s="28">
        <v>0</v>
      </c>
      <c r="G13" s="29"/>
      <c r="H13" s="30">
        <v>44964</v>
      </c>
      <c r="I13" s="31">
        <v>0</v>
      </c>
      <c r="J13" s="39"/>
      <c r="K13" s="40"/>
      <c r="L13" s="41"/>
      <c r="M13" s="33">
        <v>0</v>
      </c>
      <c r="N13" s="34">
        <v>0</v>
      </c>
      <c r="O13" s="35"/>
      <c r="P13" s="36">
        <f t="shared" si="1"/>
        <v>0</v>
      </c>
      <c r="Q13" s="13">
        <f t="shared" si="0"/>
        <v>0</v>
      </c>
      <c r="R13" s="13">
        <v>0</v>
      </c>
      <c r="S13" s="37"/>
    </row>
    <row r="14" spans="1:21" ht="18" thickBot="1" x14ac:dyDescent="0.35">
      <c r="A14" s="23"/>
      <c r="B14" s="24">
        <v>44965</v>
      </c>
      <c r="C14" s="25">
        <v>0</v>
      </c>
      <c r="D14" s="46"/>
      <c r="E14" s="27">
        <v>44965</v>
      </c>
      <c r="F14" s="28">
        <v>0</v>
      </c>
      <c r="G14" s="29"/>
      <c r="H14" s="30">
        <v>44965</v>
      </c>
      <c r="I14" s="31">
        <v>0</v>
      </c>
      <c r="J14" s="39"/>
      <c r="K14" s="45"/>
      <c r="L14" s="41"/>
      <c r="M14" s="33">
        <v>0</v>
      </c>
      <c r="N14" s="34">
        <v>0</v>
      </c>
      <c r="O14" s="35"/>
      <c r="P14" s="36">
        <f t="shared" si="1"/>
        <v>0</v>
      </c>
      <c r="Q14" s="13">
        <f t="shared" si="0"/>
        <v>0</v>
      </c>
      <c r="R14" s="13">
        <v>0</v>
      </c>
      <c r="S14" s="37"/>
    </row>
    <row r="15" spans="1:21" ht="18" thickBot="1" x14ac:dyDescent="0.35">
      <c r="A15" s="23"/>
      <c r="B15" s="24">
        <v>44966</v>
      </c>
      <c r="C15" s="25">
        <v>0</v>
      </c>
      <c r="D15" s="46"/>
      <c r="E15" s="27">
        <v>44966</v>
      </c>
      <c r="F15" s="28">
        <v>0</v>
      </c>
      <c r="G15" s="29"/>
      <c r="H15" s="30">
        <v>44966</v>
      </c>
      <c r="I15" s="31">
        <v>0</v>
      </c>
      <c r="J15" s="39"/>
      <c r="K15" s="45"/>
      <c r="L15" s="41"/>
      <c r="M15" s="33">
        <v>0</v>
      </c>
      <c r="N15" s="34">
        <v>0</v>
      </c>
      <c r="O15" s="35"/>
      <c r="P15" s="36">
        <f t="shared" si="1"/>
        <v>0</v>
      </c>
      <c r="Q15" s="13">
        <f t="shared" si="0"/>
        <v>0</v>
      </c>
      <c r="R15" s="13">
        <v>0</v>
      </c>
      <c r="S15" s="37"/>
    </row>
    <row r="16" spans="1:21" ht="18" thickBot="1" x14ac:dyDescent="0.35">
      <c r="A16" s="23"/>
      <c r="B16" s="24">
        <v>44967</v>
      </c>
      <c r="C16" s="25">
        <v>0</v>
      </c>
      <c r="D16" s="52"/>
      <c r="E16" s="27">
        <v>44967</v>
      </c>
      <c r="F16" s="28">
        <v>0</v>
      </c>
      <c r="G16" s="29"/>
      <c r="H16" s="30">
        <v>44967</v>
      </c>
      <c r="I16" s="31">
        <v>0</v>
      </c>
      <c r="J16" s="39"/>
      <c r="K16" s="45"/>
      <c r="L16" s="9"/>
      <c r="M16" s="33">
        <v>0</v>
      </c>
      <c r="N16" s="34">
        <v>0</v>
      </c>
      <c r="O16" s="35"/>
      <c r="P16" s="36">
        <f t="shared" si="1"/>
        <v>0</v>
      </c>
      <c r="Q16" s="13">
        <f t="shared" si="0"/>
        <v>0</v>
      </c>
      <c r="R16" s="13">
        <v>0</v>
      </c>
      <c r="S16" s="37"/>
    </row>
    <row r="17" spans="1:20" ht="18" thickBot="1" x14ac:dyDescent="0.35">
      <c r="A17" s="23"/>
      <c r="B17" s="24">
        <v>44968</v>
      </c>
      <c r="C17" s="25">
        <v>0</v>
      </c>
      <c r="D17" s="46"/>
      <c r="E17" s="27">
        <v>44968</v>
      </c>
      <c r="F17" s="28">
        <v>0</v>
      </c>
      <c r="G17" s="29"/>
      <c r="H17" s="30">
        <v>44968</v>
      </c>
      <c r="I17" s="31">
        <v>0</v>
      </c>
      <c r="J17" s="39"/>
      <c r="K17" s="53"/>
      <c r="L17" s="49"/>
      <c r="M17" s="33">
        <v>0</v>
      </c>
      <c r="N17" s="34">
        <v>0</v>
      </c>
      <c r="O17" s="35"/>
      <c r="P17" s="36">
        <f t="shared" si="1"/>
        <v>0</v>
      </c>
      <c r="Q17" s="13">
        <f t="shared" si="0"/>
        <v>0</v>
      </c>
      <c r="R17" s="13">
        <v>0</v>
      </c>
      <c r="S17" s="37"/>
    </row>
    <row r="18" spans="1:20" ht="18" thickBot="1" x14ac:dyDescent="0.35">
      <c r="A18" s="23"/>
      <c r="B18" s="24">
        <v>44969</v>
      </c>
      <c r="C18" s="25">
        <v>0</v>
      </c>
      <c r="D18" s="38"/>
      <c r="E18" s="27">
        <v>44969</v>
      </c>
      <c r="F18" s="28">
        <v>0</v>
      </c>
      <c r="G18" s="29"/>
      <c r="H18" s="30">
        <v>44969</v>
      </c>
      <c r="I18" s="31">
        <v>0</v>
      </c>
      <c r="J18" s="39"/>
      <c r="K18" s="54"/>
      <c r="L18" s="41"/>
      <c r="M18" s="33">
        <v>0</v>
      </c>
      <c r="N18" s="34">
        <v>0</v>
      </c>
      <c r="O18" s="35"/>
      <c r="P18" s="36">
        <f t="shared" si="1"/>
        <v>0</v>
      </c>
      <c r="Q18" s="13">
        <f t="shared" si="0"/>
        <v>0</v>
      </c>
      <c r="R18" s="13">
        <v>0</v>
      </c>
      <c r="S18" s="37"/>
    </row>
    <row r="19" spans="1:20" ht="18" thickBot="1" x14ac:dyDescent="0.35">
      <c r="A19" s="23"/>
      <c r="B19" s="24">
        <v>44970</v>
      </c>
      <c r="C19" s="25">
        <v>0</v>
      </c>
      <c r="D19" s="38"/>
      <c r="E19" s="27">
        <v>44970</v>
      </c>
      <c r="F19" s="28">
        <v>0</v>
      </c>
      <c r="G19" s="29"/>
      <c r="H19" s="30">
        <v>44970</v>
      </c>
      <c r="I19" s="31">
        <v>0</v>
      </c>
      <c r="J19" s="39"/>
      <c r="K19" s="55"/>
      <c r="L19" s="56"/>
      <c r="M19" s="33">
        <v>0</v>
      </c>
      <c r="N19" s="34">
        <v>0</v>
      </c>
      <c r="O19" s="35"/>
      <c r="P19" s="36">
        <f t="shared" si="1"/>
        <v>0</v>
      </c>
      <c r="Q19" s="13">
        <f t="shared" si="0"/>
        <v>0</v>
      </c>
      <c r="R19" s="13">
        <v>0</v>
      </c>
      <c r="S19" s="37"/>
    </row>
    <row r="20" spans="1:20" ht="18" thickBot="1" x14ac:dyDescent="0.35">
      <c r="A20" s="23"/>
      <c r="B20" s="24">
        <v>44971</v>
      </c>
      <c r="C20" s="25">
        <v>0</v>
      </c>
      <c r="D20" s="38"/>
      <c r="E20" s="27">
        <v>44971</v>
      </c>
      <c r="F20" s="28">
        <v>0</v>
      </c>
      <c r="G20" s="29"/>
      <c r="H20" s="30">
        <v>44971</v>
      </c>
      <c r="I20" s="31">
        <v>0</v>
      </c>
      <c r="J20" s="39"/>
      <c r="K20" s="57"/>
      <c r="L20" s="49"/>
      <c r="M20" s="33">
        <v>0</v>
      </c>
      <c r="N20" s="34">
        <v>0</v>
      </c>
      <c r="O20" s="35"/>
      <c r="P20" s="36">
        <f t="shared" si="1"/>
        <v>0</v>
      </c>
      <c r="Q20" s="13">
        <f t="shared" si="0"/>
        <v>0</v>
      </c>
      <c r="R20" s="13">
        <v>0</v>
      </c>
      <c r="S20" s="37"/>
    </row>
    <row r="21" spans="1:20" ht="18" thickBot="1" x14ac:dyDescent="0.35">
      <c r="A21" s="23"/>
      <c r="B21" s="24">
        <v>44972</v>
      </c>
      <c r="C21" s="25">
        <v>0</v>
      </c>
      <c r="D21" s="38"/>
      <c r="E21" s="27">
        <v>44972</v>
      </c>
      <c r="F21" s="28">
        <v>0</v>
      </c>
      <c r="G21" s="29"/>
      <c r="H21" s="30">
        <v>44972</v>
      </c>
      <c r="I21" s="31">
        <v>0</v>
      </c>
      <c r="J21" s="39"/>
      <c r="K21" s="58"/>
      <c r="L21" s="49"/>
      <c r="M21" s="33">
        <v>0</v>
      </c>
      <c r="N21" s="34">
        <v>0</v>
      </c>
      <c r="O21" s="35"/>
      <c r="P21" s="36">
        <f t="shared" si="1"/>
        <v>0</v>
      </c>
      <c r="Q21" s="13" t="s">
        <v>10</v>
      </c>
      <c r="R21" s="13">
        <v>0</v>
      </c>
      <c r="S21" s="37"/>
    </row>
    <row r="22" spans="1:20" ht="18" thickBot="1" x14ac:dyDescent="0.35">
      <c r="A22" s="23"/>
      <c r="B22" s="24">
        <v>44973</v>
      </c>
      <c r="C22" s="25">
        <v>0</v>
      </c>
      <c r="D22" s="38"/>
      <c r="E22" s="27">
        <v>44973</v>
      </c>
      <c r="F22" s="28">
        <v>0</v>
      </c>
      <c r="G22" s="29"/>
      <c r="H22" s="30">
        <v>44973</v>
      </c>
      <c r="I22" s="31">
        <v>0</v>
      </c>
      <c r="J22" s="39"/>
      <c r="K22" s="45"/>
      <c r="L22" s="59"/>
      <c r="M22" s="33">
        <v>0</v>
      </c>
      <c r="N22" s="34">
        <v>0</v>
      </c>
      <c r="O22" s="35"/>
      <c r="P22" s="36">
        <f t="shared" si="1"/>
        <v>0</v>
      </c>
      <c r="Q22" s="13">
        <f t="shared" si="0"/>
        <v>0</v>
      </c>
      <c r="R22" s="13">
        <v>0</v>
      </c>
      <c r="S22" s="37"/>
    </row>
    <row r="23" spans="1:20" ht="18" thickBot="1" x14ac:dyDescent="0.35">
      <c r="A23" s="23"/>
      <c r="B23" s="24">
        <v>44974</v>
      </c>
      <c r="C23" s="25">
        <v>0</v>
      </c>
      <c r="D23" s="46"/>
      <c r="E23" s="27">
        <v>44974</v>
      </c>
      <c r="F23" s="28">
        <v>0</v>
      </c>
      <c r="G23" s="29"/>
      <c r="H23" s="30">
        <v>44974</v>
      </c>
      <c r="I23" s="31">
        <v>0</v>
      </c>
      <c r="J23" s="60"/>
      <c r="K23" s="61"/>
      <c r="L23" s="49"/>
      <c r="M23" s="33">
        <v>0</v>
      </c>
      <c r="N23" s="34">
        <v>0</v>
      </c>
      <c r="O23" s="35"/>
      <c r="P23" s="36">
        <f t="shared" si="1"/>
        <v>0</v>
      </c>
      <c r="Q23" s="13">
        <f t="shared" si="0"/>
        <v>0</v>
      </c>
      <c r="R23" s="13">
        <v>0</v>
      </c>
      <c r="S23" s="37"/>
    </row>
    <row r="24" spans="1:20" ht="18" thickBot="1" x14ac:dyDescent="0.35">
      <c r="A24" s="23"/>
      <c r="B24" s="24">
        <v>44975</v>
      </c>
      <c r="C24" s="25">
        <v>0</v>
      </c>
      <c r="D24" s="42"/>
      <c r="E24" s="27">
        <v>44975</v>
      </c>
      <c r="F24" s="28">
        <v>0</v>
      </c>
      <c r="G24" s="29"/>
      <c r="H24" s="30">
        <v>44975</v>
      </c>
      <c r="I24" s="31">
        <v>0</v>
      </c>
      <c r="J24" s="62"/>
      <c r="K24" s="63"/>
      <c r="L24" s="64"/>
      <c r="M24" s="33">
        <v>0</v>
      </c>
      <c r="N24" s="34">
        <v>0</v>
      </c>
      <c r="O24" s="35"/>
      <c r="P24" s="36">
        <f t="shared" si="1"/>
        <v>0</v>
      </c>
      <c r="Q24" s="13">
        <f t="shared" si="0"/>
        <v>0</v>
      </c>
      <c r="R24" s="13">
        <v>0</v>
      </c>
      <c r="S24" s="37"/>
    </row>
    <row r="25" spans="1:20" ht="18" thickBot="1" x14ac:dyDescent="0.35">
      <c r="A25" s="23"/>
      <c r="B25" s="24">
        <v>44976</v>
      </c>
      <c r="C25" s="25">
        <v>0</v>
      </c>
      <c r="D25" s="38"/>
      <c r="E25" s="27">
        <v>44976</v>
      </c>
      <c r="F25" s="28">
        <v>0</v>
      </c>
      <c r="G25" s="29"/>
      <c r="H25" s="30">
        <v>44976</v>
      </c>
      <c r="I25" s="31">
        <v>0</v>
      </c>
      <c r="J25" s="65"/>
      <c r="K25" s="66"/>
      <c r="L25" s="67"/>
      <c r="M25" s="33">
        <v>0</v>
      </c>
      <c r="N25" s="34">
        <v>0</v>
      </c>
      <c r="O25" s="35"/>
      <c r="P25" s="36">
        <f t="shared" si="1"/>
        <v>0</v>
      </c>
      <c r="Q25" s="13">
        <f t="shared" si="0"/>
        <v>0</v>
      </c>
      <c r="R25" s="13">
        <v>0</v>
      </c>
      <c r="S25" s="37"/>
    </row>
    <row r="26" spans="1:20" ht="18" thickBot="1" x14ac:dyDescent="0.35">
      <c r="A26" s="23"/>
      <c r="B26" s="24">
        <v>44977</v>
      </c>
      <c r="C26" s="25"/>
      <c r="D26" s="38"/>
      <c r="E26" s="27">
        <v>44977</v>
      </c>
      <c r="F26" s="28">
        <v>0</v>
      </c>
      <c r="G26" s="29"/>
      <c r="H26" s="30">
        <v>44977</v>
      </c>
      <c r="I26" s="31">
        <v>0</v>
      </c>
      <c r="J26" s="39"/>
      <c r="K26" s="63"/>
      <c r="L26" s="49"/>
      <c r="M26" s="33">
        <v>0</v>
      </c>
      <c r="N26" s="34">
        <v>0</v>
      </c>
      <c r="O26" s="35"/>
      <c r="P26" s="36">
        <f t="shared" si="1"/>
        <v>0</v>
      </c>
      <c r="Q26" s="13">
        <f t="shared" si="0"/>
        <v>0</v>
      </c>
      <c r="R26" s="13">
        <v>0</v>
      </c>
      <c r="S26" s="37"/>
    </row>
    <row r="27" spans="1:20" ht="18" thickBot="1" x14ac:dyDescent="0.35">
      <c r="A27" s="23"/>
      <c r="B27" s="24">
        <v>44978</v>
      </c>
      <c r="C27" s="25"/>
      <c r="D27" s="42"/>
      <c r="E27" s="27">
        <v>44978</v>
      </c>
      <c r="F27" s="28">
        <v>0</v>
      </c>
      <c r="G27" s="29"/>
      <c r="H27" s="30">
        <v>44978</v>
      </c>
      <c r="I27" s="31">
        <v>0</v>
      </c>
      <c r="J27" s="68"/>
      <c r="K27" s="69"/>
      <c r="L27" s="67"/>
      <c r="M27" s="33">
        <v>0</v>
      </c>
      <c r="N27" s="34">
        <v>0</v>
      </c>
      <c r="O27" s="35"/>
      <c r="P27" s="36">
        <f t="shared" si="1"/>
        <v>0</v>
      </c>
      <c r="Q27" s="13">
        <f t="shared" si="0"/>
        <v>0</v>
      </c>
      <c r="R27" s="13">
        <v>0</v>
      </c>
      <c r="S27" s="37"/>
    </row>
    <row r="28" spans="1:20" ht="18" thickBot="1" x14ac:dyDescent="0.35">
      <c r="A28" s="23"/>
      <c r="B28" s="24">
        <v>44979</v>
      </c>
      <c r="C28" s="25"/>
      <c r="D28" s="42"/>
      <c r="E28" s="27">
        <v>44979</v>
      </c>
      <c r="F28" s="28">
        <v>0</v>
      </c>
      <c r="G28" s="29"/>
      <c r="H28" s="30">
        <v>44979</v>
      </c>
      <c r="I28" s="31">
        <v>0</v>
      </c>
      <c r="J28" s="70"/>
      <c r="K28" s="71"/>
      <c r="L28" s="67"/>
      <c r="M28" s="33">
        <v>0</v>
      </c>
      <c r="N28" s="34">
        <v>0</v>
      </c>
      <c r="O28" s="35"/>
      <c r="P28" s="36">
        <f t="shared" si="1"/>
        <v>0</v>
      </c>
      <c r="Q28" s="13">
        <f t="shared" si="0"/>
        <v>0</v>
      </c>
      <c r="R28" s="13">
        <v>0</v>
      </c>
      <c r="S28" s="37"/>
    </row>
    <row r="29" spans="1:20" ht="18" thickBot="1" x14ac:dyDescent="0.35">
      <c r="A29" s="23"/>
      <c r="B29" s="24">
        <v>44980</v>
      </c>
      <c r="C29" s="25"/>
      <c r="D29" s="72"/>
      <c r="E29" s="27">
        <v>44980</v>
      </c>
      <c r="F29" s="28">
        <v>0</v>
      </c>
      <c r="G29" s="29"/>
      <c r="H29" s="30">
        <v>44980</v>
      </c>
      <c r="I29" s="31">
        <v>0</v>
      </c>
      <c r="J29" s="68"/>
      <c r="K29" s="73"/>
      <c r="L29" s="67"/>
      <c r="M29" s="33">
        <v>0</v>
      </c>
      <c r="N29" s="34">
        <v>0</v>
      </c>
      <c r="O29" s="35"/>
      <c r="P29" s="36">
        <f t="shared" si="1"/>
        <v>0</v>
      </c>
      <c r="Q29" s="13">
        <f t="shared" si="0"/>
        <v>0</v>
      </c>
      <c r="R29" s="13">
        <v>0</v>
      </c>
      <c r="S29" s="37"/>
      <c r="T29" s="9"/>
    </row>
    <row r="30" spans="1:20" ht="18" thickBot="1" x14ac:dyDescent="0.35">
      <c r="A30" s="23"/>
      <c r="B30" s="24">
        <v>44981</v>
      </c>
      <c r="C30" s="25"/>
      <c r="D30" s="72"/>
      <c r="E30" s="27">
        <v>44981</v>
      </c>
      <c r="F30" s="28">
        <v>0</v>
      </c>
      <c r="G30" s="29"/>
      <c r="H30" s="30">
        <v>44981</v>
      </c>
      <c r="I30" s="31">
        <v>0</v>
      </c>
      <c r="J30" s="74"/>
      <c r="K30" s="75"/>
      <c r="L30" s="76"/>
      <c r="M30" s="33">
        <v>0</v>
      </c>
      <c r="N30" s="34">
        <v>0</v>
      </c>
      <c r="O30" s="35"/>
      <c r="P30" s="36">
        <f t="shared" si="1"/>
        <v>0</v>
      </c>
      <c r="Q30" s="13">
        <f t="shared" si="0"/>
        <v>0</v>
      </c>
      <c r="R30" s="13">
        <v>0</v>
      </c>
      <c r="S30" s="37"/>
    </row>
    <row r="31" spans="1:20" ht="18" thickBot="1" x14ac:dyDescent="0.35">
      <c r="A31" s="23"/>
      <c r="B31" s="24">
        <v>44982</v>
      </c>
      <c r="C31" s="25"/>
      <c r="D31" s="77"/>
      <c r="E31" s="27">
        <v>44982</v>
      </c>
      <c r="F31" s="28">
        <v>0</v>
      </c>
      <c r="G31" s="29"/>
      <c r="H31" s="30">
        <v>44982</v>
      </c>
      <c r="I31" s="31">
        <v>0</v>
      </c>
      <c r="J31" s="74"/>
      <c r="K31" s="78"/>
      <c r="L31" s="79"/>
      <c r="M31" s="33">
        <v>0</v>
      </c>
      <c r="N31" s="34">
        <v>0</v>
      </c>
      <c r="O31" s="35"/>
      <c r="P31" s="36">
        <f t="shared" si="1"/>
        <v>0</v>
      </c>
      <c r="Q31" s="13">
        <f t="shared" si="0"/>
        <v>0</v>
      </c>
      <c r="R31" s="13">
        <v>0</v>
      </c>
      <c r="S31" s="37"/>
    </row>
    <row r="32" spans="1:20" ht="18" thickBot="1" x14ac:dyDescent="0.35">
      <c r="A32" s="23"/>
      <c r="B32" s="24">
        <v>44983</v>
      </c>
      <c r="C32" s="25"/>
      <c r="D32" s="82"/>
      <c r="E32" s="27">
        <v>44983</v>
      </c>
      <c r="F32" s="28">
        <v>0</v>
      </c>
      <c r="G32" s="29"/>
      <c r="H32" s="30">
        <v>44983</v>
      </c>
      <c r="I32" s="31">
        <v>0</v>
      </c>
      <c r="J32" s="74"/>
      <c r="K32" s="75"/>
      <c r="L32" s="76"/>
      <c r="M32" s="33">
        <v>0</v>
      </c>
      <c r="N32" s="34">
        <v>0</v>
      </c>
      <c r="O32" s="35"/>
      <c r="P32" s="36">
        <f t="shared" si="1"/>
        <v>0</v>
      </c>
      <c r="Q32" s="13">
        <f t="shared" si="0"/>
        <v>0</v>
      </c>
      <c r="R32" s="13">
        <v>0</v>
      </c>
      <c r="S32" s="37"/>
    </row>
    <row r="33" spans="1:19" ht="18" thickBot="1" x14ac:dyDescent="0.35">
      <c r="A33" s="23"/>
      <c r="B33" s="24">
        <v>44984</v>
      </c>
      <c r="C33" s="25"/>
      <c r="D33" s="80"/>
      <c r="E33" s="27">
        <v>44984</v>
      </c>
      <c r="F33" s="28">
        <v>0</v>
      </c>
      <c r="G33" s="29"/>
      <c r="H33" s="30">
        <v>44984</v>
      </c>
      <c r="I33" s="31">
        <v>0</v>
      </c>
      <c r="J33" s="74"/>
      <c r="K33" s="78"/>
      <c r="L33" s="81"/>
      <c r="M33" s="33">
        <v>0</v>
      </c>
      <c r="N33" s="34">
        <v>0</v>
      </c>
      <c r="O33" s="35"/>
      <c r="P33" s="36">
        <f t="shared" si="1"/>
        <v>0</v>
      </c>
      <c r="Q33" s="13">
        <f t="shared" si="0"/>
        <v>0</v>
      </c>
      <c r="R33" s="13">
        <v>0</v>
      </c>
      <c r="S33" s="37"/>
    </row>
    <row r="34" spans="1:19" ht="18" thickBot="1" x14ac:dyDescent="0.35">
      <c r="A34" s="23"/>
      <c r="B34" s="24">
        <v>44985</v>
      </c>
      <c r="C34" s="25"/>
      <c r="D34" s="82"/>
      <c r="E34" s="27">
        <v>44985</v>
      </c>
      <c r="F34" s="28">
        <v>0</v>
      </c>
      <c r="G34" s="29"/>
      <c r="H34" s="30">
        <v>44985</v>
      </c>
      <c r="I34" s="31">
        <v>0</v>
      </c>
      <c r="J34" s="74"/>
      <c r="K34" s="83"/>
      <c r="L34" s="84"/>
      <c r="M34" s="33">
        <v>0</v>
      </c>
      <c r="N34" s="34">
        <v>0</v>
      </c>
      <c r="O34" s="35"/>
      <c r="P34" s="36">
        <f t="shared" si="1"/>
        <v>0</v>
      </c>
      <c r="Q34" s="13">
        <f t="shared" si="0"/>
        <v>0</v>
      </c>
      <c r="R34" s="13">
        <v>0</v>
      </c>
      <c r="S34" s="37"/>
    </row>
    <row r="35" spans="1:19" ht="18" thickBot="1" x14ac:dyDescent="0.35">
      <c r="A35" s="23"/>
      <c r="B35" s="24"/>
      <c r="C35" s="25"/>
      <c r="D35" s="77"/>
      <c r="E35" s="27"/>
      <c r="F35" s="28">
        <v>0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36">
        <f t="shared" si="1"/>
        <v>0</v>
      </c>
      <c r="Q35" s="13">
        <f t="shared" si="0"/>
        <v>0</v>
      </c>
      <c r="R35" s="13">
        <v>0</v>
      </c>
      <c r="S35" s="37"/>
    </row>
    <row r="36" spans="1:19" ht="19.5" thickBot="1" x14ac:dyDescent="0.35">
      <c r="A36" s="23"/>
      <c r="B36" s="24"/>
      <c r="C36" s="25"/>
      <c r="D36" s="85"/>
      <c r="E36" s="27"/>
      <c r="F36" s="28">
        <v>0</v>
      </c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36">
        <f t="shared" si="1"/>
        <v>0</v>
      </c>
      <c r="Q36" s="13">
        <f t="shared" si="0"/>
        <v>0</v>
      </c>
      <c r="R36" s="13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>
        <v>0</v>
      </c>
      <c r="G37" s="29"/>
      <c r="H37" s="30"/>
      <c r="I37" s="31"/>
      <c r="J37" s="74"/>
      <c r="K37" s="88"/>
      <c r="L37" s="81"/>
      <c r="M37" s="33">
        <v>0</v>
      </c>
      <c r="N37" s="34">
        <v>0</v>
      </c>
      <c r="O37" s="35"/>
      <c r="P37" s="36">
        <f t="shared" si="1"/>
        <v>0</v>
      </c>
      <c r="Q37" s="13">
        <f t="shared" si="0"/>
        <v>0</v>
      </c>
      <c r="R37" s="13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/>
      <c r="K38" s="43"/>
      <c r="L38" s="81"/>
      <c r="M38" s="33">
        <v>0</v>
      </c>
      <c r="N38" s="34">
        <v>0</v>
      </c>
      <c r="O38" s="35"/>
      <c r="P38" s="36">
        <f t="shared" si="1"/>
        <v>0</v>
      </c>
      <c r="Q38" s="13">
        <f t="shared" si="0"/>
        <v>0</v>
      </c>
      <c r="R38" s="13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/>
      <c r="K39" s="89"/>
      <c r="L39" s="76"/>
      <c r="M39" s="33">
        <v>0</v>
      </c>
      <c r="N39" s="34">
        <v>0</v>
      </c>
      <c r="O39" s="35"/>
      <c r="P39" s="36">
        <f t="shared" si="1"/>
        <v>0</v>
      </c>
      <c r="Q39" s="13">
        <f t="shared" si="0"/>
        <v>0</v>
      </c>
      <c r="R39" s="13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/>
      <c r="K40" s="89"/>
      <c r="L40" s="76"/>
      <c r="M40" s="33">
        <v>0</v>
      </c>
      <c r="N40" s="34">
        <v>0</v>
      </c>
      <c r="O40" s="35"/>
      <c r="P40" s="36">
        <f t="shared" si="1"/>
        <v>0</v>
      </c>
      <c r="Q40" s="13">
        <f t="shared" si="0"/>
        <v>0</v>
      </c>
      <c r="R40" s="13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/>
      <c r="K41" s="89"/>
      <c r="L41" s="76"/>
      <c r="M41" s="33">
        <v>0</v>
      </c>
      <c r="N41" s="34">
        <v>0</v>
      </c>
      <c r="O41" s="35"/>
      <c r="P41" s="36">
        <f t="shared" si="1"/>
        <v>0</v>
      </c>
      <c r="Q41" s="13">
        <f t="shared" si="0"/>
        <v>0</v>
      </c>
      <c r="R41" s="13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36">
        <f t="shared" si="1"/>
        <v>0</v>
      </c>
      <c r="Q42" s="13">
        <f t="shared" si="0"/>
        <v>0</v>
      </c>
      <c r="R42" s="13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28"/>
      <c r="G43" s="29"/>
      <c r="H43" s="30"/>
      <c r="I43" s="31"/>
      <c r="J43" s="74"/>
      <c r="K43" s="89"/>
      <c r="L43" s="76"/>
      <c r="M43" s="33">
        <v>0</v>
      </c>
      <c r="N43" s="34">
        <v>0</v>
      </c>
      <c r="O43" s="35"/>
      <c r="P43" s="36">
        <f t="shared" si="1"/>
        <v>0</v>
      </c>
      <c r="Q43" s="13">
        <f t="shared" si="0"/>
        <v>0</v>
      </c>
      <c r="R43" s="13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28"/>
      <c r="G44" s="29"/>
      <c r="H44" s="30"/>
      <c r="I44" s="31"/>
      <c r="J44" s="74"/>
      <c r="K44" s="89"/>
      <c r="L44" s="76"/>
      <c r="M44" s="33">
        <v>0</v>
      </c>
      <c r="N44" s="34">
        <v>0</v>
      </c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" thickBot="1" x14ac:dyDescent="0.35">
      <c r="A45" s="23"/>
      <c r="B45" s="24"/>
      <c r="C45" s="25"/>
      <c r="D45" s="80"/>
      <c r="E45" s="27"/>
      <c r="F45" s="28"/>
      <c r="G45" s="29"/>
      <c r="H45" s="30"/>
      <c r="I45" s="31"/>
      <c r="J45" s="74"/>
      <c r="K45" s="89"/>
      <c r="L45" s="76"/>
      <c r="M45" s="33">
        <v>0</v>
      </c>
      <c r="N45" s="34">
        <v>0</v>
      </c>
      <c r="O45" s="35"/>
      <c r="P45" s="36">
        <f t="shared" si="1"/>
        <v>0</v>
      </c>
      <c r="Q45" s="13">
        <f t="shared" si="0"/>
        <v>0</v>
      </c>
      <c r="R45" s="13">
        <v>0</v>
      </c>
      <c r="S45" s="37"/>
    </row>
    <row r="46" spans="1:19" ht="18" thickBot="1" x14ac:dyDescent="0.35">
      <c r="A46" s="23"/>
      <c r="B46" s="24"/>
      <c r="C46" s="25"/>
      <c r="D46" s="80"/>
      <c r="E46" s="27"/>
      <c r="F46" s="28"/>
      <c r="G46" s="29"/>
      <c r="H46" s="30"/>
      <c r="I46" s="31"/>
      <c r="J46" s="74"/>
      <c r="K46" s="89"/>
      <c r="L46" s="76"/>
      <c r="M46" s="33">
        <v>0</v>
      </c>
      <c r="N46" s="34">
        <v>0</v>
      </c>
      <c r="O46" s="35"/>
      <c r="P46" s="36">
        <f t="shared" si="1"/>
        <v>0</v>
      </c>
      <c r="Q46" s="13">
        <f t="shared" si="0"/>
        <v>0</v>
      </c>
      <c r="R46" s="13">
        <v>0</v>
      </c>
      <c r="S46" s="37"/>
    </row>
    <row r="47" spans="1:19" ht="18" thickBot="1" x14ac:dyDescent="0.35">
      <c r="A47" s="23"/>
      <c r="B47" s="24"/>
      <c r="C47" s="25"/>
      <c r="D47" s="80"/>
      <c r="E47" s="27"/>
      <c r="F47" s="90"/>
      <c r="G47" s="29"/>
      <c r="H47" s="30"/>
      <c r="I47" s="91"/>
      <c r="J47" s="74"/>
      <c r="K47" s="89"/>
      <c r="L47" s="76"/>
      <c r="M47" s="33">
        <v>0</v>
      </c>
      <c r="N47" s="34">
        <v>0</v>
      </c>
      <c r="O47" s="35"/>
      <c r="P47" s="36">
        <f t="shared" si="1"/>
        <v>0</v>
      </c>
      <c r="Q47" s="13">
        <f t="shared" si="0"/>
        <v>0</v>
      </c>
      <c r="R47" s="13">
        <v>0</v>
      </c>
      <c r="S47" s="37"/>
    </row>
    <row r="48" spans="1:19" ht="18" thickBot="1" x14ac:dyDescent="0.35">
      <c r="A48" s="23"/>
      <c r="B48" s="24"/>
      <c r="C48" s="25"/>
      <c r="D48" s="80"/>
      <c r="E48" s="27"/>
      <c r="F48" s="90"/>
      <c r="G48" s="29"/>
      <c r="H48" s="30"/>
      <c r="I48" s="91"/>
      <c r="J48" s="74"/>
      <c r="K48" s="89"/>
      <c r="L48" s="76"/>
      <c r="M48" s="92">
        <v>0</v>
      </c>
      <c r="N48" s="93"/>
      <c r="O48" s="35"/>
      <c r="P48" s="36">
        <f t="shared" si="1"/>
        <v>0</v>
      </c>
      <c r="Q48" s="13">
        <f t="shared" si="0"/>
        <v>0</v>
      </c>
      <c r="R48" s="13">
        <v>0</v>
      </c>
      <c r="S48" s="37"/>
    </row>
    <row r="49" spans="1:18" ht="18.75" thickTop="1" thickBot="1" x14ac:dyDescent="0.35">
      <c r="A49" s="23"/>
      <c r="B49" s="24"/>
      <c r="C49" s="25"/>
      <c r="D49" s="94"/>
      <c r="E49" s="27"/>
      <c r="F49" s="95"/>
      <c r="G49" s="29"/>
      <c r="H49" s="30"/>
      <c r="I49" s="96"/>
      <c r="J49" s="74"/>
      <c r="K49" s="97"/>
      <c r="L49" s="76"/>
      <c r="M49" s="259">
        <f>SUM(M5:M39)</f>
        <v>0</v>
      </c>
      <c r="N49" s="244">
        <f>SUM(N5:N39)</f>
        <v>0</v>
      </c>
      <c r="P49" s="98">
        <f t="shared" si="1"/>
        <v>0</v>
      </c>
      <c r="Q49" s="99">
        <f>SUM(Q5:Q39)</f>
        <v>0</v>
      </c>
      <c r="R49" s="13">
        <v>0</v>
      </c>
    </row>
    <row r="50" spans="1:18" ht="18" thickBot="1" x14ac:dyDescent="0.35">
      <c r="A50" s="23"/>
      <c r="B50" s="24"/>
      <c r="C50" s="100"/>
      <c r="D50" s="94"/>
      <c r="E50" s="27"/>
      <c r="F50" s="101"/>
      <c r="G50" s="29"/>
      <c r="H50" s="30"/>
      <c r="I50" s="96"/>
      <c r="J50" s="74"/>
      <c r="K50" s="102"/>
      <c r="L50" s="76"/>
      <c r="M50" s="260"/>
      <c r="N50" s="245"/>
      <c r="P50" s="36"/>
      <c r="Q50" s="9"/>
      <c r="R50" s="13">
        <v>0</v>
      </c>
    </row>
    <row r="51" spans="1:18" ht="17.25" customHeight="1" thickBot="1" x14ac:dyDescent="0.35">
      <c r="A51" s="23"/>
      <c r="B51" s="24"/>
      <c r="C51" s="100"/>
      <c r="D51" s="94"/>
      <c r="E51" s="27"/>
      <c r="F51" s="103"/>
      <c r="G51" s="104"/>
      <c r="H51" s="30"/>
      <c r="I51" s="91"/>
      <c r="J51" s="74"/>
      <c r="K51" s="103"/>
      <c r="L51" s="76"/>
      <c r="M51" s="105"/>
      <c r="N51" s="106"/>
      <c r="P51" s="36"/>
      <c r="Q51" s="9"/>
    </row>
    <row r="52" spans="1:18" ht="18" thickBot="1" x14ac:dyDescent="0.35">
      <c r="A52" s="23"/>
      <c r="B52" s="24"/>
      <c r="C52" s="100"/>
      <c r="D52" s="94"/>
      <c r="E52" s="27"/>
      <c r="F52" s="103"/>
      <c r="G52" s="104"/>
      <c r="H52" s="30"/>
      <c r="I52" s="91"/>
      <c r="J52" s="74"/>
      <c r="K52" s="78"/>
      <c r="L52" s="81"/>
      <c r="M52" s="105"/>
      <c r="N52" s="106"/>
      <c r="P52" s="36"/>
      <c r="Q52" s="9"/>
    </row>
    <row r="53" spans="1:18" ht="18" thickBot="1" x14ac:dyDescent="0.35">
      <c r="A53" s="23"/>
      <c r="B53" s="24"/>
      <c r="C53" s="100"/>
      <c r="D53" s="94"/>
      <c r="E53" s="27"/>
      <c r="F53" s="103"/>
      <c r="G53" s="104"/>
      <c r="H53" s="30"/>
      <c r="I53" s="91"/>
      <c r="J53" s="74"/>
      <c r="K53" s="107"/>
      <c r="L53" s="81"/>
      <c r="M53" s="105"/>
      <c r="N53" s="106"/>
      <c r="P53" s="36"/>
      <c r="Q53" s="9"/>
    </row>
    <row r="54" spans="1:18" ht="18" thickBot="1" x14ac:dyDescent="0.35">
      <c r="A54" s="23"/>
      <c r="B54" s="24"/>
      <c r="C54" s="100"/>
      <c r="D54" s="94"/>
      <c r="E54" s="27"/>
      <c r="F54" s="103"/>
      <c r="G54" s="104"/>
      <c r="H54" s="30"/>
      <c r="I54" s="91"/>
      <c r="J54" s="74"/>
      <c r="K54" s="78"/>
      <c r="L54" s="81"/>
      <c r="M54" s="105"/>
      <c r="N54" s="106"/>
      <c r="P54" s="36"/>
      <c r="Q54" s="9"/>
    </row>
    <row r="55" spans="1:18" ht="18" thickBot="1" x14ac:dyDescent="0.35">
      <c r="A55" s="23"/>
      <c r="B55" s="24"/>
      <c r="C55" s="108"/>
      <c r="D55" s="109"/>
      <c r="E55" s="27"/>
      <c r="F55" s="110"/>
      <c r="G55" s="111"/>
      <c r="H55" s="30"/>
      <c r="I55" s="91"/>
      <c r="J55" s="74"/>
      <c r="K55" s="112"/>
      <c r="L55" s="81"/>
      <c r="M55" s="105"/>
      <c r="N55" s="106"/>
      <c r="P55" s="36"/>
      <c r="Q55" s="9"/>
    </row>
    <row r="56" spans="1:18" ht="18" thickBot="1" x14ac:dyDescent="0.35">
      <c r="A56" s="23"/>
      <c r="B56" s="113"/>
      <c r="C56" s="108"/>
      <c r="D56" s="109"/>
      <c r="E56" s="114"/>
      <c r="F56" s="110"/>
      <c r="G56" s="111"/>
      <c r="H56" s="115"/>
      <c r="I56" s="91"/>
      <c r="J56" s="74"/>
      <c r="K56" s="116"/>
      <c r="L56" s="81"/>
      <c r="M56" s="105"/>
      <c r="N56" s="106"/>
      <c r="P56" s="36"/>
      <c r="Q56" s="9"/>
    </row>
    <row r="57" spans="1:18" ht="18" thickBot="1" x14ac:dyDescent="0.35">
      <c r="A57" s="23"/>
      <c r="B57" s="113"/>
      <c r="C57" s="108"/>
      <c r="D57" s="109"/>
      <c r="E57" s="114"/>
      <c r="F57" s="110"/>
      <c r="G57" s="111"/>
      <c r="H57" s="115"/>
      <c r="I57" s="91"/>
      <c r="J57" s="74"/>
      <c r="K57" s="116"/>
      <c r="L57" s="81"/>
      <c r="M57" s="105"/>
      <c r="N57" s="106"/>
      <c r="P57" s="36"/>
      <c r="Q57" s="9"/>
    </row>
    <row r="58" spans="1:18" ht="18" thickBot="1" x14ac:dyDescent="0.35">
      <c r="A58" s="23"/>
      <c r="B58" s="113"/>
      <c r="C58" s="108"/>
      <c r="D58" s="109"/>
      <c r="E58" s="114"/>
      <c r="F58" s="110"/>
      <c r="G58" s="111"/>
      <c r="H58" s="115"/>
      <c r="I58" s="91"/>
      <c r="J58" s="74"/>
      <c r="K58" s="116"/>
      <c r="L58" s="81"/>
      <c r="M58" s="105"/>
      <c r="N58" s="106"/>
      <c r="P58" s="36"/>
      <c r="Q58" s="9"/>
    </row>
    <row r="59" spans="1:18" ht="15.75" thickBot="1" x14ac:dyDescent="0.3">
      <c r="A59" s="23"/>
      <c r="B59" s="113"/>
      <c r="C59" s="25">
        <v>0</v>
      </c>
      <c r="D59" s="117"/>
      <c r="E59" s="118"/>
      <c r="F59" s="108"/>
      <c r="H59" s="119"/>
      <c r="I59" s="91"/>
      <c r="J59" s="120"/>
      <c r="K59" s="121"/>
      <c r="L59" s="9"/>
      <c r="M59" s="122"/>
      <c r="N59" s="34"/>
      <c r="P59" s="36"/>
      <c r="Q59" s="9"/>
    </row>
    <row r="60" spans="1:18" ht="16.5" thickBot="1" x14ac:dyDescent="0.3">
      <c r="B60" s="123" t="s">
        <v>11</v>
      </c>
      <c r="C60" s="124">
        <f>SUM(C5:C59)</f>
        <v>0</v>
      </c>
      <c r="D60" s="125"/>
      <c r="E60" s="126" t="s">
        <v>11</v>
      </c>
      <c r="F60" s="127">
        <f>SUM(F5:F59)</f>
        <v>0</v>
      </c>
      <c r="G60" s="125"/>
      <c r="H60" s="128" t="s">
        <v>12</v>
      </c>
      <c r="I60" s="129">
        <f>SUM(I5:I59)</f>
        <v>0</v>
      </c>
      <c r="J60" s="130"/>
      <c r="K60" s="131" t="s">
        <v>13</v>
      </c>
      <c r="L60" s="132">
        <f>SUM(L5:L59)</f>
        <v>0</v>
      </c>
      <c r="M60" s="133"/>
      <c r="N60" s="133"/>
      <c r="P60" s="36"/>
      <c r="Q60" s="9"/>
    </row>
    <row r="61" spans="1:18" ht="16.5" thickTop="1" thickBot="1" x14ac:dyDescent="0.3">
      <c r="C61" s="4" t="s">
        <v>9</v>
      </c>
      <c r="P61" s="36"/>
      <c r="Q61" s="9"/>
    </row>
    <row r="62" spans="1:18" ht="19.5" thickBot="1" x14ac:dyDescent="0.3">
      <c r="A62" s="135"/>
      <c r="B62" s="136"/>
      <c r="C62" s="1"/>
      <c r="H62" s="246" t="s">
        <v>14</v>
      </c>
      <c r="I62" s="247"/>
      <c r="J62" s="137"/>
      <c r="K62" s="248">
        <f>I60+L60</f>
        <v>0</v>
      </c>
      <c r="L62" s="249"/>
      <c r="M62" s="250">
        <f>N49+M49</f>
        <v>0</v>
      </c>
      <c r="N62" s="251"/>
      <c r="P62" s="36"/>
      <c r="Q62" s="9"/>
    </row>
    <row r="63" spans="1:18" ht="15.75" x14ac:dyDescent="0.25">
      <c r="D63" s="243" t="s">
        <v>15</v>
      </c>
      <c r="E63" s="243"/>
      <c r="F63" s="138">
        <f>F60-K62-C60</f>
        <v>0</v>
      </c>
      <c r="I63" s="139"/>
      <c r="J63" s="140"/>
      <c r="P63" s="36"/>
      <c r="Q63" s="9"/>
    </row>
    <row r="64" spans="1:18" ht="18.75" x14ac:dyDescent="0.3">
      <c r="D64" s="261" t="s">
        <v>16</v>
      </c>
      <c r="E64" s="261"/>
      <c r="F64" s="133">
        <v>-2061966.34</v>
      </c>
      <c r="I64" s="262" t="s">
        <v>17</v>
      </c>
      <c r="J64" s="263"/>
      <c r="K64" s="264">
        <f>F66+F67+F68</f>
        <v>-2061966.34</v>
      </c>
      <c r="L64" s="265"/>
      <c r="P64" s="36"/>
      <c r="Q64" s="9"/>
    </row>
    <row r="65" spans="2:14" ht="19.5" thickBot="1" x14ac:dyDescent="0.35">
      <c r="D65" s="141"/>
      <c r="E65" s="142"/>
      <c r="F65" s="143">
        <v>0</v>
      </c>
      <c r="I65" s="144"/>
      <c r="J65" s="145"/>
      <c r="K65" s="146"/>
      <c r="L65" s="147"/>
    </row>
    <row r="66" spans="2:14" ht="19.5" thickTop="1" x14ac:dyDescent="0.3">
      <c r="C66" s="5" t="s">
        <v>9</v>
      </c>
      <c r="E66" s="135" t="s">
        <v>18</v>
      </c>
      <c r="F66" s="133">
        <f>SUM(F63:F65)</f>
        <v>-2061966.34</v>
      </c>
      <c r="H66" s="23"/>
      <c r="I66" s="148" t="s">
        <v>19</v>
      </c>
      <c r="J66" s="149"/>
      <c r="K66" s="266">
        <f>-C4</f>
        <v>0</v>
      </c>
      <c r="L66" s="267"/>
    </row>
    <row r="67" spans="2:14" ht="16.5" thickBot="1" x14ac:dyDescent="0.3">
      <c r="D67" s="150" t="s">
        <v>20</v>
      </c>
      <c r="E67" s="135" t="s">
        <v>21</v>
      </c>
      <c r="F67" s="151">
        <v>0</v>
      </c>
    </row>
    <row r="68" spans="2:14" ht="20.25" thickTop="1" thickBot="1" x14ac:dyDescent="0.35">
      <c r="C68" s="152">
        <v>44955</v>
      </c>
      <c r="D68" s="268" t="s">
        <v>22</v>
      </c>
      <c r="E68" s="269"/>
      <c r="F68" s="153">
        <v>0</v>
      </c>
      <c r="I68" s="270" t="s">
        <v>23</v>
      </c>
      <c r="J68" s="271"/>
      <c r="K68" s="272">
        <f>K64+K66</f>
        <v>-2061966.34</v>
      </c>
      <c r="L68" s="272"/>
    </row>
    <row r="69" spans="2:14" ht="17.25" x14ac:dyDescent="0.3">
      <c r="C69" s="154"/>
      <c r="D69" s="155"/>
      <c r="E69" s="156"/>
      <c r="F69" s="157"/>
      <c r="J69" s="158"/>
    </row>
    <row r="70" spans="2:14" ht="15" customHeight="1" x14ac:dyDescent="0.25">
      <c r="I70" s="159"/>
      <c r="J70" s="159"/>
      <c r="K70" s="160"/>
      <c r="L70" s="160"/>
    </row>
    <row r="71" spans="2:14" ht="16.5" customHeight="1" x14ac:dyDescent="0.25">
      <c r="B71" s="161"/>
      <c r="C71" s="162"/>
      <c r="D71" s="163"/>
      <c r="E71" s="36"/>
      <c r="I71" s="159"/>
      <c r="J71" s="159"/>
      <c r="K71" s="160"/>
      <c r="L71" s="160"/>
      <c r="M71" s="164"/>
      <c r="N71" s="135"/>
    </row>
    <row r="72" spans="2:14" ht="15.75" x14ac:dyDescent="0.25">
      <c r="B72" s="161"/>
      <c r="C72" s="165"/>
      <c r="E72" s="36"/>
      <c r="M72" s="164"/>
      <c r="N72" s="135"/>
    </row>
    <row r="73" spans="2:14" ht="15.75" x14ac:dyDescent="0.25">
      <c r="B73" s="161"/>
      <c r="C73" s="165"/>
      <c r="E73" s="36"/>
      <c r="F73" s="166"/>
      <c r="L73" s="167"/>
      <c r="M73" s="1"/>
    </row>
    <row r="74" spans="2:14" ht="15.75" x14ac:dyDescent="0.25">
      <c r="B74" s="161"/>
      <c r="C74" s="165"/>
      <c r="E74" s="36"/>
      <c r="M74" s="1"/>
    </row>
    <row r="75" spans="2:14" ht="15.75" x14ac:dyDescent="0.25">
      <c r="B75" s="161"/>
      <c r="C75" s="165"/>
      <c r="E75" s="36"/>
      <c r="F75" s="168"/>
      <c r="M75" s="1"/>
    </row>
    <row r="76" spans="2:14" x14ac:dyDescent="0.25">
      <c r="E76" s="169"/>
      <c r="F76" s="36"/>
      <c r="M76" s="1"/>
    </row>
    <row r="77" spans="2:14" x14ac:dyDescent="0.25">
      <c r="E77" s="169"/>
      <c r="F77" s="36"/>
      <c r="M77" s="1"/>
    </row>
    <row r="78" spans="2:14" x14ac:dyDescent="0.25">
      <c r="E78" s="169"/>
      <c r="F78" s="36"/>
      <c r="M78" s="1"/>
    </row>
    <row r="79" spans="2:14" x14ac:dyDescent="0.25">
      <c r="E79" s="169"/>
      <c r="F79" s="36"/>
      <c r="M79" s="1"/>
    </row>
    <row r="80" spans="2:14" x14ac:dyDescent="0.25">
      <c r="E80" s="169"/>
      <c r="F80" s="36"/>
      <c r="M80" s="1"/>
    </row>
    <row r="81" spans="5:13" x14ac:dyDescent="0.25">
      <c r="E81" s="169"/>
      <c r="F81" s="36"/>
      <c r="M81" s="1"/>
    </row>
    <row r="82" spans="5:13" x14ac:dyDescent="0.25">
      <c r="E82" s="169"/>
      <c r="F82" s="36"/>
      <c r="M82" s="1"/>
    </row>
    <row r="83" spans="5:13" x14ac:dyDescent="0.25">
      <c r="E83" s="169"/>
      <c r="F83" s="36"/>
      <c r="M83" s="1"/>
    </row>
    <row r="84" spans="5:13" x14ac:dyDescent="0.25">
      <c r="E84" s="169"/>
      <c r="F84" s="36"/>
      <c r="M84" s="1"/>
    </row>
    <row r="85" spans="5:13" x14ac:dyDescent="0.25">
      <c r="E85" s="169"/>
      <c r="F85" s="36"/>
      <c r="M85" s="1"/>
    </row>
    <row r="86" spans="5:13" x14ac:dyDescent="0.25">
      <c r="E86" s="169"/>
      <c r="F86" s="36"/>
      <c r="M86" s="1"/>
    </row>
    <row r="87" spans="5:13" x14ac:dyDescent="0.25">
      <c r="E87" s="169"/>
      <c r="F87" s="36"/>
    </row>
    <row r="88" spans="5:13" x14ac:dyDescent="0.25">
      <c r="F88" s="168"/>
    </row>
    <row r="89" spans="5:13" x14ac:dyDescent="0.25">
      <c r="F89" s="168"/>
    </row>
    <row r="90" spans="5:13" x14ac:dyDescent="0.25">
      <c r="F90" s="168"/>
    </row>
  </sheetData>
  <mergeCells count="21">
    <mergeCell ref="D64:E64"/>
    <mergeCell ref="I64:J64"/>
    <mergeCell ref="K64:L64"/>
    <mergeCell ref="K66:L66"/>
    <mergeCell ref="D68:E68"/>
    <mergeCell ref="I68:J68"/>
    <mergeCell ref="K68:L68"/>
    <mergeCell ref="B1:B2"/>
    <mergeCell ref="C1:M1"/>
    <mergeCell ref="B3:C3"/>
    <mergeCell ref="H3:I3"/>
    <mergeCell ref="M49:M50"/>
    <mergeCell ref="R3:R4"/>
    <mergeCell ref="E4:F4"/>
    <mergeCell ref="H4:I4"/>
    <mergeCell ref="P4:Q4"/>
    <mergeCell ref="D63:E63"/>
    <mergeCell ref="N49:N50"/>
    <mergeCell ref="H62:I62"/>
    <mergeCell ref="K62:L62"/>
    <mergeCell ref="M62:N62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15"/>
  <sheetViews>
    <sheetView tabSelected="1" topLeftCell="A16" workbookViewId="0">
      <selection activeCell="E33" sqref="E33"/>
    </sheetView>
  </sheetViews>
  <sheetFormatPr baseColWidth="10" defaultRowHeight="15.75" x14ac:dyDescent="0.25"/>
  <cols>
    <col min="1" max="1" width="13.42578125" style="208" bestFit="1" customWidth="1"/>
    <col min="2" max="2" width="10.5703125" style="209" customWidth="1"/>
    <col min="3" max="3" width="17.5703125" style="1" customWidth="1"/>
    <col min="4" max="4" width="12.42578125" style="211" bestFit="1" customWidth="1"/>
    <col min="5" max="5" width="15.140625" style="1" bestFit="1" customWidth="1"/>
    <col min="6" max="6" width="19.5703125" style="1" bestFit="1" customWidth="1"/>
    <col min="7" max="9" width="11.42578125" style="135"/>
    <col min="10" max="11" width="17.140625" style="135" customWidth="1"/>
    <col min="12" max="16384" width="11.42578125" style="135"/>
  </cols>
  <sheetData>
    <row r="1" spans="1:7" ht="36.75" customHeight="1" thickTop="1" thickBot="1" x14ac:dyDescent="0.3">
      <c r="A1" s="213" t="s">
        <v>31</v>
      </c>
      <c r="B1" s="170"/>
      <c r="C1" s="171"/>
      <c r="D1" s="172"/>
      <c r="E1" s="171"/>
      <c r="F1" s="173" t="s">
        <v>24</v>
      </c>
    </row>
    <row r="2" spans="1:7" ht="16.5" thickBot="1" x14ac:dyDescent="0.3">
      <c r="A2" s="174" t="s">
        <v>25</v>
      </c>
      <c r="B2" s="175" t="s">
        <v>26</v>
      </c>
      <c r="C2" s="176" t="s">
        <v>27</v>
      </c>
      <c r="D2" s="177" t="s">
        <v>28</v>
      </c>
      <c r="E2" s="176" t="s">
        <v>29</v>
      </c>
      <c r="F2" s="178" t="s">
        <v>27</v>
      </c>
    </row>
    <row r="3" spans="1:7" ht="22.5" customHeight="1" x14ac:dyDescent="0.25">
      <c r="A3" s="183">
        <v>44956</v>
      </c>
      <c r="B3" s="184" t="s">
        <v>56</v>
      </c>
      <c r="C3" s="151">
        <v>78896</v>
      </c>
      <c r="D3" s="223">
        <v>44960</v>
      </c>
      <c r="E3" s="222">
        <v>78896</v>
      </c>
      <c r="F3" s="182">
        <f>C3-E3</f>
        <v>0</v>
      </c>
    </row>
    <row r="4" spans="1:7" ht="22.5" customHeight="1" x14ac:dyDescent="0.25">
      <c r="A4" s="183">
        <v>44958</v>
      </c>
      <c r="B4" s="184" t="s">
        <v>58</v>
      </c>
      <c r="C4" s="151">
        <v>3852.85</v>
      </c>
      <c r="D4" s="223">
        <v>44960</v>
      </c>
      <c r="E4" s="222">
        <v>3852.85</v>
      </c>
      <c r="F4" s="185">
        <f>C4-E4+F3</f>
        <v>0</v>
      </c>
    </row>
    <row r="5" spans="1:7" ht="21" customHeight="1" x14ac:dyDescent="0.25">
      <c r="A5" s="183">
        <v>44958</v>
      </c>
      <c r="B5" s="184" t="s">
        <v>57</v>
      </c>
      <c r="C5" s="151">
        <v>33129.599999999999</v>
      </c>
      <c r="D5" s="223">
        <v>44960</v>
      </c>
      <c r="E5" s="222">
        <v>33129.599999999999</v>
      </c>
      <c r="F5" s="185">
        <f t="shared" ref="F5:F68" si="0">C5-E5+F4</f>
        <v>0</v>
      </c>
    </row>
    <row r="6" spans="1:7" ht="21" customHeight="1" x14ac:dyDescent="0.3">
      <c r="A6" s="187">
        <v>44958</v>
      </c>
      <c r="B6" s="188" t="s">
        <v>59</v>
      </c>
      <c r="C6" s="151">
        <v>77299.399999999994</v>
      </c>
      <c r="D6" s="223">
        <v>44960</v>
      </c>
      <c r="E6" s="222">
        <v>77299.399999999994</v>
      </c>
      <c r="F6" s="185">
        <f t="shared" si="0"/>
        <v>0</v>
      </c>
      <c r="G6" s="186"/>
    </row>
    <row r="7" spans="1:7" ht="21" customHeight="1" x14ac:dyDescent="0.25">
      <c r="A7" s="187">
        <v>44959</v>
      </c>
      <c r="B7" s="188" t="s">
        <v>60</v>
      </c>
      <c r="C7" s="151">
        <v>83397.55</v>
      </c>
      <c r="D7" s="223">
        <v>44960</v>
      </c>
      <c r="E7" s="222">
        <v>83397.55</v>
      </c>
      <c r="F7" s="185">
        <f t="shared" si="0"/>
        <v>0</v>
      </c>
    </row>
    <row r="8" spans="1:7" ht="21" customHeight="1" x14ac:dyDescent="0.25">
      <c r="A8" s="187">
        <v>44959</v>
      </c>
      <c r="B8" s="188" t="s">
        <v>61</v>
      </c>
      <c r="C8" s="151">
        <v>44916</v>
      </c>
      <c r="D8" s="223">
        <v>44960</v>
      </c>
      <c r="E8" s="222">
        <v>44916</v>
      </c>
      <c r="F8" s="185">
        <f t="shared" si="0"/>
        <v>0</v>
      </c>
    </row>
    <row r="9" spans="1:7" ht="21" customHeight="1" x14ac:dyDescent="0.25">
      <c r="A9" s="183">
        <v>44960</v>
      </c>
      <c r="B9" s="184" t="s">
        <v>63</v>
      </c>
      <c r="C9" s="151">
        <v>59628.54</v>
      </c>
      <c r="D9" s="229">
        <v>44968</v>
      </c>
      <c r="E9" s="230">
        <v>59628.54</v>
      </c>
      <c r="F9" s="185">
        <f t="shared" si="0"/>
        <v>0</v>
      </c>
    </row>
    <row r="10" spans="1:7" ht="21" customHeight="1" x14ac:dyDescent="0.25">
      <c r="A10" s="183">
        <v>44960</v>
      </c>
      <c r="B10" s="184" t="s">
        <v>64</v>
      </c>
      <c r="C10" s="151">
        <v>34552</v>
      </c>
      <c r="D10" s="229">
        <v>44968</v>
      </c>
      <c r="E10" s="230">
        <v>34552</v>
      </c>
      <c r="F10" s="185">
        <f t="shared" si="0"/>
        <v>0</v>
      </c>
    </row>
    <row r="11" spans="1:7" ht="21" customHeight="1" x14ac:dyDescent="0.25">
      <c r="A11" s="183">
        <v>44961</v>
      </c>
      <c r="B11" s="184" t="s">
        <v>65</v>
      </c>
      <c r="C11" s="151">
        <v>111300.16</v>
      </c>
      <c r="D11" s="229">
        <v>44968</v>
      </c>
      <c r="E11" s="230">
        <v>111300.16</v>
      </c>
      <c r="F11" s="185">
        <f t="shared" si="0"/>
        <v>0</v>
      </c>
    </row>
    <row r="12" spans="1:7" ht="21" customHeight="1" x14ac:dyDescent="0.3">
      <c r="A12" s="183">
        <v>44963</v>
      </c>
      <c r="B12" s="184" t="s">
        <v>66</v>
      </c>
      <c r="C12" s="151">
        <v>9963</v>
      </c>
      <c r="D12" s="229">
        <v>44968</v>
      </c>
      <c r="E12" s="230">
        <v>9963</v>
      </c>
      <c r="F12" s="185">
        <f t="shared" si="0"/>
        <v>0</v>
      </c>
      <c r="G12" s="186"/>
    </row>
    <row r="13" spans="1:7" ht="21" customHeight="1" x14ac:dyDescent="0.25">
      <c r="A13" s="183">
        <v>44963</v>
      </c>
      <c r="B13" s="184" t="s">
        <v>67</v>
      </c>
      <c r="C13" s="151">
        <v>75529.25</v>
      </c>
      <c r="D13" s="229">
        <v>44968</v>
      </c>
      <c r="E13" s="230">
        <v>75529.25</v>
      </c>
      <c r="F13" s="185">
        <f t="shared" si="0"/>
        <v>0</v>
      </c>
    </row>
    <row r="14" spans="1:7" ht="21" customHeight="1" x14ac:dyDescent="0.25">
      <c r="A14" s="183">
        <v>44964</v>
      </c>
      <c r="B14" s="184" t="s">
        <v>78</v>
      </c>
      <c r="C14" s="151">
        <v>83670.740000000005</v>
      </c>
      <c r="D14" s="229">
        <v>44968</v>
      </c>
      <c r="E14" s="230">
        <v>83670.740000000005</v>
      </c>
      <c r="F14" s="185">
        <f t="shared" si="0"/>
        <v>0</v>
      </c>
    </row>
    <row r="15" spans="1:7" ht="21" customHeight="1" x14ac:dyDescent="0.25">
      <c r="A15" s="183">
        <v>44965</v>
      </c>
      <c r="B15" s="184" t="s">
        <v>79</v>
      </c>
      <c r="C15" s="151">
        <v>12446</v>
      </c>
      <c r="D15" s="229">
        <v>44968</v>
      </c>
      <c r="E15" s="230">
        <v>12446</v>
      </c>
      <c r="F15" s="185">
        <f t="shared" si="0"/>
        <v>0</v>
      </c>
    </row>
    <row r="16" spans="1:7" ht="21" customHeight="1" x14ac:dyDescent="0.25">
      <c r="A16" s="183">
        <v>44965</v>
      </c>
      <c r="B16" s="184" t="s">
        <v>80</v>
      </c>
      <c r="C16" s="151">
        <v>45123.76</v>
      </c>
      <c r="D16" s="229">
        <v>44968</v>
      </c>
      <c r="E16" s="230">
        <v>45123.76</v>
      </c>
      <c r="F16" s="185">
        <f t="shared" si="0"/>
        <v>0</v>
      </c>
    </row>
    <row r="17" spans="1:10" ht="21" customHeight="1" x14ac:dyDescent="0.25">
      <c r="A17" s="183">
        <v>44967</v>
      </c>
      <c r="B17" s="184" t="s">
        <v>81</v>
      </c>
      <c r="C17" s="151">
        <v>166731.16</v>
      </c>
      <c r="D17" s="229">
        <v>44968</v>
      </c>
      <c r="E17" s="230">
        <v>166731.16</v>
      </c>
      <c r="F17" s="185">
        <f t="shared" si="0"/>
        <v>0</v>
      </c>
    </row>
    <row r="18" spans="1:10" ht="21" customHeight="1" x14ac:dyDescent="0.25">
      <c r="A18" s="183">
        <v>44967</v>
      </c>
      <c r="B18" s="184" t="s">
        <v>82</v>
      </c>
      <c r="C18" s="151">
        <v>6377.4</v>
      </c>
      <c r="D18" s="229">
        <v>44968</v>
      </c>
      <c r="E18" s="230">
        <v>6377.4</v>
      </c>
      <c r="F18" s="185">
        <f t="shared" si="0"/>
        <v>0</v>
      </c>
    </row>
    <row r="19" spans="1:10" ht="21" customHeight="1" x14ac:dyDescent="0.25">
      <c r="A19" s="183">
        <v>44968</v>
      </c>
      <c r="B19" s="184" t="s">
        <v>83</v>
      </c>
      <c r="C19" s="151">
        <v>152217.42000000001</v>
      </c>
      <c r="D19" s="231">
        <v>44975</v>
      </c>
      <c r="E19" s="232">
        <v>152217.42000000001</v>
      </c>
      <c r="F19" s="185">
        <f t="shared" si="0"/>
        <v>0</v>
      </c>
    </row>
    <row r="20" spans="1:10" ht="21" customHeight="1" x14ac:dyDescent="0.25">
      <c r="A20" s="183">
        <v>44970</v>
      </c>
      <c r="B20" s="184" t="s">
        <v>84</v>
      </c>
      <c r="C20" s="151">
        <v>45703.76</v>
      </c>
      <c r="D20" s="231">
        <v>44975</v>
      </c>
      <c r="E20" s="232">
        <v>45703.76</v>
      </c>
      <c r="F20" s="185">
        <f t="shared" si="0"/>
        <v>0</v>
      </c>
    </row>
    <row r="21" spans="1:10" ht="24.75" customHeight="1" x14ac:dyDescent="0.25">
      <c r="A21" s="183">
        <v>44971</v>
      </c>
      <c r="B21" s="184" t="s">
        <v>85</v>
      </c>
      <c r="C21" s="151">
        <v>8278.6</v>
      </c>
      <c r="D21" s="231">
        <v>44975</v>
      </c>
      <c r="E21" s="232">
        <v>8278.6</v>
      </c>
      <c r="F21" s="185">
        <f t="shared" si="0"/>
        <v>0</v>
      </c>
    </row>
    <row r="22" spans="1:10" ht="21" customHeight="1" x14ac:dyDescent="0.25">
      <c r="A22" s="183">
        <v>44971</v>
      </c>
      <c r="B22" s="184" t="s">
        <v>86</v>
      </c>
      <c r="C22" s="151">
        <v>110776.46</v>
      </c>
      <c r="D22" s="231">
        <v>44975</v>
      </c>
      <c r="E22" s="232">
        <v>110776.46</v>
      </c>
      <c r="F22" s="185">
        <f t="shared" si="0"/>
        <v>0</v>
      </c>
    </row>
    <row r="23" spans="1:10" ht="21" customHeight="1" x14ac:dyDescent="0.25">
      <c r="A23" s="183">
        <v>44972</v>
      </c>
      <c r="B23" s="184" t="s">
        <v>87</v>
      </c>
      <c r="C23" s="151">
        <v>20044.8</v>
      </c>
      <c r="D23" s="231">
        <v>44975</v>
      </c>
      <c r="E23" s="232">
        <v>20044.8</v>
      </c>
      <c r="F23" s="185">
        <f t="shared" si="0"/>
        <v>0</v>
      </c>
    </row>
    <row r="24" spans="1:10" ht="21" customHeight="1" x14ac:dyDescent="0.3">
      <c r="A24" s="183">
        <v>44972</v>
      </c>
      <c r="B24" s="184" t="s">
        <v>88</v>
      </c>
      <c r="C24" s="151">
        <v>844.44</v>
      </c>
      <c r="D24" s="231">
        <v>44975</v>
      </c>
      <c r="E24" s="232">
        <v>844.44</v>
      </c>
      <c r="F24" s="185">
        <f t="shared" si="0"/>
        <v>0</v>
      </c>
      <c r="G24" s="186"/>
    </row>
    <row r="25" spans="1:10" ht="21" customHeight="1" x14ac:dyDescent="0.25">
      <c r="A25" s="183">
        <v>44973</v>
      </c>
      <c r="B25" s="184" t="s">
        <v>89</v>
      </c>
      <c r="C25" s="151">
        <v>69518.399999999994</v>
      </c>
      <c r="D25" s="231">
        <v>44975</v>
      </c>
      <c r="E25" s="232">
        <v>69518.399999999994</v>
      </c>
      <c r="F25" s="185">
        <f t="shared" si="0"/>
        <v>0</v>
      </c>
    </row>
    <row r="26" spans="1:10" ht="21" customHeight="1" x14ac:dyDescent="0.25">
      <c r="A26" s="183">
        <v>44974</v>
      </c>
      <c r="B26" s="184" t="s">
        <v>90</v>
      </c>
      <c r="C26" s="151">
        <v>105172.87</v>
      </c>
      <c r="D26" s="233">
        <v>44982</v>
      </c>
      <c r="E26" s="234">
        <v>105172.87</v>
      </c>
      <c r="F26" s="185">
        <f t="shared" si="0"/>
        <v>0</v>
      </c>
    </row>
    <row r="27" spans="1:10" ht="21" customHeight="1" x14ac:dyDescent="0.25">
      <c r="A27" s="183">
        <v>44975</v>
      </c>
      <c r="B27" s="184" t="s">
        <v>91</v>
      </c>
      <c r="C27" s="151">
        <v>116872.96000000001</v>
      </c>
      <c r="D27" s="233">
        <v>44982</v>
      </c>
      <c r="E27" s="234">
        <v>116872.96000000001</v>
      </c>
      <c r="F27" s="185">
        <f t="shared" si="0"/>
        <v>0</v>
      </c>
    </row>
    <row r="28" spans="1:10" ht="21" customHeight="1" x14ac:dyDescent="0.25">
      <c r="A28" s="183">
        <v>44975</v>
      </c>
      <c r="B28" s="184" t="s">
        <v>92</v>
      </c>
      <c r="C28" s="151">
        <v>4177.6000000000004</v>
      </c>
      <c r="D28" s="233">
        <v>44982</v>
      </c>
      <c r="E28" s="234">
        <v>4177.6000000000004</v>
      </c>
      <c r="F28" s="185">
        <f t="shared" si="0"/>
        <v>0</v>
      </c>
    </row>
    <row r="29" spans="1:10" ht="21" customHeight="1" x14ac:dyDescent="0.25">
      <c r="A29" s="183">
        <v>44975</v>
      </c>
      <c r="B29" s="184" t="s">
        <v>93</v>
      </c>
      <c r="C29" s="151">
        <v>16299.2</v>
      </c>
      <c r="D29" s="233">
        <v>44982</v>
      </c>
      <c r="E29" s="234">
        <v>16299.2</v>
      </c>
      <c r="F29" s="185">
        <f t="shared" si="0"/>
        <v>0</v>
      </c>
      <c r="J29" s="151">
        <v>0</v>
      </c>
    </row>
    <row r="30" spans="1:10" ht="21" customHeight="1" x14ac:dyDescent="0.25">
      <c r="A30" s="187">
        <v>44975</v>
      </c>
      <c r="B30" s="188" t="s">
        <v>94</v>
      </c>
      <c r="C30" s="151">
        <v>4728</v>
      </c>
      <c r="D30" s="233">
        <v>44982</v>
      </c>
      <c r="E30" s="234">
        <v>4728</v>
      </c>
      <c r="F30" s="185">
        <f t="shared" si="0"/>
        <v>0</v>
      </c>
      <c r="J30" s="151">
        <v>0</v>
      </c>
    </row>
    <row r="31" spans="1:10" ht="21" customHeight="1" x14ac:dyDescent="0.25">
      <c r="A31" s="187">
        <v>44978</v>
      </c>
      <c r="B31" s="188" t="s">
        <v>95</v>
      </c>
      <c r="C31" s="151">
        <v>152507.28</v>
      </c>
      <c r="D31" s="233">
        <v>44982</v>
      </c>
      <c r="E31" s="234">
        <v>152507.28</v>
      </c>
      <c r="F31" s="185">
        <f t="shared" si="0"/>
        <v>0</v>
      </c>
      <c r="J31" s="151">
        <v>0</v>
      </c>
    </row>
    <row r="32" spans="1:10" ht="21" customHeight="1" x14ac:dyDescent="0.3">
      <c r="A32" s="187">
        <v>44980</v>
      </c>
      <c r="B32" s="188" t="s">
        <v>96</v>
      </c>
      <c r="C32" s="151">
        <v>36653.4</v>
      </c>
      <c r="D32" s="233">
        <v>44982</v>
      </c>
      <c r="E32" s="234">
        <v>36653.4</v>
      </c>
      <c r="F32" s="185">
        <f t="shared" si="0"/>
        <v>0</v>
      </c>
      <c r="G32" s="186"/>
      <c r="J32" s="151">
        <v>0</v>
      </c>
    </row>
    <row r="33" spans="1:10" ht="21" customHeight="1" x14ac:dyDescent="0.25">
      <c r="A33" s="187">
        <v>44980</v>
      </c>
      <c r="B33" s="188" t="s">
        <v>100</v>
      </c>
      <c r="C33" s="151">
        <v>139527.16</v>
      </c>
      <c r="D33" s="233">
        <v>44982</v>
      </c>
      <c r="E33" s="234">
        <v>139527.16</v>
      </c>
      <c r="F33" s="185">
        <f t="shared" si="0"/>
        <v>0</v>
      </c>
      <c r="J33" s="151">
        <v>0</v>
      </c>
    </row>
    <row r="34" spans="1:10" ht="21" customHeight="1" x14ac:dyDescent="0.25">
      <c r="A34" s="187">
        <v>44982</v>
      </c>
      <c r="B34" s="188" t="s">
        <v>97</v>
      </c>
      <c r="C34" s="151">
        <v>146926.39000000001</v>
      </c>
      <c r="D34" s="187"/>
      <c r="E34" s="151"/>
      <c r="F34" s="185">
        <f t="shared" si="0"/>
        <v>146926.39000000001</v>
      </c>
      <c r="J34" s="151">
        <v>0</v>
      </c>
    </row>
    <row r="35" spans="1:10" ht="18.75" customHeight="1" x14ac:dyDescent="0.25">
      <c r="A35" s="187">
        <v>44982</v>
      </c>
      <c r="B35" s="188" t="s">
        <v>98</v>
      </c>
      <c r="C35" s="151">
        <v>77936.95</v>
      </c>
      <c r="D35" s="187"/>
      <c r="E35" s="151"/>
      <c r="F35" s="185">
        <f t="shared" si="0"/>
        <v>224863.34000000003</v>
      </c>
      <c r="J35" s="151">
        <v>0</v>
      </c>
    </row>
    <row r="36" spans="1:10" ht="18.75" customHeight="1" x14ac:dyDescent="0.25">
      <c r="A36" s="187">
        <v>44984</v>
      </c>
      <c r="B36" s="188" t="s">
        <v>99</v>
      </c>
      <c r="C36" s="151">
        <v>89190.64</v>
      </c>
      <c r="D36" s="187"/>
      <c r="E36" s="151"/>
      <c r="F36" s="185">
        <f t="shared" si="0"/>
        <v>314053.98000000004</v>
      </c>
      <c r="J36" s="135">
        <v>0</v>
      </c>
    </row>
    <row r="37" spans="1:10" ht="18.75" customHeight="1" x14ac:dyDescent="0.25">
      <c r="A37" s="187"/>
      <c r="B37" s="188"/>
      <c r="C37" s="151"/>
      <c r="D37" s="187"/>
      <c r="E37" s="151"/>
      <c r="F37" s="185">
        <f t="shared" si="0"/>
        <v>314053.98000000004</v>
      </c>
      <c r="J37" s="189">
        <f>SUM(J29:J36)</f>
        <v>0</v>
      </c>
    </row>
    <row r="38" spans="1:10" ht="18.75" customHeight="1" x14ac:dyDescent="0.25">
      <c r="A38" s="187"/>
      <c r="B38" s="188"/>
      <c r="C38" s="151"/>
      <c r="D38" s="187"/>
      <c r="E38" s="151"/>
      <c r="F38" s="185">
        <f t="shared" si="0"/>
        <v>314053.98000000004</v>
      </c>
    </row>
    <row r="39" spans="1:10" ht="18.75" customHeight="1" x14ac:dyDescent="0.25">
      <c r="A39" s="187"/>
      <c r="B39" s="188"/>
      <c r="C39" s="151"/>
      <c r="D39" s="187"/>
      <c r="E39" s="151"/>
      <c r="F39" s="185">
        <f t="shared" si="0"/>
        <v>314053.98000000004</v>
      </c>
    </row>
    <row r="40" spans="1:10" ht="18.75" customHeight="1" x14ac:dyDescent="0.25">
      <c r="A40" s="187"/>
      <c r="B40" s="188"/>
      <c r="C40" s="151"/>
      <c r="D40" s="187"/>
      <c r="E40" s="100"/>
      <c r="F40" s="185">
        <f t="shared" si="0"/>
        <v>314053.98000000004</v>
      </c>
    </row>
    <row r="41" spans="1:10" ht="18.75" customHeight="1" x14ac:dyDescent="0.25">
      <c r="A41" s="187"/>
      <c r="B41" s="188"/>
      <c r="C41" s="151"/>
      <c r="D41" s="187"/>
      <c r="E41" s="100"/>
      <c r="F41" s="185">
        <f t="shared" si="0"/>
        <v>314053.98000000004</v>
      </c>
    </row>
    <row r="42" spans="1:10" ht="18.75" customHeight="1" x14ac:dyDescent="0.25">
      <c r="A42" s="190"/>
      <c r="B42" s="191"/>
      <c r="C42" s="100"/>
      <c r="D42" s="187"/>
      <c r="E42" s="100"/>
      <c r="F42" s="185">
        <f t="shared" si="0"/>
        <v>314053.98000000004</v>
      </c>
    </row>
    <row r="43" spans="1:10" x14ac:dyDescent="0.25">
      <c r="A43" s="192"/>
      <c r="B43" s="193"/>
      <c r="C43" s="100"/>
      <c r="D43" s="194"/>
      <c r="E43" s="100"/>
      <c r="F43" s="185">
        <f t="shared" si="0"/>
        <v>314053.98000000004</v>
      </c>
    </row>
    <row r="44" spans="1:10" ht="15" customHeight="1" x14ac:dyDescent="0.25">
      <c r="A44" s="195"/>
      <c r="B44" s="196"/>
      <c r="C44" s="100"/>
      <c r="D44" s="194"/>
      <c r="E44" s="100"/>
      <c r="F44" s="185">
        <f t="shared" si="0"/>
        <v>314053.98000000004</v>
      </c>
    </row>
    <row r="45" spans="1:10" x14ac:dyDescent="0.25">
      <c r="A45" s="195"/>
      <c r="B45" s="196"/>
      <c r="C45" s="100"/>
      <c r="D45" s="194"/>
      <c r="E45" s="100"/>
      <c r="F45" s="185">
        <f t="shared" si="0"/>
        <v>314053.98000000004</v>
      </c>
    </row>
    <row r="46" spans="1:10" x14ac:dyDescent="0.25">
      <c r="A46" s="195"/>
      <c r="B46" s="196"/>
      <c r="C46" s="100"/>
      <c r="D46" s="194"/>
      <c r="E46" s="100"/>
      <c r="F46" s="185">
        <f t="shared" si="0"/>
        <v>314053.98000000004</v>
      </c>
    </row>
    <row r="47" spans="1:10" x14ac:dyDescent="0.25">
      <c r="A47" s="195"/>
      <c r="B47" s="196"/>
      <c r="C47" s="100"/>
      <c r="D47" s="194"/>
      <c r="E47" s="100"/>
      <c r="F47" s="185">
        <f t="shared" si="0"/>
        <v>314053.98000000004</v>
      </c>
    </row>
    <row r="48" spans="1:10" x14ac:dyDescent="0.25">
      <c r="A48" s="195"/>
      <c r="B48" s="196"/>
      <c r="C48" s="100"/>
      <c r="D48" s="194"/>
      <c r="E48" s="100"/>
      <c r="F48" s="185">
        <f t="shared" si="0"/>
        <v>314053.98000000004</v>
      </c>
    </row>
    <row r="49" spans="1:6" x14ac:dyDescent="0.25">
      <c r="A49" s="195"/>
      <c r="B49" s="196"/>
      <c r="C49" s="100"/>
      <c r="D49" s="194"/>
      <c r="E49" s="100"/>
      <c r="F49" s="185">
        <f t="shared" si="0"/>
        <v>314053.98000000004</v>
      </c>
    </row>
    <row r="50" spans="1:6" x14ac:dyDescent="0.25">
      <c r="A50" s="195"/>
      <c r="B50" s="196"/>
      <c r="C50" s="100"/>
      <c r="D50" s="194"/>
      <c r="E50" s="100"/>
      <c r="F50" s="185">
        <f t="shared" si="0"/>
        <v>314053.98000000004</v>
      </c>
    </row>
    <row r="51" spans="1:6" x14ac:dyDescent="0.25">
      <c r="A51" s="195"/>
      <c r="B51" s="196"/>
      <c r="C51" s="100"/>
      <c r="D51" s="194"/>
      <c r="E51" s="100"/>
      <c r="F51" s="185">
        <f t="shared" si="0"/>
        <v>314053.98000000004</v>
      </c>
    </row>
    <row r="52" spans="1:6" x14ac:dyDescent="0.25">
      <c r="A52" s="195"/>
      <c r="B52" s="196"/>
      <c r="C52" s="100"/>
      <c r="D52" s="194"/>
      <c r="E52" s="100"/>
      <c r="F52" s="185">
        <f t="shared" si="0"/>
        <v>314053.98000000004</v>
      </c>
    </row>
    <row r="53" spans="1:6" x14ac:dyDescent="0.25">
      <c r="A53" s="195"/>
      <c r="B53" s="196"/>
      <c r="C53" s="100"/>
      <c r="D53" s="194"/>
      <c r="E53" s="100"/>
      <c r="F53" s="185">
        <f t="shared" si="0"/>
        <v>314053.98000000004</v>
      </c>
    </row>
    <row r="54" spans="1:6" x14ac:dyDescent="0.25">
      <c r="A54" s="195"/>
      <c r="B54" s="196"/>
      <c r="C54" s="100"/>
      <c r="D54" s="194"/>
      <c r="E54" s="100"/>
      <c r="F54" s="185">
        <f t="shared" si="0"/>
        <v>314053.98000000004</v>
      </c>
    </row>
    <row r="55" spans="1:6" x14ac:dyDescent="0.25">
      <c r="A55" s="195"/>
      <c r="B55" s="196"/>
      <c r="C55" s="100"/>
      <c r="D55" s="194"/>
      <c r="E55" s="100"/>
      <c r="F55" s="185">
        <f t="shared" si="0"/>
        <v>314053.98000000004</v>
      </c>
    </row>
    <row r="56" spans="1:6" x14ac:dyDescent="0.25">
      <c r="A56" s="195"/>
      <c r="B56" s="196"/>
      <c r="C56" s="100"/>
      <c r="D56" s="194"/>
      <c r="E56" s="100"/>
      <c r="F56" s="185">
        <f t="shared" si="0"/>
        <v>314053.98000000004</v>
      </c>
    </row>
    <row r="57" spans="1:6" hidden="1" x14ac:dyDescent="0.25">
      <c r="A57" s="195"/>
      <c r="B57" s="196"/>
      <c r="C57" s="100"/>
      <c r="D57" s="194"/>
      <c r="E57" s="100"/>
      <c r="F57" s="185">
        <f t="shared" si="0"/>
        <v>314053.98000000004</v>
      </c>
    </row>
    <row r="58" spans="1:6" hidden="1" x14ac:dyDescent="0.25">
      <c r="A58" s="195"/>
      <c r="B58" s="196"/>
      <c r="C58" s="100"/>
      <c r="D58" s="194"/>
      <c r="E58" s="100"/>
      <c r="F58" s="185">
        <f t="shared" si="0"/>
        <v>314053.98000000004</v>
      </c>
    </row>
    <row r="59" spans="1:6" hidden="1" x14ac:dyDescent="0.25">
      <c r="A59" s="195"/>
      <c r="B59" s="196"/>
      <c r="C59" s="100"/>
      <c r="D59" s="194"/>
      <c r="E59" s="100"/>
      <c r="F59" s="185">
        <f t="shared" si="0"/>
        <v>314053.98000000004</v>
      </c>
    </row>
    <row r="60" spans="1:6" hidden="1" x14ac:dyDescent="0.25">
      <c r="A60" s="195"/>
      <c r="B60" s="196"/>
      <c r="C60" s="100"/>
      <c r="D60" s="194"/>
      <c r="E60" s="100"/>
      <c r="F60" s="185">
        <f t="shared" si="0"/>
        <v>314053.98000000004</v>
      </c>
    </row>
    <row r="61" spans="1:6" hidden="1" x14ac:dyDescent="0.25">
      <c r="A61" s="195"/>
      <c r="B61" s="196"/>
      <c r="C61" s="100"/>
      <c r="D61" s="194"/>
      <c r="E61" s="100"/>
      <c r="F61" s="185">
        <f t="shared" si="0"/>
        <v>314053.98000000004</v>
      </c>
    </row>
    <row r="62" spans="1:6" hidden="1" x14ac:dyDescent="0.25">
      <c r="A62" s="197"/>
      <c r="B62" s="198"/>
      <c r="C62" s="36"/>
      <c r="D62" s="199"/>
      <c r="E62" s="36"/>
      <c r="F62" s="185">
        <f t="shared" si="0"/>
        <v>314053.98000000004</v>
      </c>
    </row>
    <row r="63" spans="1:6" hidden="1" x14ac:dyDescent="0.25">
      <c r="A63" s="197"/>
      <c r="B63" s="198"/>
      <c r="C63" s="36"/>
      <c r="D63" s="199"/>
      <c r="E63" s="36"/>
      <c r="F63" s="185">
        <f t="shared" si="0"/>
        <v>314053.98000000004</v>
      </c>
    </row>
    <row r="64" spans="1:6" hidden="1" x14ac:dyDescent="0.25">
      <c r="A64" s="197"/>
      <c r="B64" s="198"/>
      <c r="C64" s="36"/>
      <c r="D64" s="199"/>
      <c r="E64" s="36"/>
      <c r="F64" s="185">
        <f t="shared" si="0"/>
        <v>314053.98000000004</v>
      </c>
    </row>
    <row r="65" spans="1:6" hidden="1" x14ac:dyDescent="0.25">
      <c r="A65" s="197"/>
      <c r="B65" s="198"/>
      <c r="C65" s="36"/>
      <c r="D65" s="199"/>
      <c r="E65" s="36"/>
      <c r="F65" s="185">
        <f t="shared" si="0"/>
        <v>314053.98000000004</v>
      </c>
    </row>
    <row r="66" spans="1:6" hidden="1" x14ac:dyDescent="0.25">
      <c r="A66" s="197"/>
      <c r="B66" s="198"/>
      <c r="C66" s="36"/>
      <c r="D66" s="199"/>
      <c r="E66" s="36"/>
      <c r="F66" s="185">
        <f t="shared" si="0"/>
        <v>314053.98000000004</v>
      </c>
    </row>
    <row r="67" spans="1:6" hidden="1" x14ac:dyDescent="0.25">
      <c r="A67" s="197"/>
      <c r="B67" s="198"/>
      <c r="C67" s="36"/>
      <c r="D67" s="199"/>
      <c r="E67" s="36"/>
      <c r="F67" s="185">
        <f t="shared" si="0"/>
        <v>314053.98000000004</v>
      </c>
    </row>
    <row r="68" spans="1:6" hidden="1" x14ac:dyDescent="0.25">
      <c r="A68" s="195"/>
      <c r="B68" s="200"/>
      <c r="C68" s="100"/>
      <c r="D68" s="194"/>
      <c r="E68" s="100"/>
      <c r="F68" s="185">
        <f t="shared" si="0"/>
        <v>314053.98000000004</v>
      </c>
    </row>
    <row r="69" spans="1:6" hidden="1" x14ac:dyDescent="0.25">
      <c r="A69" s="195"/>
      <c r="B69" s="200"/>
      <c r="C69" s="100"/>
      <c r="D69" s="194"/>
      <c r="E69" s="100"/>
      <c r="F69" s="185">
        <f t="shared" ref="F69:F78" si="1">C69-E69+F68</f>
        <v>314053.98000000004</v>
      </c>
    </row>
    <row r="70" spans="1:6" hidden="1" x14ac:dyDescent="0.25">
      <c r="A70" s="195"/>
      <c r="B70" s="200"/>
      <c r="C70" s="100"/>
      <c r="D70" s="194"/>
      <c r="E70" s="100"/>
      <c r="F70" s="185">
        <f t="shared" si="1"/>
        <v>314053.98000000004</v>
      </c>
    </row>
    <row r="71" spans="1:6" hidden="1" x14ac:dyDescent="0.25">
      <c r="A71" s="195"/>
      <c r="B71" s="200"/>
      <c r="C71" s="100"/>
      <c r="D71" s="194"/>
      <c r="E71" s="100"/>
      <c r="F71" s="185">
        <f t="shared" si="1"/>
        <v>314053.98000000004</v>
      </c>
    </row>
    <row r="72" spans="1:6" hidden="1" x14ac:dyDescent="0.25">
      <c r="A72" s="195"/>
      <c r="B72" s="200"/>
      <c r="C72" s="100"/>
      <c r="D72" s="194"/>
      <c r="E72" s="100"/>
      <c r="F72" s="185">
        <f t="shared" si="1"/>
        <v>314053.98000000004</v>
      </c>
    </row>
    <row r="73" spans="1:6" hidden="1" x14ac:dyDescent="0.25">
      <c r="A73" s="195"/>
      <c r="B73" s="200"/>
      <c r="C73" s="100"/>
      <c r="D73" s="194"/>
      <c r="E73" s="100"/>
      <c r="F73" s="185">
        <f t="shared" si="1"/>
        <v>314053.98000000004</v>
      </c>
    </row>
    <row r="74" spans="1:6" hidden="1" x14ac:dyDescent="0.25">
      <c r="A74" s="195"/>
      <c r="B74" s="200"/>
      <c r="C74" s="100"/>
      <c r="D74" s="194"/>
      <c r="E74" s="100"/>
      <c r="F74" s="185">
        <f t="shared" si="1"/>
        <v>314053.98000000004</v>
      </c>
    </row>
    <row r="75" spans="1:6" hidden="1" x14ac:dyDescent="0.25">
      <c r="A75" s="195"/>
      <c r="B75" s="200"/>
      <c r="C75" s="100"/>
      <c r="D75" s="194"/>
      <c r="E75" s="100"/>
      <c r="F75" s="185">
        <f t="shared" si="1"/>
        <v>314053.98000000004</v>
      </c>
    </row>
    <row r="76" spans="1:6" hidden="1" x14ac:dyDescent="0.25">
      <c r="A76" s="195"/>
      <c r="B76" s="200"/>
      <c r="C76" s="100"/>
      <c r="D76" s="194"/>
      <c r="E76" s="100"/>
      <c r="F76" s="185">
        <f t="shared" si="1"/>
        <v>314053.98000000004</v>
      </c>
    </row>
    <row r="77" spans="1:6" hidden="1" x14ac:dyDescent="0.25">
      <c r="A77" s="195"/>
      <c r="B77" s="200"/>
      <c r="C77" s="100"/>
      <c r="D77" s="194"/>
      <c r="E77" s="100"/>
      <c r="F77" s="185">
        <f t="shared" si="1"/>
        <v>314053.98000000004</v>
      </c>
    </row>
    <row r="78" spans="1:6" ht="16.5" thickBot="1" x14ac:dyDescent="0.3">
      <c r="A78" s="201"/>
      <c r="B78" s="202"/>
      <c r="C78" s="36">
        <v>0</v>
      </c>
      <c r="D78" s="199"/>
      <c r="E78" s="36"/>
      <c r="F78" s="185">
        <f t="shared" si="1"/>
        <v>314053.98000000004</v>
      </c>
    </row>
    <row r="79" spans="1:6" ht="19.5" thickBot="1" x14ac:dyDescent="0.35">
      <c r="A79" s="203"/>
      <c r="B79" s="204"/>
      <c r="C79" s="205">
        <f>SUM(C3:C78)</f>
        <v>2224189.7400000002</v>
      </c>
      <c r="D79" s="177"/>
      <c r="E79" s="206">
        <f>SUM(E3:E78)</f>
        <v>1910135.76</v>
      </c>
      <c r="F79" s="207">
        <f>F78</f>
        <v>314053.98000000004</v>
      </c>
    </row>
    <row r="80" spans="1:6" x14ac:dyDescent="0.25">
      <c r="D80" s="199"/>
    </row>
    <row r="81" spans="2:6" x14ac:dyDescent="0.25">
      <c r="D81" s="199"/>
    </row>
    <row r="82" spans="2:6" x14ac:dyDescent="0.25">
      <c r="B82" s="210"/>
    </row>
    <row r="83" spans="2:6" x14ac:dyDescent="0.25">
      <c r="B83" s="210"/>
    </row>
    <row r="84" spans="2:6" x14ac:dyDescent="0.25">
      <c r="B84" s="210"/>
    </row>
    <row r="85" spans="2:6" x14ac:dyDescent="0.25">
      <c r="B85" s="210"/>
      <c r="F85" s="135"/>
    </row>
    <row r="86" spans="2:6" x14ac:dyDescent="0.25">
      <c r="B86" s="210"/>
      <c r="F86" s="135"/>
    </row>
    <row r="87" spans="2:6" x14ac:dyDescent="0.25">
      <c r="B87" s="210"/>
      <c r="F87" s="135"/>
    </row>
    <row r="88" spans="2:6" x14ac:dyDescent="0.25">
      <c r="B88" s="210"/>
      <c r="F88" s="135"/>
    </row>
    <row r="89" spans="2:6" x14ac:dyDescent="0.25">
      <c r="B89" s="210"/>
      <c r="F89" s="135"/>
    </row>
    <row r="90" spans="2:6" x14ac:dyDescent="0.25">
      <c r="B90" s="210"/>
      <c r="F90" s="135"/>
    </row>
    <row r="91" spans="2:6" x14ac:dyDescent="0.25">
      <c r="B91" s="210"/>
      <c r="F91" s="135"/>
    </row>
    <row r="92" spans="2:6" x14ac:dyDescent="0.25">
      <c r="B92" s="210"/>
      <c r="F92" s="135"/>
    </row>
    <row r="93" spans="2:6" x14ac:dyDescent="0.25">
      <c r="B93" s="210"/>
      <c r="F93" s="135"/>
    </row>
    <row r="94" spans="2:6" x14ac:dyDescent="0.25">
      <c r="B94" s="210"/>
      <c r="E94" s="135"/>
      <c r="F94" s="135"/>
    </row>
    <row r="95" spans="2:6" x14ac:dyDescent="0.25">
      <c r="B95" s="210"/>
      <c r="E95" s="135"/>
      <c r="F95" s="135"/>
    </row>
    <row r="96" spans="2:6" x14ac:dyDescent="0.25">
      <c r="B96" s="210"/>
      <c r="E96" s="135"/>
      <c r="F96" s="135"/>
    </row>
    <row r="97" spans="2:6" x14ac:dyDescent="0.25">
      <c r="B97" s="210"/>
      <c r="E97" s="135"/>
      <c r="F97" s="135"/>
    </row>
    <row r="98" spans="2:6" x14ac:dyDescent="0.25">
      <c r="B98" s="210"/>
      <c r="E98" s="135"/>
      <c r="F98" s="135"/>
    </row>
    <row r="99" spans="2:6" x14ac:dyDescent="0.25">
      <c r="B99" s="210"/>
      <c r="E99" s="135"/>
      <c r="F99" s="135"/>
    </row>
    <row r="100" spans="2:6" x14ac:dyDescent="0.25">
      <c r="B100" s="210"/>
      <c r="E100" s="135"/>
    </row>
    <row r="101" spans="2:6" x14ac:dyDescent="0.25">
      <c r="B101" s="210"/>
      <c r="E101" s="135"/>
    </row>
    <row r="102" spans="2:6" x14ac:dyDescent="0.25">
      <c r="B102" s="210"/>
      <c r="E102" s="135"/>
    </row>
    <row r="103" spans="2:6" x14ac:dyDescent="0.25">
      <c r="B103" s="210"/>
      <c r="E103" s="135"/>
    </row>
    <row r="104" spans="2:6" x14ac:dyDescent="0.25">
      <c r="B104" s="210"/>
      <c r="E104" s="135"/>
    </row>
    <row r="105" spans="2:6" x14ac:dyDescent="0.25">
      <c r="B105" s="210"/>
      <c r="E105" s="135"/>
    </row>
    <row r="106" spans="2:6" x14ac:dyDescent="0.25">
      <c r="B106" s="210"/>
      <c r="E106" s="135"/>
    </row>
    <row r="107" spans="2:6" x14ac:dyDescent="0.25">
      <c r="B107" s="210"/>
      <c r="E107" s="135"/>
    </row>
    <row r="108" spans="2:6" x14ac:dyDescent="0.25">
      <c r="B108" s="210"/>
      <c r="E108" s="135"/>
    </row>
    <row r="109" spans="2:6" x14ac:dyDescent="0.25">
      <c r="B109" s="210"/>
    </row>
    <row r="110" spans="2:6" x14ac:dyDescent="0.25">
      <c r="B110" s="210"/>
    </row>
    <row r="111" spans="2:6" x14ac:dyDescent="0.25">
      <c r="B111" s="210"/>
    </row>
    <row r="112" spans="2:6" x14ac:dyDescent="0.25">
      <c r="B112" s="210"/>
    </row>
    <row r="113" spans="2:3" x14ac:dyDescent="0.25">
      <c r="B113" s="210"/>
    </row>
    <row r="114" spans="2:3" x14ac:dyDescent="0.25">
      <c r="B114" s="210"/>
    </row>
    <row r="115" spans="2:3" ht="18.75" x14ac:dyDescent="0.3">
      <c r="C115" s="2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U90"/>
  <sheetViews>
    <sheetView topLeftCell="A10" workbookViewId="0">
      <selection activeCell="C36" sqref="C36"/>
    </sheetView>
  </sheetViews>
  <sheetFormatPr baseColWidth="10" defaultRowHeight="15" x14ac:dyDescent="0.25"/>
  <cols>
    <col min="1" max="1" width="2.5703125" customWidth="1"/>
    <col min="2" max="2" width="12.42578125" style="134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252"/>
      <c r="C1" s="254" t="s">
        <v>30</v>
      </c>
      <c r="D1" s="255"/>
      <c r="E1" s="255"/>
      <c r="F1" s="255"/>
      <c r="G1" s="255"/>
      <c r="H1" s="255"/>
      <c r="I1" s="255"/>
      <c r="J1" s="255"/>
      <c r="K1" s="255"/>
      <c r="L1" s="255"/>
      <c r="M1" s="255"/>
    </row>
    <row r="2" spans="1:21" ht="16.5" thickBot="1" x14ac:dyDescent="0.3">
      <c r="B2" s="253"/>
      <c r="C2" s="4"/>
      <c r="H2" s="6"/>
      <c r="I2" s="7"/>
      <c r="J2" s="8"/>
      <c r="L2" s="3"/>
      <c r="M2" s="7"/>
      <c r="N2" s="9"/>
    </row>
    <row r="3" spans="1:21" ht="21.75" thickBot="1" x14ac:dyDescent="0.35">
      <c r="B3" s="256" t="s">
        <v>0</v>
      </c>
      <c r="C3" s="257"/>
      <c r="D3" s="10"/>
      <c r="E3" s="11"/>
      <c r="F3" s="11"/>
      <c r="H3" s="258" t="s">
        <v>1</v>
      </c>
      <c r="I3" s="258"/>
      <c r="K3" s="13"/>
      <c r="L3" s="13"/>
      <c r="M3" s="6"/>
      <c r="R3" s="235" t="s">
        <v>2</v>
      </c>
    </row>
    <row r="4" spans="1:21" ht="20.25" thickTop="1" thickBot="1" x14ac:dyDescent="0.35">
      <c r="A4" s="14" t="s">
        <v>3</v>
      </c>
      <c r="B4" s="15"/>
      <c r="C4" s="16">
        <v>0</v>
      </c>
      <c r="D4" s="17">
        <v>44934</v>
      </c>
      <c r="E4" s="237" t="s">
        <v>4</v>
      </c>
      <c r="F4" s="238"/>
      <c r="H4" s="239" t="s">
        <v>5</v>
      </c>
      <c r="I4" s="240"/>
      <c r="J4" s="18"/>
      <c r="K4" s="19"/>
      <c r="L4" s="20"/>
      <c r="M4" s="21" t="s">
        <v>6</v>
      </c>
      <c r="N4" s="22" t="s">
        <v>7</v>
      </c>
      <c r="P4" s="241" t="s">
        <v>8</v>
      </c>
      <c r="Q4" s="242"/>
      <c r="R4" s="236"/>
    </row>
    <row r="5" spans="1:21" ht="18" thickBot="1" x14ac:dyDescent="0.35">
      <c r="A5" s="23" t="s">
        <v>9</v>
      </c>
      <c r="B5" s="24">
        <v>44935</v>
      </c>
      <c r="C5" s="25">
        <v>0</v>
      </c>
      <c r="D5" s="26"/>
      <c r="E5" s="27">
        <v>44935</v>
      </c>
      <c r="F5" s="28">
        <v>0</v>
      </c>
      <c r="G5" s="29"/>
      <c r="H5" s="30">
        <v>44935</v>
      </c>
      <c r="I5" s="31">
        <v>0</v>
      </c>
      <c r="J5" s="8"/>
      <c r="K5" s="32"/>
      <c r="L5" s="9"/>
      <c r="M5" s="33">
        <v>0</v>
      </c>
      <c r="N5" s="34">
        <v>0</v>
      </c>
      <c r="O5" s="35"/>
      <c r="P5" s="36">
        <f>N5+M5+L5+I5+C5</f>
        <v>0</v>
      </c>
      <c r="Q5" s="13">
        <f>P5-F5</f>
        <v>0</v>
      </c>
      <c r="R5" s="13">
        <v>0</v>
      </c>
      <c r="S5" s="37"/>
    </row>
    <row r="6" spans="1:21" ht="18" thickBot="1" x14ac:dyDescent="0.35">
      <c r="A6" s="23"/>
      <c r="B6" s="24">
        <v>44936</v>
      </c>
      <c r="C6" s="25">
        <v>0</v>
      </c>
      <c r="D6" s="38"/>
      <c r="E6" s="27">
        <v>44936</v>
      </c>
      <c r="F6" s="28">
        <v>0</v>
      </c>
      <c r="G6" s="29"/>
      <c r="H6" s="30">
        <v>44936</v>
      </c>
      <c r="I6" s="31">
        <v>0</v>
      </c>
      <c r="J6" s="39"/>
      <c r="K6" s="40"/>
      <c r="L6" s="41"/>
      <c r="M6" s="33">
        <v>0</v>
      </c>
      <c r="N6" s="34">
        <v>0</v>
      </c>
      <c r="O6" s="35"/>
      <c r="P6" s="36">
        <f>N6+M6+L6+I6+C6</f>
        <v>0</v>
      </c>
      <c r="Q6" s="13">
        <f t="shared" ref="Q6:Q48" si="0">P6-F6</f>
        <v>0</v>
      </c>
      <c r="R6" s="13">
        <v>0</v>
      </c>
      <c r="S6" s="37"/>
      <c r="T6" s="9"/>
    </row>
    <row r="7" spans="1:21" ht="18" thickBot="1" x14ac:dyDescent="0.35">
      <c r="A7" s="23"/>
      <c r="B7" s="24">
        <v>44937</v>
      </c>
      <c r="C7" s="25">
        <v>0</v>
      </c>
      <c r="D7" s="42"/>
      <c r="E7" s="27">
        <v>44937</v>
      </c>
      <c r="F7" s="28">
        <v>0</v>
      </c>
      <c r="G7" s="29"/>
      <c r="H7" s="30">
        <v>44937</v>
      </c>
      <c r="I7" s="31">
        <v>0</v>
      </c>
      <c r="J7" s="39"/>
      <c r="K7" s="43"/>
      <c r="L7" s="41"/>
      <c r="M7" s="33">
        <v>0</v>
      </c>
      <c r="N7" s="34">
        <v>0</v>
      </c>
      <c r="O7" s="35"/>
      <c r="P7" s="36">
        <f>N7+M7+L7+I7+C7</f>
        <v>0</v>
      </c>
      <c r="Q7" s="13">
        <f t="shared" si="0"/>
        <v>0</v>
      </c>
      <c r="R7" s="13">
        <v>0</v>
      </c>
      <c r="S7" s="37"/>
    </row>
    <row r="8" spans="1:21" ht="18" thickBot="1" x14ac:dyDescent="0.35">
      <c r="A8" s="23"/>
      <c r="B8" s="24">
        <v>44938</v>
      </c>
      <c r="C8" s="25">
        <v>0</v>
      </c>
      <c r="D8" s="42"/>
      <c r="E8" s="27">
        <v>44938</v>
      </c>
      <c r="F8" s="28">
        <v>0</v>
      </c>
      <c r="G8" s="29"/>
      <c r="H8" s="30">
        <v>44938</v>
      </c>
      <c r="I8" s="31">
        <v>0</v>
      </c>
      <c r="J8" s="44"/>
      <c r="K8" s="45"/>
      <c r="L8" s="41"/>
      <c r="M8" s="33">
        <v>0</v>
      </c>
      <c r="N8" s="34">
        <v>0</v>
      </c>
      <c r="O8" s="35"/>
      <c r="P8" s="36">
        <f t="shared" ref="P8:P49" si="1">N8+M8+L8+I8+C8</f>
        <v>0</v>
      </c>
      <c r="Q8" s="13">
        <f t="shared" si="0"/>
        <v>0</v>
      </c>
      <c r="R8" s="13">
        <v>0</v>
      </c>
      <c r="S8" s="37"/>
    </row>
    <row r="9" spans="1:21" ht="18" thickBot="1" x14ac:dyDescent="0.35">
      <c r="A9" s="23"/>
      <c r="B9" s="24">
        <v>44939</v>
      </c>
      <c r="C9" s="25">
        <v>0</v>
      </c>
      <c r="D9" s="46"/>
      <c r="E9" s="27">
        <v>44939</v>
      </c>
      <c r="F9" s="28">
        <v>0</v>
      </c>
      <c r="G9" s="29"/>
      <c r="H9" s="30">
        <v>44939</v>
      </c>
      <c r="I9" s="31">
        <v>0</v>
      </c>
      <c r="J9" s="39"/>
      <c r="K9" s="47"/>
      <c r="L9" s="41"/>
      <c r="M9" s="33">
        <v>0</v>
      </c>
      <c r="N9" s="34">
        <v>0</v>
      </c>
      <c r="O9" s="35"/>
      <c r="P9" s="36">
        <f t="shared" si="1"/>
        <v>0</v>
      </c>
      <c r="Q9" s="13">
        <f t="shared" si="0"/>
        <v>0</v>
      </c>
      <c r="R9" s="13">
        <v>0</v>
      </c>
      <c r="S9" s="37"/>
    </row>
    <row r="10" spans="1:21" ht="18" thickBot="1" x14ac:dyDescent="0.35">
      <c r="A10" s="23"/>
      <c r="B10" s="24">
        <v>44940</v>
      </c>
      <c r="C10" s="25">
        <v>0</v>
      </c>
      <c r="D10" s="38"/>
      <c r="E10" s="27">
        <v>44940</v>
      </c>
      <c r="F10" s="28">
        <v>0</v>
      </c>
      <c r="G10" s="29"/>
      <c r="H10" s="30">
        <v>44940</v>
      </c>
      <c r="I10" s="31">
        <v>0</v>
      </c>
      <c r="J10" s="39"/>
      <c r="K10" s="48"/>
      <c r="L10" s="49"/>
      <c r="M10" s="33">
        <v>0</v>
      </c>
      <c r="N10" s="34">
        <v>0</v>
      </c>
      <c r="O10" s="35"/>
      <c r="P10" s="36">
        <f>N10+M10+L10+I10+C10</f>
        <v>0</v>
      </c>
      <c r="Q10" s="13">
        <f t="shared" si="0"/>
        <v>0</v>
      </c>
      <c r="R10" s="13">
        <v>0</v>
      </c>
      <c r="S10" s="37"/>
      <c r="U10" t="s">
        <v>9</v>
      </c>
    </row>
    <row r="11" spans="1:21" ht="18" thickBot="1" x14ac:dyDescent="0.35">
      <c r="A11" s="23"/>
      <c r="B11" s="24">
        <v>44941</v>
      </c>
      <c r="C11" s="25">
        <v>0</v>
      </c>
      <c r="D11" s="38"/>
      <c r="E11" s="27">
        <v>44941</v>
      </c>
      <c r="F11" s="28">
        <v>0</v>
      </c>
      <c r="G11" s="29"/>
      <c r="H11" s="30">
        <v>44941</v>
      </c>
      <c r="I11" s="31">
        <v>0</v>
      </c>
      <c r="J11" s="44"/>
      <c r="K11" s="50"/>
      <c r="L11" s="41"/>
      <c r="M11" s="33">
        <v>0</v>
      </c>
      <c r="N11" s="34">
        <v>0</v>
      </c>
      <c r="O11" s="35"/>
      <c r="P11" s="36">
        <f>N11+M11+L11+I11+C11</f>
        <v>0</v>
      </c>
      <c r="Q11" s="13">
        <f t="shared" si="0"/>
        <v>0</v>
      </c>
      <c r="R11" s="13">
        <v>0</v>
      </c>
      <c r="S11" s="37"/>
    </row>
    <row r="12" spans="1:21" ht="18" thickBot="1" x14ac:dyDescent="0.35">
      <c r="A12" s="23"/>
      <c r="B12" s="24">
        <v>44942</v>
      </c>
      <c r="C12" s="25">
        <v>0</v>
      </c>
      <c r="D12" s="38"/>
      <c r="E12" s="27">
        <v>44942</v>
      </c>
      <c r="F12" s="28">
        <v>0</v>
      </c>
      <c r="G12" s="29"/>
      <c r="H12" s="30">
        <v>44942</v>
      </c>
      <c r="I12" s="31">
        <v>0</v>
      </c>
      <c r="J12" s="39"/>
      <c r="K12" s="51"/>
      <c r="L12" s="41"/>
      <c r="M12" s="33">
        <v>0</v>
      </c>
      <c r="N12" s="34">
        <v>0</v>
      </c>
      <c r="O12" s="35"/>
      <c r="P12" s="36">
        <f t="shared" si="1"/>
        <v>0</v>
      </c>
      <c r="Q12" s="13">
        <f t="shared" si="0"/>
        <v>0</v>
      </c>
      <c r="R12" s="13">
        <v>0</v>
      </c>
      <c r="S12" s="37"/>
    </row>
    <row r="13" spans="1:21" ht="18" thickBot="1" x14ac:dyDescent="0.35">
      <c r="A13" s="23"/>
      <c r="B13" s="24">
        <v>44943</v>
      </c>
      <c r="C13" s="25">
        <v>0</v>
      </c>
      <c r="D13" s="42"/>
      <c r="E13" s="27">
        <v>44943</v>
      </c>
      <c r="F13" s="28">
        <v>0</v>
      </c>
      <c r="G13" s="29"/>
      <c r="H13" s="30">
        <v>44943</v>
      </c>
      <c r="I13" s="31">
        <v>0</v>
      </c>
      <c r="J13" s="39"/>
      <c r="K13" s="40"/>
      <c r="L13" s="41"/>
      <c r="M13" s="33">
        <v>0</v>
      </c>
      <c r="N13" s="34">
        <v>0</v>
      </c>
      <c r="O13" s="35"/>
      <c r="P13" s="36">
        <f t="shared" si="1"/>
        <v>0</v>
      </c>
      <c r="Q13" s="13">
        <f t="shared" si="0"/>
        <v>0</v>
      </c>
      <c r="R13" s="13">
        <v>0</v>
      </c>
      <c r="S13" s="37"/>
    </row>
    <row r="14" spans="1:21" ht="18" thickBot="1" x14ac:dyDescent="0.35">
      <c r="A14" s="23"/>
      <c r="B14" s="24">
        <v>44944</v>
      </c>
      <c r="C14" s="25">
        <v>0</v>
      </c>
      <c r="D14" s="46"/>
      <c r="E14" s="27">
        <v>44944</v>
      </c>
      <c r="F14" s="28">
        <v>0</v>
      </c>
      <c r="G14" s="29"/>
      <c r="H14" s="30">
        <v>44944</v>
      </c>
      <c r="I14" s="31">
        <v>0</v>
      </c>
      <c r="J14" s="39"/>
      <c r="K14" s="45"/>
      <c r="L14" s="41"/>
      <c r="M14" s="33">
        <v>0</v>
      </c>
      <c r="N14" s="34">
        <v>0</v>
      </c>
      <c r="O14" s="35"/>
      <c r="P14" s="36">
        <f t="shared" si="1"/>
        <v>0</v>
      </c>
      <c r="Q14" s="13">
        <f t="shared" si="0"/>
        <v>0</v>
      </c>
      <c r="R14" s="13">
        <v>0</v>
      </c>
      <c r="S14" s="37"/>
    </row>
    <row r="15" spans="1:21" ht="18" thickBot="1" x14ac:dyDescent="0.35">
      <c r="A15" s="23"/>
      <c r="B15" s="24">
        <v>44945</v>
      </c>
      <c r="C15" s="25">
        <v>0</v>
      </c>
      <c r="D15" s="46"/>
      <c r="E15" s="27">
        <v>44945</v>
      </c>
      <c r="F15" s="28">
        <v>0</v>
      </c>
      <c r="G15" s="29"/>
      <c r="H15" s="30">
        <v>44945</v>
      </c>
      <c r="I15" s="31">
        <v>0</v>
      </c>
      <c r="J15" s="39"/>
      <c r="K15" s="45"/>
      <c r="L15" s="41"/>
      <c r="M15" s="33">
        <v>0</v>
      </c>
      <c r="N15" s="34">
        <v>0</v>
      </c>
      <c r="O15" s="35"/>
      <c r="P15" s="36">
        <f t="shared" si="1"/>
        <v>0</v>
      </c>
      <c r="Q15" s="13">
        <f t="shared" si="0"/>
        <v>0</v>
      </c>
      <c r="R15" s="13">
        <v>0</v>
      </c>
      <c r="S15" s="37"/>
    </row>
    <row r="16" spans="1:21" ht="18" thickBot="1" x14ac:dyDescent="0.35">
      <c r="A16" s="23"/>
      <c r="B16" s="24">
        <v>44946</v>
      </c>
      <c r="C16" s="25">
        <v>0</v>
      </c>
      <c r="D16" s="52"/>
      <c r="E16" s="27">
        <v>44946</v>
      </c>
      <c r="F16" s="28">
        <v>0</v>
      </c>
      <c r="G16" s="29"/>
      <c r="H16" s="30">
        <v>44946</v>
      </c>
      <c r="I16" s="31">
        <v>0</v>
      </c>
      <c r="J16" s="39"/>
      <c r="K16" s="45"/>
      <c r="L16" s="9"/>
      <c r="M16" s="33">
        <v>0</v>
      </c>
      <c r="N16" s="34">
        <v>0</v>
      </c>
      <c r="O16" s="35"/>
      <c r="P16" s="36">
        <f t="shared" si="1"/>
        <v>0</v>
      </c>
      <c r="Q16" s="13">
        <f t="shared" si="0"/>
        <v>0</v>
      </c>
      <c r="R16" s="13">
        <v>0</v>
      </c>
      <c r="S16" s="37"/>
    </row>
    <row r="17" spans="1:20" ht="18" thickBot="1" x14ac:dyDescent="0.35">
      <c r="A17" s="23"/>
      <c r="B17" s="24">
        <v>44947</v>
      </c>
      <c r="C17" s="25">
        <v>0</v>
      </c>
      <c r="D17" s="46"/>
      <c r="E17" s="27">
        <v>44947</v>
      </c>
      <c r="F17" s="28">
        <v>0</v>
      </c>
      <c r="G17" s="29"/>
      <c r="H17" s="30">
        <v>44947</v>
      </c>
      <c r="I17" s="31">
        <v>0</v>
      </c>
      <c r="J17" s="39"/>
      <c r="K17" s="53"/>
      <c r="L17" s="49"/>
      <c r="M17" s="33">
        <v>0</v>
      </c>
      <c r="N17" s="34">
        <v>0</v>
      </c>
      <c r="O17" s="35"/>
      <c r="P17" s="36">
        <f t="shared" si="1"/>
        <v>0</v>
      </c>
      <c r="Q17" s="13">
        <f t="shared" si="0"/>
        <v>0</v>
      </c>
      <c r="R17" s="13">
        <v>0</v>
      </c>
      <c r="S17" s="37"/>
    </row>
    <row r="18" spans="1:20" ht="18" thickBot="1" x14ac:dyDescent="0.35">
      <c r="A18" s="23"/>
      <c r="B18" s="24">
        <v>44948</v>
      </c>
      <c r="C18" s="25">
        <v>0</v>
      </c>
      <c r="D18" s="38"/>
      <c r="E18" s="27">
        <v>44948</v>
      </c>
      <c r="F18" s="28">
        <v>0</v>
      </c>
      <c r="G18" s="29"/>
      <c r="H18" s="30">
        <v>44948</v>
      </c>
      <c r="I18" s="31">
        <v>0</v>
      </c>
      <c r="J18" s="39"/>
      <c r="K18" s="54"/>
      <c r="L18" s="41"/>
      <c r="M18" s="33">
        <v>0</v>
      </c>
      <c r="N18" s="34">
        <v>0</v>
      </c>
      <c r="O18" s="35"/>
      <c r="P18" s="36">
        <f t="shared" si="1"/>
        <v>0</v>
      </c>
      <c r="Q18" s="13">
        <f t="shared" si="0"/>
        <v>0</v>
      </c>
      <c r="R18" s="13">
        <v>0</v>
      </c>
      <c r="S18" s="37"/>
    </row>
    <row r="19" spans="1:20" ht="18" thickBot="1" x14ac:dyDescent="0.35">
      <c r="A19" s="23"/>
      <c r="B19" s="24">
        <v>44949</v>
      </c>
      <c r="C19" s="25">
        <v>0</v>
      </c>
      <c r="D19" s="38"/>
      <c r="E19" s="27">
        <v>44949</v>
      </c>
      <c r="F19" s="28">
        <v>0</v>
      </c>
      <c r="G19" s="29"/>
      <c r="H19" s="30">
        <v>44949</v>
      </c>
      <c r="I19" s="31">
        <v>0</v>
      </c>
      <c r="J19" s="39"/>
      <c r="K19" s="55"/>
      <c r="L19" s="56"/>
      <c r="M19" s="33">
        <v>0</v>
      </c>
      <c r="N19" s="34">
        <v>0</v>
      </c>
      <c r="O19" s="35"/>
      <c r="P19" s="36">
        <f t="shared" si="1"/>
        <v>0</v>
      </c>
      <c r="Q19" s="13">
        <f t="shared" si="0"/>
        <v>0</v>
      </c>
      <c r="R19" s="13">
        <v>0</v>
      </c>
      <c r="S19" s="37"/>
    </row>
    <row r="20" spans="1:20" ht="18" thickBot="1" x14ac:dyDescent="0.35">
      <c r="A20" s="23"/>
      <c r="B20" s="24">
        <v>44950</v>
      </c>
      <c r="C20" s="25">
        <v>0</v>
      </c>
      <c r="D20" s="38"/>
      <c r="E20" s="27">
        <v>44950</v>
      </c>
      <c r="F20" s="28">
        <v>0</v>
      </c>
      <c r="G20" s="29"/>
      <c r="H20" s="30">
        <v>44950</v>
      </c>
      <c r="I20" s="31">
        <v>0</v>
      </c>
      <c r="J20" s="39"/>
      <c r="K20" s="57"/>
      <c r="L20" s="49"/>
      <c r="M20" s="33">
        <v>0</v>
      </c>
      <c r="N20" s="34">
        <v>0</v>
      </c>
      <c r="O20" s="35"/>
      <c r="P20" s="36">
        <f t="shared" si="1"/>
        <v>0</v>
      </c>
      <c r="Q20" s="13">
        <f t="shared" si="0"/>
        <v>0</v>
      </c>
      <c r="R20" s="13">
        <v>0</v>
      </c>
      <c r="S20" s="37"/>
    </row>
    <row r="21" spans="1:20" ht="18" thickBot="1" x14ac:dyDescent="0.35">
      <c r="A21" s="23"/>
      <c r="B21" s="24">
        <v>44951</v>
      </c>
      <c r="C21" s="25">
        <v>0</v>
      </c>
      <c r="D21" s="38"/>
      <c r="E21" s="27">
        <v>44951</v>
      </c>
      <c r="F21" s="28">
        <v>0</v>
      </c>
      <c r="G21" s="29"/>
      <c r="H21" s="30">
        <v>44951</v>
      </c>
      <c r="I21" s="31">
        <v>0</v>
      </c>
      <c r="J21" s="39"/>
      <c r="K21" s="58"/>
      <c r="L21" s="49"/>
      <c r="M21" s="33">
        <v>0</v>
      </c>
      <c r="N21" s="34">
        <v>0</v>
      </c>
      <c r="O21" s="35"/>
      <c r="P21" s="36">
        <f t="shared" si="1"/>
        <v>0</v>
      </c>
      <c r="Q21" s="13" t="s">
        <v>10</v>
      </c>
      <c r="R21" s="13">
        <v>0</v>
      </c>
      <c r="S21" s="37"/>
    </row>
    <row r="22" spans="1:20" ht="18" thickBot="1" x14ac:dyDescent="0.35">
      <c r="A22" s="23"/>
      <c r="B22" s="24">
        <v>44952</v>
      </c>
      <c r="C22" s="25">
        <v>0</v>
      </c>
      <c r="D22" s="38"/>
      <c r="E22" s="27">
        <v>44952</v>
      </c>
      <c r="F22" s="28">
        <v>0</v>
      </c>
      <c r="G22" s="29"/>
      <c r="H22" s="30">
        <v>44952</v>
      </c>
      <c r="I22" s="31">
        <v>0</v>
      </c>
      <c r="J22" s="39"/>
      <c r="K22" s="45"/>
      <c r="L22" s="59"/>
      <c r="M22" s="33">
        <v>0</v>
      </c>
      <c r="N22" s="34">
        <v>0</v>
      </c>
      <c r="O22" s="35"/>
      <c r="P22" s="36">
        <f t="shared" si="1"/>
        <v>0</v>
      </c>
      <c r="Q22" s="13">
        <f t="shared" si="0"/>
        <v>0</v>
      </c>
      <c r="R22" s="13">
        <v>0</v>
      </c>
      <c r="S22" s="37"/>
    </row>
    <row r="23" spans="1:20" ht="18" thickBot="1" x14ac:dyDescent="0.35">
      <c r="A23" s="23"/>
      <c r="B23" s="24">
        <v>44953</v>
      </c>
      <c r="C23" s="25">
        <v>0</v>
      </c>
      <c r="D23" s="46"/>
      <c r="E23" s="27">
        <v>44953</v>
      </c>
      <c r="F23" s="28">
        <v>0</v>
      </c>
      <c r="G23" s="29"/>
      <c r="H23" s="30">
        <v>44953</v>
      </c>
      <c r="I23" s="31">
        <v>0</v>
      </c>
      <c r="J23" s="60"/>
      <c r="K23" s="61"/>
      <c r="L23" s="49"/>
      <c r="M23" s="33">
        <v>0</v>
      </c>
      <c r="N23" s="34">
        <v>0</v>
      </c>
      <c r="O23" s="35"/>
      <c r="P23" s="36">
        <f t="shared" si="1"/>
        <v>0</v>
      </c>
      <c r="Q23" s="13">
        <f t="shared" si="0"/>
        <v>0</v>
      </c>
      <c r="R23" s="13">
        <v>0</v>
      </c>
      <c r="S23" s="37"/>
    </row>
    <row r="24" spans="1:20" ht="18" thickBot="1" x14ac:dyDescent="0.35">
      <c r="A24" s="23"/>
      <c r="B24" s="24">
        <v>44954</v>
      </c>
      <c r="C24" s="25">
        <v>0</v>
      </c>
      <c r="D24" s="42"/>
      <c r="E24" s="27">
        <v>44954</v>
      </c>
      <c r="F24" s="28">
        <v>0</v>
      </c>
      <c r="G24" s="29"/>
      <c r="H24" s="30">
        <v>44954</v>
      </c>
      <c r="I24" s="31">
        <v>0</v>
      </c>
      <c r="J24" s="62"/>
      <c r="K24" s="63"/>
      <c r="L24" s="64"/>
      <c r="M24" s="33">
        <v>0</v>
      </c>
      <c r="N24" s="34">
        <v>0</v>
      </c>
      <c r="O24" s="35"/>
      <c r="P24" s="36">
        <f t="shared" si="1"/>
        <v>0</v>
      </c>
      <c r="Q24" s="13">
        <f t="shared" si="0"/>
        <v>0</v>
      </c>
      <c r="R24" s="13">
        <v>0</v>
      </c>
      <c r="S24" s="37"/>
    </row>
    <row r="25" spans="1:20" ht="18" thickBot="1" x14ac:dyDescent="0.35">
      <c r="A25" s="23"/>
      <c r="B25" s="24">
        <v>44955</v>
      </c>
      <c r="C25" s="25">
        <v>0</v>
      </c>
      <c r="D25" s="38"/>
      <c r="E25" s="27">
        <v>44955</v>
      </c>
      <c r="F25" s="28">
        <v>0</v>
      </c>
      <c r="G25" s="29"/>
      <c r="H25" s="30">
        <v>44955</v>
      </c>
      <c r="I25" s="31">
        <v>0</v>
      </c>
      <c r="J25" s="65"/>
      <c r="K25" s="66"/>
      <c r="L25" s="67"/>
      <c r="M25" s="33">
        <v>0</v>
      </c>
      <c r="N25" s="34">
        <v>0</v>
      </c>
      <c r="O25" s="35"/>
      <c r="P25" s="36">
        <f t="shared" si="1"/>
        <v>0</v>
      </c>
      <c r="Q25" s="13">
        <f t="shared" si="0"/>
        <v>0</v>
      </c>
      <c r="R25" s="13">
        <v>0</v>
      </c>
      <c r="S25" s="37"/>
    </row>
    <row r="26" spans="1:20" ht="18" thickBot="1" x14ac:dyDescent="0.35">
      <c r="A26" s="23"/>
      <c r="B26" s="24"/>
      <c r="C26" s="25"/>
      <c r="D26" s="38"/>
      <c r="E26" s="27">
        <v>44956</v>
      </c>
      <c r="F26" s="28">
        <v>65454</v>
      </c>
      <c r="G26" s="29"/>
      <c r="H26" s="30"/>
      <c r="I26" s="31"/>
      <c r="J26" s="39"/>
      <c r="K26" s="63"/>
      <c r="L26" s="49"/>
      <c r="M26" s="33">
        <v>0</v>
      </c>
      <c r="N26" s="34">
        <v>0</v>
      </c>
      <c r="O26" s="35"/>
      <c r="P26" s="36">
        <f t="shared" si="1"/>
        <v>0</v>
      </c>
      <c r="Q26" s="13">
        <f t="shared" si="0"/>
        <v>-65454</v>
      </c>
      <c r="R26" s="13">
        <v>0</v>
      </c>
      <c r="S26" s="37"/>
    </row>
    <row r="27" spans="1:20" ht="18" thickBot="1" x14ac:dyDescent="0.35">
      <c r="A27" s="23"/>
      <c r="B27" s="24"/>
      <c r="C27" s="25"/>
      <c r="D27" s="42"/>
      <c r="E27" s="27">
        <v>44957</v>
      </c>
      <c r="F27" s="28">
        <v>65983</v>
      </c>
      <c r="G27" s="29"/>
      <c r="H27" s="30"/>
      <c r="I27" s="31"/>
      <c r="J27" s="68"/>
      <c r="K27" s="69"/>
      <c r="L27" s="67"/>
      <c r="M27" s="33">
        <v>0</v>
      </c>
      <c r="N27" s="34">
        <v>0</v>
      </c>
      <c r="O27" s="35"/>
      <c r="P27" s="36">
        <f t="shared" si="1"/>
        <v>0</v>
      </c>
      <c r="Q27" s="13">
        <f t="shared" si="0"/>
        <v>-65983</v>
      </c>
      <c r="R27" s="13">
        <v>0</v>
      </c>
      <c r="S27" s="37"/>
    </row>
    <row r="28" spans="1:20" ht="18" thickBot="1" x14ac:dyDescent="0.35">
      <c r="A28" s="23"/>
      <c r="B28" s="24"/>
      <c r="C28" s="25"/>
      <c r="D28" s="42"/>
      <c r="E28" s="224">
        <v>44927</v>
      </c>
      <c r="F28" s="225">
        <v>0</v>
      </c>
      <c r="G28" s="29"/>
      <c r="H28" s="30"/>
      <c r="I28" s="31"/>
      <c r="J28" s="70"/>
      <c r="K28" s="71"/>
      <c r="L28" s="67"/>
      <c r="M28" s="33">
        <v>0</v>
      </c>
      <c r="N28" s="34">
        <v>0</v>
      </c>
      <c r="O28" s="35"/>
      <c r="P28" s="36">
        <f t="shared" si="1"/>
        <v>0</v>
      </c>
      <c r="Q28" s="13">
        <f t="shared" si="0"/>
        <v>0</v>
      </c>
      <c r="R28" s="13">
        <v>0</v>
      </c>
      <c r="S28" s="37"/>
    </row>
    <row r="29" spans="1:20" ht="18" thickBot="1" x14ac:dyDescent="0.35">
      <c r="A29" s="23"/>
      <c r="B29" s="24"/>
      <c r="C29" s="25"/>
      <c r="D29" s="72"/>
      <c r="E29" s="27">
        <v>44928</v>
      </c>
      <c r="F29" s="90">
        <v>98421</v>
      </c>
      <c r="G29" s="29"/>
      <c r="H29" s="30"/>
      <c r="I29" s="31"/>
      <c r="J29" s="68"/>
      <c r="K29" s="73"/>
      <c r="L29" s="67"/>
      <c r="M29" s="33">
        <v>0</v>
      </c>
      <c r="N29" s="34">
        <v>0</v>
      </c>
      <c r="O29" s="35"/>
      <c r="P29" s="36">
        <f t="shared" si="1"/>
        <v>0</v>
      </c>
      <c r="Q29" s="13">
        <f t="shared" si="0"/>
        <v>-98421</v>
      </c>
      <c r="R29" s="13">
        <v>0</v>
      </c>
      <c r="S29" s="37"/>
      <c r="T29" s="9"/>
    </row>
    <row r="30" spans="1:20" ht="18" thickBot="1" x14ac:dyDescent="0.35">
      <c r="A30" s="23"/>
      <c r="B30" s="24"/>
      <c r="C30" s="25"/>
      <c r="D30" s="72"/>
      <c r="E30" s="27">
        <v>44929</v>
      </c>
      <c r="F30" s="90">
        <v>79048</v>
      </c>
      <c r="G30" s="29"/>
      <c r="H30" s="30"/>
      <c r="I30" s="31"/>
      <c r="J30" s="74"/>
      <c r="K30" s="75"/>
      <c r="L30" s="76"/>
      <c r="M30" s="33">
        <v>0</v>
      </c>
      <c r="N30" s="34">
        <v>0</v>
      </c>
      <c r="O30" s="35"/>
      <c r="P30" s="36">
        <f t="shared" si="1"/>
        <v>0</v>
      </c>
      <c r="Q30" s="13">
        <f t="shared" si="0"/>
        <v>-79048</v>
      </c>
      <c r="R30" s="13">
        <v>0</v>
      </c>
      <c r="S30" s="37"/>
    </row>
    <row r="31" spans="1:20" ht="18" thickBot="1" x14ac:dyDescent="0.35">
      <c r="A31" s="23"/>
      <c r="B31" s="24"/>
      <c r="C31" s="25"/>
      <c r="D31" s="77"/>
      <c r="E31" s="27">
        <v>44930</v>
      </c>
      <c r="F31" s="90">
        <v>66581</v>
      </c>
      <c r="G31" s="29"/>
      <c r="H31" s="30"/>
      <c r="I31" s="31"/>
      <c r="J31" s="74"/>
      <c r="K31" s="78"/>
      <c r="L31" s="79"/>
      <c r="M31" s="33">
        <v>0</v>
      </c>
      <c r="N31" s="34">
        <v>0</v>
      </c>
      <c r="O31" s="35"/>
      <c r="P31" s="36">
        <f t="shared" si="1"/>
        <v>0</v>
      </c>
      <c r="Q31" s="13">
        <f t="shared" si="0"/>
        <v>-66581</v>
      </c>
      <c r="R31" s="13">
        <v>0</v>
      </c>
      <c r="S31" s="37"/>
    </row>
    <row r="32" spans="1:20" ht="18" thickBot="1" x14ac:dyDescent="0.35">
      <c r="A32" s="23"/>
      <c r="B32" s="24"/>
      <c r="C32" s="25"/>
      <c r="D32" s="82"/>
      <c r="E32" s="27">
        <v>44931</v>
      </c>
      <c r="F32" s="90">
        <v>103632</v>
      </c>
      <c r="G32" s="29"/>
      <c r="H32" s="30"/>
      <c r="I32" s="31"/>
      <c r="J32" s="74"/>
      <c r="K32" s="75"/>
      <c r="L32" s="76"/>
      <c r="M32" s="33">
        <v>0</v>
      </c>
      <c r="N32" s="34">
        <v>0</v>
      </c>
      <c r="O32" s="35"/>
      <c r="P32" s="36">
        <f t="shared" si="1"/>
        <v>0</v>
      </c>
      <c r="Q32" s="13">
        <f t="shared" si="0"/>
        <v>-103632</v>
      </c>
      <c r="R32" s="13">
        <v>0</v>
      </c>
      <c r="S32" s="37"/>
    </row>
    <row r="33" spans="1:19" ht="18" thickBot="1" x14ac:dyDescent="0.35">
      <c r="A33" s="23"/>
      <c r="B33" s="24"/>
      <c r="C33" s="25"/>
      <c r="D33" s="80"/>
      <c r="E33" s="27">
        <v>44932</v>
      </c>
      <c r="F33" s="90">
        <v>122830</v>
      </c>
      <c r="G33" s="29"/>
      <c r="H33" s="30"/>
      <c r="I33" s="31"/>
      <c r="J33" s="74"/>
      <c r="K33" s="78"/>
      <c r="L33" s="81"/>
      <c r="M33" s="33">
        <v>0</v>
      </c>
      <c r="N33" s="34">
        <v>0</v>
      </c>
      <c r="O33" s="35"/>
      <c r="P33" s="36">
        <f t="shared" si="1"/>
        <v>0</v>
      </c>
      <c r="Q33" s="13">
        <f t="shared" si="0"/>
        <v>-122830</v>
      </c>
      <c r="R33" s="13">
        <v>0</v>
      </c>
      <c r="S33" s="37"/>
    </row>
    <row r="34" spans="1:19" ht="18" thickBot="1" x14ac:dyDescent="0.35">
      <c r="A34" s="23"/>
      <c r="B34" s="24"/>
      <c r="C34" s="25"/>
      <c r="D34" s="82"/>
      <c r="E34" s="27">
        <v>44933</v>
      </c>
      <c r="F34" s="90">
        <v>79649</v>
      </c>
      <c r="G34" s="29"/>
      <c r="H34" s="30"/>
      <c r="I34" s="31"/>
      <c r="J34" s="74"/>
      <c r="K34" s="83"/>
      <c r="L34" s="84"/>
      <c r="M34" s="33">
        <v>0</v>
      </c>
      <c r="N34" s="34">
        <v>0</v>
      </c>
      <c r="O34" s="35"/>
      <c r="P34" s="36">
        <f t="shared" si="1"/>
        <v>0</v>
      </c>
      <c r="Q34" s="13">
        <f t="shared" si="0"/>
        <v>-79649</v>
      </c>
      <c r="R34" s="13">
        <v>0</v>
      </c>
      <c r="S34" s="37"/>
    </row>
    <row r="35" spans="1:19" ht="18" thickBot="1" x14ac:dyDescent="0.35">
      <c r="A35" s="23"/>
      <c r="B35" s="24"/>
      <c r="C35" s="25"/>
      <c r="D35" s="77"/>
      <c r="E35" s="27">
        <v>44934</v>
      </c>
      <c r="F35" s="90">
        <v>99106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36">
        <f t="shared" si="1"/>
        <v>0</v>
      </c>
      <c r="Q35" s="13">
        <f t="shared" si="0"/>
        <v>-99106</v>
      </c>
      <c r="R35" s="13">
        <v>0</v>
      </c>
      <c r="S35" s="37"/>
    </row>
    <row r="36" spans="1:19" ht="19.5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36">
        <f t="shared" si="1"/>
        <v>0</v>
      </c>
      <c r="Q36" s="13">
        <f t="shared" si="0"/>
        <v>0</v>
      </c>
      <c r="R36" s="13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74"/>
      <c r="K37" s="88"/>
      <c r="L37" s="81"/>
      <c r="M37" s="33">
        <v>0</v>
      </c>
      <c r="N37" s="34">
        <v>0</v>
      </c>
      <c r="O37" s="35"/>
      <c r="P37" s="36">
        <f t="shared" si="1"/>
        <v>0</v>
      </c>
      <c r="Q37" s="13">
        <f t="shared" si="0"/>
        <v>0</v>
      </c>
      <c r="R37" s="13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/>
      <c r="K38" s="43"/>
      <c r="L38" s="81"/>
      <c r="M38" s="33">
        <v>0</v>
      </c>
      <c r="N38" s="34">
        <v>0</v>
      </c>
      <c r="O38" s="35"/>
      <c r="P38" s="36">
        <f t="shared" si="1"/>
        <v>0</v>
      </c>
      <c r="Q38" s="13">
        <f t="shared" si="0"/>
        <v>0</v>
      </c>
      <c r="R38" s="13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/>
      <c r="K39" s="89"/>
      <c r="L39" s="76"/>
      <c r="M39" s="33">
        <v>0</v>
      </c>
      <c r="N39" s="34">
        <v>0</v>
      </c>
      <c r="O39" s="35"/>
      <c r="P39" s="36">
        <f t="shared" si="1"/>
        <v>0</v>
      </c>
      <c r="Q39" s="13">
        <f t="shared" si="0"/>
        <v>0</v>
      </c>
      <c r="R39" s="13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/>
      <c r="K40" s="89"/>
      <c r="L40" s="76"/>
      <c r="M40" s="33">
        <v>0</v>
      </c>
      <c r="N40" s="34">
        <v>0</v>
      </c>
      <c r="O40" s="35"/>
      <c r="P40" s="36">
        <f t="shared" si="1"/>
        <v>0</v>
      </c>
      <c r="Q40" s="13">
        <f t="shared" si="0"/>
        <v>0</v>
      </c>
      <c r="R40" s="13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/>
      <c r="K41" s="89"/>
      <c r="L41" s="76"/>
      <c r="M41" s="33">
        <v>0</v>
      </c>
      <c r="N41" s="34">
        <v>0</v>
      </c>
      <c r="O41" s="35"/>
      <c r="P41" s="36">
        <f t="shared" si="1"/>
        <v>0</v>
      </c>
      <c r="Q41" s="13">
        <f t="shared" si="0"/>
        <v>0</v>
      </c>
      <c r="R41" s="13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36">
        <f t="shared" si="1"/>
        <v>0</v>
      </c>
      <c r="Q42" s="13">
        <f t="shared" si="0"/>
        <v>0</v>
      </c>
      <c r="R42" s="13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28"/>
      <c r="G43" s="29"/>
      <c r="H43" s="30"/>
      <c r="I43" s="31"/>
      <c r="J43" s="74"/>
      <c r="K43" s="89"/>
      <c r="L43" s="76"/>
      <c r="M43" s="33">
        <v>0</v>
      </c>
      <c r="N43" s="34">
        <v>0</v>
      </c>
      <c r="O43" s="35"/>
      <c r="P43" s="36">
        <f t="shared" si="1"/>
        <v>0</v>
      </c>
      <c r="Q43" s="13">
        <f t="shared" si="0"/>
        <v>0</v>
      </c>
      <c r="R43" s="13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28"/>
      <c r="G44" s="29"/>
      <c r="H44" s="30"/>
      <c r="I44" s="31"/>
      <c r="J44" s="74"/>
      <c r="K44" s="89"/>
      <c r="L44" s="76"/>
      <c r="M44" s="33">
        <v>0</v>
      </c>
      <c r="N44" s="34">
        <v>0</v>
      </c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" thickBot="1" x14ac:dyDescent="0.35">
      <c r="A45" s="23"/>
      <c r="B45" s="24"/>
      <c r="C45" s="25"/>
      <c r="D45" s="80"/>
      <c r="E45" s="27"/>
      <c r="F45" s="28"/>
      <c r="G45" s="29"/>
      <c r="H45" s="30"/>
      <c r="I45" s="31"/>
      <c r="J45" s="74"/>
      <c r="K45" s="89"/>
      <c r="L45" s="76"/>
      <c r="M45" s="33">
        <v>0</v>
      </c>
      <c r="N45" s="34">
        <v>0</v>
      </c>
      <c r="O45" s="35"/>
      <c r="P45" s="36">
        <f t="shared" si="1"/>
        <v>0</v>
      </c>
      <c r="Q45" s="13">
        <f t="shared" si="0"/>
        <v>0</v>
      </c>
      <c r="R45" s="13">
        <v>0</v>
      </c>
      <c r="S45" s="37"/>
    </row>
    <row r="46" spans="1:19" ht="18" thickBot="1" x14ac:dyDescent="0.35">
      <c r="A46" s="23"/>
      <c r="B46" s="24"/>
      <c r="C46" s="25"/>
      <c r="D46" s="80"/>
      <c r="E46" s="27"/>
      <c r="F46" s="28"/>
      <c r="G46" s="29"/>
      <c r="H46" s="30"/>
      <c r="I46" s="31"/>
      <c r="J46" s="74"/>
      <c r="K46" s="89"/>
      <c r="L46" s="76"/>
      <c r="M46" s="33">
        <v>0</v>
      </c>
      <c r="N46" s="34">
        <v>0</v>
      </c>
      <c r="O46" s="35"/>
      <c r="P46" s="36">
        <f t="shared" si="1"/>
        <v>0</v>
      </c>
      <c r="Q46" s="13">
        <f t="shared" si="0"/>
        <v>0</v>
      </c>
      <c r="R46" s="13">
        <v>0</v>
      </c>
      <c r="S46" s="37"/>
    </row>
    <row r="47" spans="1:19" ht="18" thickBot="1" x14ac:dyDescent="0.35">
      <c r="A47" s="23"/>
      <c r="B47" s="24"/>
      <c r="C47" s="25"/>
      <c r="D47" s="80"/>
      <c r="E47" s="27"/>
      <c r="F47" s="90"/>
      <c r="G47" s="29"/>
      <c r="H47" s="30"/>
      <c r="I47" s="91"/>
      <c r="J47" s="74"/>
      <c r="K47" s="89"/>
      <c r="L47" s="76"/>
      <c r="M47" s="33">
        <v>0</v>
      </c>
      <c r="N47" s="34">
        <v>0</v>
      </c>
      <c r="O47" s="35"/>
      <c r="P47" s="36">
        <f t="shared" si="1"/>
        <v>0</v>
      </c>
      <c r="Q47" s="13">
        <f t="shared" si="0"/>
        <v>0</v>
      </c>
      <c r="R47" s="13">
        <v>0</v>
      </c>
      <c r="S47" s="37"/>
    </row>
    <row r="48" spans="1:19" ht="18" thickBot="1" x14ac:dyDescent="0.35">
      <c r="A48" s="23"/>
      <c r="B48" s="24"/>
      <c r="C48" s="25"/>
      <c r="D48" s="80"/>
      <c r="E48" s="27"/>
      <c r="F48" s="90"/>
      <c r="G48" s="29"/>
      <c r="H48" s="30"/>
      <c r="I48" s="91"/>
      <c r="J48" s="74"/>
      <c r="K48" s="89"/>
      <c r="L48" s="76"/>
      <c r="M48" s="92">
        <v>0</v>
      </c>
      <c r="N48" s="93"/>
      <c r="O48" s="35"/>
      <c r="P48" s="36">
        <f t="shared" si="1"/>
        <v>0</v>
      </c>
      <c r="Q48" s="13">
        <f t="shared" si="0"/>
        <v>0</v>
      </c>
      <c r="R48" s="13">
        <v>0</v>
      </c>
      <c r="S48" s="37"/>
    </row>
    <row r="49" spans="1:18" ht="18.75" thickTop="1" thickBot="1" x14ac:dyDescent="0.35">
      <c r="A49" s="23"/>
      <c r="B49" s="24"/>
      <c r="C49" s="25"/>
      <c r="D49" s="94"/>
      <c r="E49" s="27"/>
      <c r="F49" s="95"/>
      <c r="G49" s="29"/>
      <c r="H49" s="30"/>
      <c r="I49" s="96"/>
      <c r="J49" s="74"/>
      <c r="K49" s="97"/>
      <c r="L49" s="76"/>
      <c r="M49" s="259">
        <f>SUM(M5:M39)</f>
        <v>0</v>
      </c>
      <c r="N49" s="244">
        <f>SUM(N5:N39)</f>
        <v>0</v>
      </c>
      <c r="P49" s="98">
        <f t="shared" si="1"/>
        <v>0</v>
      </c>
      <c r="Q49" s="99">
        <f>SUM(Q5:Q39)</f>
        <v>-780704</v>
      </c>
      <c r="R49" s="13">
        <v>0</v>
      </c>
    </row>
    <row r="50" spans="1:18" ht="18" thickBot="1" x14ac:dyDescent="0.35">
      <c r="A50" s="23"/>
      <c r="B50" s="24"/>
      <c r="C50" s="100"/>
      <c r="D50" s="94"/>
      <c r="E50" s="27"/>
      <c r="F50" s="101"/>
      <c r="G50" s="29"/>
      <c r="H50" s="30"/>
      <c r="I50" s="96"/>
      <c r="J50" s="74"/>
      <c r="K50" s="102"/>
      <c r="L50" s="76"/>
      <c r="M50" s="260"/>
      <c r="N50" s="245"/>
      <c r="P50" s="36"/>
      <c r="Q50" s="9"/>
      <c r="R50" s="13">
        <v>0</v>
      </c>
    </row>
    <row r="51" spans="1:18" ht="17.25" customHeight="1" thickBot="1" x14ac:dyDescent="0.35">
      <c r="A51" s="23"/>
      <c r="B51" s="24"/>
      <c r="C51" s="100"/>
      <c r="D51" s="94"/>
      <c r="E51" s="27"/>
      <c r="F51" s="103"/>
      <c r="G51" s="104"/>
      <c r="H51" s="30"/>
      <c r="I51" s="91"/>
      <c r="J51" s="74"/>
      <c r="K51" s="103"/>
      <c r="L51" s="76"/>
      <c r="M51" s="105"/>
      <c r="N51" s="106"/>
      <c r="P51" s="36"/>
      <c r="Q51" s="9"/>
    </row>
    <row r="52" spans="1:18" ht="18" thickBot="1" x14ac:dyDescent="0.35">
      <c r="A52" s="23"/>
      <c r="B52" s="24"/>
      <c r="C52" s="100"/>
      <c r="D52" s="94"/>
      <c r="E52" s="27"/>
      <c r="F52" s="103"/>
      <c r="G52" s="104"/>
      <c r="H52" s="30"/>
      <c r="I52" s="91"/>
      <c r="J52" s="74"/>
      <c r="K52" s="78"/>
      <c r="L52" s="81"/>
      <c r="M52" s="105"/>
      <c r="N52" s="106"/>
      <c r="P52" s="36"/>
      <c r="Q52" s="9"/>
    </row>
    <row r="53" spans="1:18" ht="18" thickBot="1" x14ac:dyDescent="0.35">
      <c r="A53" s="23"/>
      <c r="B53" s="24"/>
      <c r="C53" s="100"/>
      <c r="D53" s="94"/>
      <c r="E53" s="27"/>
      <c r="F53" s="103"/>
      <c r="G53" s="104"/>
      <c r="H53" s="30"/>
      <c r="I53" s="91"/>
      <c r="J53" s="74"/>
      <c r="K53" s="107"/>
      <c r="L53" s="81"/>
      <c r="M53" s="105"/>
      <c r="N53" s="106"/>
      <c r="P53" s="36"/>
      <c r="Q53" s="9"/>
    </row>
    <row r="54" spans="1:18" ht="18" thickBot="1" x14ac:dyDescent="0.35">
      <c r="A54" s="23"/>
      <c r="B54" s="24"/>
      <c r="C54" s="100"/>
      <c r="D54" s="94"/>
      <c r="E54" s="27"/>
      <c r="F54" s="103"/>
      <c r="G54" s="104"/>
      <c r="H54" s="30"/>
      <c r="I54" s="91"/>
      <c r="J54" s="74"/>
      <c r="K54" s="78"/>
      <c r="L54" s="81"/>
      <c r="M54" s="105"/>
      <c r="N54" s="106"/>
      <c r="P54" s="36"/>
      <c r="Q54" s="9"/>
    </row>
    <row r="55" spans="1:18" ht="18" thickBot="1" x14ac:dyDescent="0.35">
      <c r="A55" s="23"/>
      <c r="B55" s="24"/>
      <c r="C55" s="108"/>
      <c r="D55" s="109"/>
      <c r="E55" s="27"/>
      <c r="F55" s="110"/>
      <c r="G55" s="111"/>
      <c r="H55" s="30"/>
      <c r="I55" s="91"/>
      <c r="J55" s="74"/>
      <c r="K55" s="112"/>
      <c r="L55" s="81"/>
      <c r="M55" s="105"/>
      <c r="N55" s="106"/>
      <c r="P55" s="36"/>
      <c r="Q55" s="9"/>
    </row>
    <row r="56" spans="1:18" ht="18" thickBot="1" x14ac:dyDescent="0.35">
      <c r="A56" s="23"/>
      <c r="B56" s="113"/>
      <c r="C56" s="108"/>
      <c r="D56" s="109"/>
      <c r="E56" s="114"/>
      <c r="F56" s="110"/>
      <c r="G56" s="111"/>
      <c r="H56" s="115"/>
      <c r="I56" s="91"/>
      <c r="J56" s="74"/>
      <c r="K56" s="116"/>
      <c r="L56" s="81"/>
      <c r="M56" s="105"/>
      <c r="N56" s="106"/>
      <c r="P56" s="36"/>
      <c r="Q56" s="9"/>
    </row>
    <row r="57" spans="1:18" ht="18" thickBot="1" x14ac:dyDescent="0.35">
      <c r="A57" s="23"/>
      <c r="B57" s="113"/>
      <c r="C57" s="108"/>
      <c r="D57" s="109"/>
      <c r="E57" s="114"/>
      <c r="F57" s="110"/>
      <c r="G57" s="111"/>
      <c r="H57" s="115"/>
      <c r="I57" s="91"/>
      <c r="J57" s="74"/>
      <c r="K57" s="116"/>
      <c r="L57" s="81"/>
      <c r="M57" s="105"/>
      <c r="N57" s="106"/>
      <c r="P57" s="36"/>
      <c r="Q57" s="9"/>
    </row>
    <row r="58" spans="1:18" ht="18" thickBot="1" x14ac:dyDescent="0.35">
      <c r="A58" s="23"/>
      <c r="B58" s="113"/>
      <c r="C58" s="108"/>
      <c r="D58" s="109"/>
      <c r="E58" s="114"/>
      <c r="F58" s="110"/>
      <c r="G58" s="111"/>
      <c r="H58" s="115"/>
      <c r="I58" s="91"/>
      <c r="J58" s="74"/>
      <c r="K58" s="116"/>
      <c r="L58" s="81"/>
      <c r="M58" s="105"/>
      <c r="N58" s="106"/>
      <c r="P58" s="36"/>
      <c r="Q58" s="9"/>
    </row>
    <row r="59" spans="1:18" ht="15.75" thickBot="1" x14ac:dyDescent="0.3">
      <c r="A59" s="23"/>
      <c r="B59" s="113"/>
      <c r="C59" s="25">
        <v>0</v>
      </c>
      <c r="D59" s="117"/>
      <c r="E59" s="118"/>
      <c r="F59" s="108"/>
      <c r="H59" s="119"/>
      <c r="I59" s="91"/>
      <c r="J59" s="120"/>
      <c r="K59" s="121"/>
      <c r="L59" s="9"/>
      <c r="M59" s="122"/>
      <c r="N59" s="34"/>
      <c r="P59" s="36"/>
      <c r="Q59" s="9"/>
    </row>
    <row r="60" spans="1:18" ht="16.5" thickBot="1" x14ac:dyDescent="0.3">
      <c r="B60" s="123" t="s">
        <v>11</v>
      </c>
      <c r="C60" s="124">
        <f>SUM(C5:C59)</f>
        <v>0</v>
      </c>
      <c r="D60" s="125"/>
      <c r="E60" s="126" t="s">
        <v>11</v>
      </c>
      <c r="F60" s="127">
        <f>SUM(F5:F59)</f>
        <v>780704</v>
      </c>
      <c r="G60" s="125"/>
      <c r="H60" s="128" t="s">
        <v>12</v>
      </c>
      <c r="I60" s="129">
        <f>SUM(I5:I59)</f>
        <v>0</v>
      </c>
      <c r="J60" s="130"/>
      <c r="K60" s="131" t="s">
        <v>13</v>
      </c>
      <c r="L60" s="132">
        <f>SUM(L5:L59)</f>
        <v>0</v>
      </c>
      <c r="M60" s="133"/>
      <c r="N60" s="133"/>
      <c r="P60" s="36"/>
      <c r="Q60" s="9"/>
    </row>
    <row r="61" spans="1:18" ht="16.5" thickTop="1" thickBot="1" x14ac:dyDescent="0.3">
      <c r="C61" s="4" t="s">
        <v>9</v>
      </c>
      <c r="P61" s="36"/>
      <c r="Q61" s="9"/>
    </row>
    <row r="62" spans="1:18" ht="19.5" thickBot="1" x14ac:dyDescent="0.3">
      <c r="A62" s="135"/>
      <c r="B62" s="136"/>
      <c r="C62" s="1"/>
      <c r="H62" s="246" t="s">
        <v>14</v>
      </c>
      <c r="I62" s="247"/>
      <c r="J62" s="137"/>
      <c r="K62" s="248">
        <f>I60+L60</f>
        <v>0</v>
      </c>
      <c r="L62" s="249"/>
      <c r="M62" s="250">
        <f>N49+M49</f>
        <v>0</v>
      </c>
      <c r="N62" s="251"/>
      <c r="P62" s="36"/>
      <c r="Q62" s="9"/>
    </row>
    <row r="63" spans="1:18" ht="15.75" x14ac:dyDescent="0.25">
      <c r="D63" s="243" t="s">
        <v>15</v>
      </c>
      <c r="E63" s="243"/>
      <c r="F63" s="138">
        <f>F60-K62-C60</f>
        <v>780704</v>
      </c>
      <c r="I63" s="139"/>
      <c r="J63" s="140"/>
      <c r="P63" s="36"/>
      <c r="Q63" s="9"/>
    </row>
    <row r="64" spans="1:18" ht="18.75" x14ac:dyDescent="0.3">
      <c r="D64" s="261" t="s">
        <v>16</v>
      </c>
      <c r="E64" s="261"/>
      <c r="F64" s="133">
        <v>-1524395.48</v>
      </c>
      <c r="I64" s="262" t="s">
        <v>17</v>
      </c>
      <c r="J64" s="263"/>
      <c r="K64" s="264">
        <f>F66+F67+F68</f>
        <v>-520162.57999999996</v>
      </c>
      <c r="L64" s="265"/>
      <c r="P64" s="36"/>
      <c r="Q64" s="9"/>
    </row>
    <row r="65" spans="2:14" ht="19.5" thickBot="1" x14ac:dyDescent="0.35">
      <c r="D65" s="141"/>
      <c r="E65" s="142"/>
      <c r="F65" s="143">
        <v>0</v>
      </c>
      <c r="I65" s="144"/>
      <c r="J65" s="145"/>
      <c r="K65" s="146"/>
      <c r="L65" s="147"/>
    </row>
    <row r="66" spans="2:14" ht="19.5" thickTop="1" x14ac:dyDescent="0.3">
      <c r="C66" s="5" t="s">
        <v>9</v>
      </c>
      <c r="E66" s="135" t="s">
        <v>18</v>
      </c>
      <c r="F66" s="133">
        <f>SUM(F63:F65)</f>
        <v>-743691.48</v>
      </c>
      <c r="H66" s="23"/>
      <c r="I66" s="148" t="s">
        <v>19</v>
      </c>
      <c r="J66" s="149"/>
      <c r="K66" s="266">
        <f>-C4</f>
        <v>0</v>
      </c>
      <c r="L66" s="267"/>
    </row>
    <row r="67" spans="2:14" ht="16.5" thickBot="1" x14ac:dyDescent="0.3">
      <c r="D67" s="150" t="s">
        <v>20</v>
      </c>
      <c r="E67" s="135" t="s">
        <v>21</v>
      </c>
      <c r="F67" s="151">
        <v>0</v>
      </c>
    </row>
    <row r="68" spans="2:14" ht="20.25" thickTop="1" thickBot="1" x14ac:dyDescent="0.35">
      <c r="C68" s="152">
        <v>44955</v>
      </c>
      <c r="D68" s="268" t="s">
        <v>22</v>
      </c>
      <c r="E68" s="269"/>
      <c r="F68" s="153">
        <v>223528.9</v>
      </c>
      <c r="I68" s="270" t="s">
        <v>23</v>
      </c>
      <c r="J68" s="271"/>
      <c r="K68" s="272">
        <f>K64+K66</f>
        <v>-520162.57999999996</v>
      </c>
      <c r="L68" s="272"/>
    </row>
    <row r="69" spans="2:14" ht="17.25" x14ac:dyDescent="0.3">
      <c r="C69" s="154"/>
      <c r="D69" s="155"/>
      <c r="E69" s="156"/>
      <c r="F69" s="157"/>
      <c r="J69" s="158"/>
    </row>
    <row r="70" spans="2:14" ht="15" customHeight="1" x14ac:dyDescent="0.25">
      <c r="I70" s="159"/>
      <c r="J70" s="159"/>
      <c r="K70" s="160"/>
      <c r="L70" s="160"/>
    </row>
    <row r="71" spans="2:14" ht="16.5" customHeight="1" x14ac:dyDescent="0.25">
      <c r="B71" s="161"/>
      <c r="C71" s="162"/>
      <c r="D71" s="163"/>
      <c r="E71" s="36"/>
      <c r="I71" s="159"/>
      <c r="J71" s="159"/>
      <c r="K71" s="160"/>
      <c r="L71" s="160"/>
      <c r="M71" s="164"/>
      <c r="N71" s="135"/>
    </row>
    <row r="72" spans="2:14" ht="15.75" x14ac:dyDescent="0.25">
      <c r="B72" s="161"/>
      <c r="C72" s="165"/>
      <c r="E72" s="36"/>
      <c r="M72" s="164"/>
      <c r="N72" s="135"/>
    </row>
    <row r="73" spans="2:14" ht="15.75" x14ac:dyDescent="0.25">
      <c r="B73" s="161"/>
      <c r="C73" s="165"/>
      <c r="E73" s="36"/>
      <c r="F73" s="166"/>
      <c r="L73" s="167"/>
      <c r="M73" s="1"/>
    </row>
    <row r="74" spans="2:14" ht="15.75" x14ac:dyDescent="0.25">
      <c r="B74" s="161"/>
      <c r="C74" s="165"/>
      <c r="E74" s="36"/>
      <c r="M74" s="1"/>
    </row>
    <row r="75" spans="2:14" ht="15.75" x14ac:dyDescent="0.25">
      <c r="B75" s="161"/>
      <c r="C75" s="165"/>
      <c r="E75" s="36"/>
      <c r="F75" s="168"/>
      <c r="M75" s="1"/>
    </row>
    <row r="76" spans="2:14" x14ac:dyDescent="0.25">
      <c r="E76" s="169"/>
      <c r="F76" s="36"/>
      <c r="M76" s="1"/>
    </row>
    <row r="77" spans="2:14" x14ac:dyDescent="0.25">
      <c r="E77" s="169"/>
      <c r="F77" s="36"/>
      <c r="M77" s="1"/>
    </row>
    <row r="78" spans="2:14" x14ac:dyDescent="0.25">
      <c r="E78" s="169"/>
      <c r="F78" s="36"/>
      <c r="M78" s="1"/>
    </row>
    <row r="79" spans="2:14" x14ac:dyDescent="0.25">
      <c r="E79" s="169"/>
      <c r="F79" s="36"/>
      <c r="M79" s="1"/>
    </row>
    <row r="80" spans="2:14" x14ac:dyDescent="0.25">
      <c r="E80" s="169"/>
      <c r="F80" s="36"/>
      <c r="M80" s="1"/>
    </row>
    <row r="81" spans="5:13" x14ac:dyDescent="0.25">
      <c r="E81" s="169"/>
      <c r="F81" s="36"/>
      <c r="M81" s="1"/>
    </row>
    <row r="82" spans="5:13" x14ac:dyDescent="0.25">
      <c r="E82" s="169"/>
      <c r="F82" s="36"/>
      <c r="M82" s="1"/>
    </row>
    <row r="83" spans="5:13" x14ac:dyDescent="0.25">
      <c r="E83" s="169"/>
      <c r="F83" s="36"/>
      <c r="M83" s="1"/>
    </row>
    <row r="84" spans="5:13" x14ac:dyDescent="0.25">
      <c r="E84" s="169"/>
      <c r="F84" s="36"/>
      <c r="M84" s="1"/>
    </row>
    <row r="85" spans="5:13" x14ac:dyDescent="0.25">
      <c r="E85" s="169"/>
      <c r="F85" s="36"/>
      <c r="M85" s="1"/>
    </row>
    <row r="86" spans="5:13" x14ac:dyDescent="0.25">
      <c r="E86" s="169"/>
      <c r="F86" s="36"/>
      <c r="M86" s="1"/>
    </row>
    <row r="87" spans="5:13" x14ac:dyDescent="0.25">
      <c r="E87" s="169"/>
      <c r="F87" s="36"/>
    </row>
    <row r="88" spans="5:13" x14ac:dyDescent="0.25">
      <c r="F88" s="168"/>
    </row>
    <row r="89" spans="5:13" x14ac:dyDescent="0.25">
      <c r="F89" s="168"/>
    </row>
    <row r="90" spans="5:13" x14ac:dyDescent="0.25">
      <c r="F90" s="168"/>
    </row>
  </sheetData>
  <mergeCells count="21">
    <mergeCell ref="R3:R4"/>
    <mergeCell ref="E4:F4"/>
    <mergeCell ref="H4:I4"/>
    <mergeCell ref="P4:Q4"/>
    <mergeCell ref="D63:E63"/>
    <mergeCell ref="N49:N50"/>
    <mergeCell ref="H62:I62"/>
    <mergeCell ref="K62:L62"/>
    <mergeCell ref="M62:N62"/>
    <mergeCell ref="B1:B2"/>
    <mergeCell ref="C1:M1"/>
    <mergeCell ref="B3:C3"/>
    <mergeCell ref="H3:I3"/>
    <mergeCell ref="M49:M50"/>
    <mergeCell ref="D64:E64"/>
    <mergeCell ref="I64:J64"/>
    <mergeCell ref="K64:L64"/>
    <mergeCell ref="K66:L66"/>
    <mergeCell ref="D68:E68"/>
    <mergeCell ref="I68:J68"/>
    <mergeCell ref="K68:L68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  E N E R O    2 0 2 3     </vt:lpstr>
      <vt:lpstr> COMPRAS   ENERO  2023   </vt:lpstr>
      <vt:lpstr>  F E B R E R O    2 0 2 3    </vt:lpstr>
      <vt:lpstr>COMPRAS FEBRERO 2023   </vt:lpstr>
      <vt:lpstr>Hoja5</vt:lpstr>
      <vt:lpstr>Hoja6</vt:lpstr>
      <vt:lpstr>Hoja7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2023-02-07T18:40:23Z</dcterms:created>
  <dcterms:modified xsi:type="dcterms:W3CDTF">2023-03-09T18:43:35Z</dcterms:modified>
</cp:coreProperties>
</file>