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2 0 2 1\CENTRAL # 11  NOVIEMBRE 2021\"/>
    </mc:Choice>
  </mc:AlternateContent>
  <bookViews>
    <workbookView xWindow="4035" yWindow="0" windowWidth="16335" windowHeight="11070" firstSheet="2" activeTab="2"/>
  </bookViews>
  <sheets>
    <sheet name="OCTUBRE      2 0 2 1     " sheetId="1" r:id="rId1"/>
    <sheet name="REMISIONES    OCTUBRE    2021  " sheetId="2" r:id="rId2"/>
    <sheet name="     NOVIEMBRE   2 0 2 1     " sheetId="4" r:id="rId3"/>
    <sheet name="REMISIONES  NOVIEMBRE  2021  " sheetId="6" r:id="rId4"/>
    <sheet name="Hoja2" sheetId="7" r:id="rId5"/>
    <sheet name="COMPRAS MENOS DEVOLUCIONES " sheetId="3" r:id="rId6"/>
    <sheet name="C AN C E L A C I O N E S      " sheetId="5" r:id="rId7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" i="6" l="1"/>
  <c r="F6" i="6" s="1"/>
  <c r="F7" i="6" s="1"/>
  <c r="F8" i="6" s="1"/>
  <c r="F9" i="6" s="1"/>
  <c r="F10" i="6" s="1"/>
  <c r="F11" i="6" s="1"/>
  <c r="F12" i="6" s="1"/>
  <c r="F13" i="6" s="1"/>
  <c r="F14" i="6" s="1"/>
  <c r="F15" i="6" s="1"/>
  <c r="F16" i="6" s="1"/>
  <c r="F17" i="6" s="1"/>
  <c r="F18" i="6" s="1"/>
  <c r="F19" i="6" s="1"/>
  <c r="F20" i="6" s="1"/>
  <c r="F21" i="6" s="1"/>
  <c r="F22" i="6" s="1"/>
  <c r="F23" i="6" s="1"/>
  <c r="F24" i="6" s="1"/>
  <c r="F25" i="6" s="1"/>
  <c r="F26" i="6" s="1"/>
  <c r="F27" i="6" s="1"/>
  <c r="F28" i="6" s="1"/>
  <c r="F29" i="6" s="1"/>
  <c r="F30" i="6" s="1"/>
  <c r="F31" i="6" s="1"/>
  <c r="F32" i="6" s="1"/>
  <c r="F33" i="6" s="1"/>
  <c r="F34" i="6" s="1"/>
  <c r="F35" i="6" s="1"/>
  <c r="F36" i="6" s="1"/>
  <c r="F37" i="6" s="1"/>
  <c r="F38" i="6" s="1"/>
  <c r="F39" i="6" s="1"/>
  <c r="F40" i="6" s="1"/>
  <c r="F41" i="6" s="1"/>
  <c r="F42" i="6" s="1"/>
  <c r="F43" i="6" s="1"/>
  <c r="F44" i="6" s="1"/>
  <c r="F45" i="6" s="1"/>
  <c r="F46" i="6" s="1"/>
  <c r="F47" i="6" s="1"/>
  <c r="F48" i="6" s="1"/>
  <c r="F49" i="6" s="1"/>
  <c r="F50" i="6" s="1"/>
  <c r="F51" i="6" s="1"/>
  <c r="F52" i="6" s="1"/>
  <c r="F53" i="6" s="1"/>
  <c r="F54" i="6" s="1"/>
  <c r="F55" i="6" s="1"/>
  <c r="F56" i="6" s="1"/>
  <c r="F57" i="6" s="1"/>
  <c r="F58" i="6" s="1"/>
  <c r="F59" i="6" s="1"/>
  <c r="F60" i="6" s="1"/>
  <c r="F61" i="6" s="1"/>
  <c r="F62" i="6" s="1"/>
  <c r="F63" i="6" s="1"/>
  <c r="F64" i="6" s="1"/>
  <c r="F65" i="6" s="1"/>
  <c r="F66" i="6" s="1"/>
  <c r="F67" i="6" s="1"/>
  <c r="F68" i="6" s="1"/>
  <c r="F69" i="6" s="1"/>
  <c r="F70" i="6" s="1"/>
  <c r="F71" i="6" s="1"/>
  <c r="F72" i="6" s="1"/>
  <c r="F73" i="6" s="1"/>
  <c r="F74" i="6" s="1"/>
  <c r="F75" i="6" s="1"/>
  <c r="F76" i="6" s="1"/>
  <c r="F77" i="6" s="1"/>
  <c r="F78" i="6" s="1"/>
  <c r="F79" i="6" s="1"/>
  <c r="F80" i="6" s="1"/>
  <c r="F81" i="6" s="1"/>
  <c r="F82" i="6" s="1"/>
  <c r="F83" i="6" s="1"/>
  <c r="F84" i="6" s="1"/>
  <c r="F85" i="6" s="1"/>
  <c r="F86" i="6" s="1"/>
  <c r="F87" i="6" s="1"/>
  <c r="F88" i="6" s="1"/>
  <c r="F89" i="6" s="1"/>
  <c r="F90" i="6" s="1"/>
  <c r="F91" i="6" s="1"/>
  <c r="F92" i="6" s="1"/>
  <c r="F93" i="6" s="1"/>
  <c r="F94" i="6" s="1"/>
  <c r="F95" i="6" s="1"/>
  <c r="F96" i="6" s="1"/>
  <c r="F97" i="6" s="1"/>
  <c r="P76" i="4" l="1"/>
  <c r="P68" i="4"/>
  <c r="M31" i="4" l="1"/>
  <c r="M30" i="4" l="1"/>
  <c r="M29" i="4"/>
  <c r="L17" i="4"/>
  <c r="F29" i="4" l="1"/>
  <c r="C23" i="4" l="1"/>
  <c r="C22" i="4"/>
  <c r="R17" i="4" l="1"/>
  <c r="R13" i="4" l="1"/>
  <c r="R12" i="4"/>
  <c r="R11" i="4"/>
  <c r="R10" i="4"/>
  <c r="R9" i="4"/>
  <c r="R8" i="4"/>
  <c r="R7" i="4"/>
  <c r="R6" i="4"/>
  <c r="R5" i="4"/>
  <c r="Q33" i="4" l="1"/>
  <c r="Q34" i="4"/>
  <c r="Q35" i="4"/>
  <c r="Q36" i="4"/>
  <c r="Q37" i="4"/>
  <c r="Q38" i="4"/>
  <c r="P6" i="4" l="1"/>
  <c r="Q6" i="4" s="1"/>
  <c r="M98" i="6" l="1"/>
  <c r="K98" i="6"/>
  <c r="E98" i="6"/>
  <c r="C98" i="6"/>
  <c r="N3" i="6"/>
  <c r="N4" i="6" s="1"/>
  <c r="N5" i="6" s="1"/>
  <c r="N6" i="6" s="1"/>
  <c r="N7" i="6" s="1"/>
  <c r="N8" i="6" s="1"/>
  <c r="N9" i="6" s="1"/>
  <c r="N10" i="6" s="1"/>
  <c r="N11" i="6" s="1"/>
  <c r="N12" i="6" s="1"/>
  <c r="N13" i="6" s="1"/>
  <c r="N14" i="6" s="1"/>
  <c r="N15" i="6" s="1"/>
  <c r="N16" i="6" s="1"/>
  <c r="N17" i="6" s="1"/>
  <c r="N18" i="6" s="1"/>
  <c r="N19" i="6" s="1"/>
  <c r="N20" i="6" s="1"/>
  <c r="N21" i="6" s="1"/>
  <c r="N22" i="6" s="1"/>
  <c r="N23" i="6" s="1"/>
  <c r="N24" i="6" s="1"/>
  <c r="N25" i="6" s="1"/>
  <c r="N26" i="6" s="1"/>
  <c r="N27" i="6" s="1"/>
  <c r="N28" i="6" s="1"/>
  <c r="N29" i="6" s="1"/>
  <c r="N30" i="6" s="1"/>
  <c r="N31" i="6" s="1"/>
  <c r="N32" i="6" s="1"/>
  <c r="N33" i="6" s="1"/>
  <c r="N34" i="6" s="1"/>
  <c r="N35" i="6" s="1"/>
  <c r="N36" i="6" s="1"/>
  <c r="N37" i="6" s="1"/>
  <c r="N38" i="6" s="1"/>
  <c r="N39" i="6" s="1"/>
  <c r="N40" i="6" s="1"/>
  <c r="N41" i="6" s="1"/>
  <c r="N42" i="6" s="1"/>
  <c r="N43" i="6" s="1"/>
  <c r="N44" i="6" s="1"/>
  <c r="N45" i="6" s="1"/>
  <c r="N46" i="6" s="1"/>
  <c r="N47" i="6" s="1"/>
  <c r="N48" i="6" s="1"/>
  <c r="N49" i="6" s="1"/>
  <c r="N50" i="6" s="1"/>
  <c r="N51" i="6" s="1"/>
  <c r="N52" i="6" s="1"/>
  <c r="N53" i="6" s="1"/>
  <c r="N54" i="6" s="1"/>
  <c r="N55" i="6" s="1"/>
  <c r="N56" i="6" s="1"/>
  <c r="N57" i="6" s="1"/>
  <c r="N58" i="6" s="1"/>
  <c r="N59" i="6" s="1"/>
  <c r="N60" i="6" s="1"/>
  <c r="N61" i="6" s="1"/>
  <c r="N62" i="6" s="1"/>
  <c r="N63" i="6" s="1"/>
  <c r="N64" i="6" s="1"/>
  <c r="N65" i="6" s="1"/>
  <c r="N66" i="6" s="1"/>
  <c r="N67" i="6" s="1"/>
  <c r="N68" i="6" s="1"/>
  <c r="N69" i="6" s="1"/>
  <c r="N70" i="6" s="1"/>
  <c r="N71" i="6" s="1"/>
  <c r="N72" i="6" s="1"/>
  <c r="N73" i="6" s="1"/>
  <c r="N74" i="6" s="1"/>
  <c r="N75" i="6" s="1"/>
  <c r="N76" i="6" s="1"/>
  <c r="N77" i="6" s="1"/>
  <c r="N78" i="6" s="1"/>
  <c r="N79" i="6" s="1"/>
  <c r="N80" i="6" s="1"/>
  <c r="N81" i="6" s="1"/>
  <c r="N82" i="6" s="1"/>
  <c r="N83" i="6" s="1"/>
  <c r="N84" i="6" s="1"/>
  <c r="N85" i="6" s="1"/>
  <c r="N86" i="6" s="1"/>
  <c r="N87" i="6" s="1"/>
  <c r="N88" i="6" s="1"/>
  <c r="N89" i="6" s="1"/>
  <c r="N90" i="6" s="1"/>
  <c r="N91" i="6" s="1"/>
  <c r="N92" i="6" s="1"/>
  <c r="N93" i="6" s="1"/>
  <c r="N94" i="6" s="1"/>
  <c r="N95" i="6" s="1"/>
  <c r="N96" i="6" s="1"/>
  <c r="N97" i="6" s="1"/>
  <c r="N98" i="6" s="1"/>
  <c r="F3" i="6"/>
  <c r="F4" i="6" s="1"/>
  <c r="F98" i="6" s="1"/>
  <c r="K56" i="4"/>
  <c r="L50" i="4"/>
  <c r="I50" i="4"/>
  <c r="F50" i="4"/>
  <c r="N39" i="4"/>
  <c r="P32" i="4"/>
  <c r="Q32" i="4" s="1"/>
  <c r="P31" i="4"/>
  <c r="Q31" i="4" s="1"/>
  <c r="P30" i="4"/>
  <c r="Q30" i="4" s="1"/>
  <c r="P29" i="4"/>
  <c r="Q29" i="4" s="1"/>
  <c r="P28" i="4"/>
  <c r="Q28" i="4" s="1"/>
  <c r="P27" i="4"/>
  <c r="Q27" i="4" s="1"/>
  <c r="P26" i="4"/>
  <c r="Q26" i="4" s="1"/>
  <c r="P25" i="4"/>
  <c r="Q25" i="4" s="1"/>
  <c r="P24" i="4"/>
  <c r="Q24" i="4" s="1"/>
  <c r="P23" i="4"/>
  <c r="Q23" i="4" s="1"/>
  <c r="P22" i="4"/>
  <c r="Q22" i="4" s="1"/>
  <c r="P21" i="4"/>
  <c r="Q21" i="4" s="1"/>
  <c r="P20" i="4"/>
  <c r="Q20" i="4" s="1"/>
  <c r="P19" i="4"/>
  <c r="Q19" i="4" s="1"/>
  <c r="P18" i="4"/>
  <c r="Q18" i="4" s="1"/>
  <c r="P17" i="4"/>
  <c r="Q17" i="4" s="1"/>
  <c r="P16" i="4"/>
  <c r="Q16" i="4" s="1"/>
  <c r="P15" i="4"/>
  <c r="Q15" i="4" s="1"/>
  <c r="P14" i="4"/>
  <c r="Q14" i="4" s="1"/>
  <c r="P13" i="4"/>
  <c r="Q13" i="4" s="1"/>
  <c r="P12" i="4"/>
  <c r="Q12" i="4" s="1"/>
  <c r="C50" i="4"/>
  <c r="P10" i="4"/>
  <c r="Q10" i="4" s="1"/>
  <c r="M39" i="4"/>
  <c r="P8" i="4"/>
  <c r="Q8" i="4" s="1"/>
  <c r="P7" i="4"/>
  <c r="Q7" i="4" s="1"/>
  <c r="P5" i="4"/>
  <c r="Q5" i="4" s="1"/>
  <c r="M52" i="4" l="1"/>
  <c r="K52" i="4"/>
  <c r="F53" i="4" s="1"/>
  <c r="F56" i="4" s="1"/>
  <c r="K54" i="4" s="1"/>
  <c r="K58" i="4" s="1"/>
  <c r="P9" i="4"/>
  <c r="Q9" i="4" s="1"/>
  <c r="P11" i="4"/>
  <c r="Q11" i="4" l="1"/>
  <c r="Q39" i="4" s="1"/>
  <c r="P39" i="4"/>
  <c r="I50" i="1" l="1"/>
  <c r="F50" i="1"/>
  <c r="K98" i="2"/>
  <c r="M98" i="2" l="1"/>
  <c r="N3" i="2"/>
  <c r="N4" i="2" s="1"/>
  <c r="N5" i="2" s="1"/>
  <c r="N6" i="2" s="1"/>
  <c r="N7" i="2" s="1"/>
  <c r="N8" i="2" s="1"/>
  <c r="N9" i="2" s="1"/>
  <c r="N10" i="2" s="1"/>
  <c r="N11" i="2" s="1"/>
  <c r="N12" i="2" s="1"/>
  <c r="N13" i="2" s="1"/>
  <c r="N14" i="2" s="1"/>
  <c r="N15" i="2" s="1"/>
  <c r="N16" i="2" s="1"/>
  <c r="N17" i="2" s="1"/>
  <c r="N18" i="2" s="1"/>
  <c r="N19" i="2" s="1"/>
  <c r="N20" i="2" s="1"/>
  <c r="N21" i="2" s="1"/>
  <c r="N22" i="2" s="1"/>
  <c r="N23" i="2" s="1"/>
  <c r="N24" i="2" s="1"/>
  <c r="N25" i="2" s="1"/>
  <c r="N26" i="2" s="1"/>
  <c r="N27" i="2" s="1"/>
  <c r="N28" i="2" s="1"/>
  <c r="N29" i="2" s="1"/>
  <c r="N30" i="2" s="1"/>
  <c r="N31" i="2" s="1"/>
  <c r="N32" i="2" s="1"/>
  <c r="N33" i="2" s="1"/>
  <c r="N34" i="2" s="1"/>
  <c r="N35" i="2" s="1"/>
  <c r="N36" i="2" s="1"/>
  <c r="N37" i="2" s="1"/>
  <c r="N38" i="2" s="1"/>
  <c r="N39" i="2" s="1"/>
  <c r="N40" i="2" s="1"/>
  <c r="N41" i="2" s="1"/>
  <c r="N42" i="2" s="1"/>
  <c r="N43" i="2" s="1"/>
  <c r="N44" i="2" s="1"/>
  <c r="N45" i="2" s="1"/>
  <c r="N46" i="2" s="1"/>
  <c r="N47" i="2" s="1"/>
  <c r="N48" i="2" s="1"/>
  <c r="N49" i="2" s="1"/>
  <c r="N50" i="2" s="1"/>
  <c r="N51" i="2" s="1"/>
  <c r="N52" i="2" s="1"/>
  <c r="N53" i="2" s="1"/>
  <c r="N54" i="2" s="1"/>
  <c r="N55" i="2" s="1"/>
  <c r="N56" i="2" s="1"/>
  <c r="N57" i="2" s="1"/>
  <c r="N58" i="2" s="1"/>
  <c r="N59" i="2" s="1"/>
  <c r="N60" i="2" s="1"/>
  <c r="N61" i="2" s="1"/>
  <c r="N62" i="2" s="1"/>
  <c r="N63" i="2" s="1"/>
  <c r="N64" i="2" s="1"/>
  <c r="N65" i="2" s="1"/>
  <c r="N66" i="2" s="1"/>
  <c r="N67" i="2" s="1"/>
  <c r="N68" i="2" s="1"/>
  <c r="N69" i="2" s="1"/>
  <c r="N70" i="2" s="1"/>
  <c r="N71" i="2" s="1"/>
  <c r="N72" i="2" s="1"/>
  <c r="N73" i="2" s="1"/>
  <c r="N74" i="2" s="1"/>
  <c r="N75" i="2" s="1"/>
  <c r="N76" i="2" s="1"/>
  <c r="N77" i="2" s="1"/>
  <c r="N78" i="2" s="1"/>
  <c r="N79" i="2" s="1"/>
  <c r="N80" i="2" s="1"/>
  <c r="N81" i="2" s="1"/>
  <c r="N82" i="2" s="1"/>
  <c r="N83" i="2" s="1"/>
  <c r="N84" i="2" s="1"/>
  <c r="N85" i="2" s="1"/>
  <c r="N86" i="2" s="1"/>
  <c r="N87" i="2" s="1"/>
  <c r="N88" i="2" s="1"/>
  <c r="N89" i="2" s="1"/>
  <c r="N90" i="2" s="1"/>
  <c r="N91" i="2" s="1"/>
  <c r="N92" i="2" s="1"/>
  <c r="N93" i="2" s="1"/>
  <c r="N94" i="2" s="1"/>
  <c r="N95" i="2" s="1"/>
  <c r="N96" i="2" s="1"/>
  <c r="N97" i="2" s="1"/>
  <c r="N98" i="2" s="1"/>
  <c r="C23" i="1" l="1"/>
  <c r="M9" i="1"/>
  <c r="C21" i="1" l="1"/>
  <c r="C20" i="1"/>
  <c r="C19" i="1" l="1"/>
  <c r="M18" i="1"/>
  <c r="M13" i="1" l="1"/>
  <c r="P13" i="1" s="1"/>
  <c r="C11" i="1"/>
  <c r="C50" i="1" s="1"/>
  <c r="C12" i="1"/>
  <c r="P10" i="1"/>
  <c r="P12" i="1"/>
  <c r="P14" i="1"/>
  <c r="P11" i="1" l="1"/>
  <c r="E98" i="2"/>
  <c r="C98" i="2"/>
  <c r="F3" i="2"/>
  <c r="F4" i="2" s="1"/>
  <c r="K56" i="1"/>
  <c r="L50" i="1"/>
  <c r="N39" i="1"/>
  <c r="Q38" i="1"/>
  <c r="Q37" i="1"/>
  <c r="Q36" i="1"/>
  <c r="Q35" i="1"/>
  <c r="Q34" i="1"/>
  <c r="Q33" i="1"/>
  <c r="P32" i="1"/>
  <c r="Q32" i="1" s="1"/>
  <c r="P31" i="1"/>
  <c r="Q31" i="1" s="1"/>
  <c r="P30" i="1"/>
  <c r="Q30" i="1" s="1"/>
  <c r="P29" i="1"/>
  <c r="Q29" i="1" s="1"/>
  <c r="P28" i="1"/>
  <c r="Q28" i="1" s="1"/>
  <c r="P27" i="1"/>
  <c r="Q27" i="1" s="1"/>
  <c r="P26" i="1"/>
  <c r="Q26" i="1" s="1"/>
  <c r="P25" i="1"/>
  <c r="Q25" i="1" s="1"/>
  <c r="P24" i="1"/>
  <c r="Q24" i="1" s="1"/>
  <c r="P23" i="1"/>
  <c r="Q23" i="1" s="1"/>
  <c r="P22" i="1"/>
  <c r="Q22" i="1" s="1"/>
  <c r="P21" i="1"/>
  <c r="Q21" i="1" s="1"/>
  <c r="P20" i="1"/>
  <c r="Q20" i="1" s="1"/>
  <c r="P19" i="1"/>
  <c r="Q19" i="1" s="1"/>
  <c r="P18" i="1"/>
  <c r="Q18" i="1" s="1"/>
  <c r="P17" i="1"/>
  <c r="Q17" i="1" s="1"/>
  <c r="P16" i="1"/>
  <c r="Q16" i="1" s="1"/>
  <c r="P15" i="1"/>
  <c r="Q15" i="1" s="1"/>
  <c r="Q14" i="1"/>
  <c r="Q13" i="1"/>
  <c r="Q12" i="1"/>
  <c r="Q11" i="1"/>
  <c r="Q10" i="1"/>
  <c r="P9" i="1"/>
  <c r="P8" i="1"/>
  <c r="Q8" i="1" s="1"/>
  <c r="P7" i="1"/>
  <c r="Q7" i="1" s="1"/>
  <c r="P6" i="1"/>
  <c r="Q6" i="1" s="1"/>
  <c r="P5" i="1"/>
  <c r="F5" i="2" l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K52" i="1"/>
  <c r="F53" i="1" s="1"/>
  <c r="F56" i="1" s="1"/>
  <c r="K54" i="1" s="1"/>
  <c r="K58" i="1" s="1"/>
  <c r="P39" i="1"/>
  <c r="Q5" i="1"/>
  <c r="Q39" i="1" s="1"/>
  <c r="M39" i="1"/>
  <c r="M52" i="1" s="1"/>
</calcChain>
</file>

<file path=xl/comments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<sst xmlns="http://schemas.openxmlformats.org/spreadsheetml/2006/main" count="331" uniqueCount="203">
  <si>
    <t>COMPRAS</t>
  </si>
  <si>
    <t>INVENTARIO INICIAL</t>
  </si>
  <si>
    <t xml:space="preserve">VENTAS  </t>
  </si>
  <si>
    <t>GASTOS</t>
  </si>
  <si>
    <t>DEPOSITOS</t>
  </si>
  <si>
    <t>TARJETA</t>
  </si>
  <si>
    <t xml:space="preserve">CUADRE CON VENTA </t>
  </si>
  <si>
    <t xml:space="preserve"> </t>
  </si>
  <si>
    <t>TOTAL</t>
  </si>
  <si>
    <t>TOTAL 1</t>
  </si>
  <si>
    <t>TOTAL  2</t>
  </si>
  <si>
    <t>GRAN TOTAL GASTOS</t>
  </si>
  <si>
    <t>VENTAS NETAS</t>
  </si>
  <si>
    <t>SUB TOTAL</t>
  </si>
  <si>
    <t>Sub Total 1</t>
  </si>
  <si>
    <t>INVENTARIO  INICIAL</t>
  </si>
  <si>
    <t>MAS</t>
  </si>
  <si>
    <t>CREDITOS</t>
  </si>
  <si>
    <t>INVENTARIO FINAL</t>
  </si>
  <si>
    <t>FECHA</t>
  </si>
  <si>
    <t>#</t>
  </si>
  <si>
    <t>IMPORTE</t>
  </si>
  <si>
    <t xml:space="preserve">Fecha </t>
  </si>
  <si>
    <t>PAGOS</t>
  </si>
  <si>
    <t>.</t>
  </si>
  <si>
    <t>CANCELACION DE TIKETS</t>
  </si>
  <si>
    <t xml:space="preserve">Cambio x </t>
  </si>
  <si>
    <t xml:space="preserve"># </t>
  </si>
  <si>
    <t xml:space="preserve">#  </t>
  </si>
  <si>
    <t>BALANCE      ABASTO 4 CARNES    Z A V A L E T A      OCTUBRE            2 0 2 1</t>
  </si>
  <si>
    <t>ROSA BERMUDEZ</t>
  </si>
  <si>
    <t>ZAVALETA</t>
  </si>
  <si>
    <t>No depositado</t>
  </si>
  <si>
    <t>prueba</t>
  </si>
  <si>
    <t>DESTAJO</t>
  </si>
  <si>
    <t>Bnte Odelpa</t>
  </si>
  <si>
    <t>VINAGRE-CEBOLLA-CHILE-HIERVAS</t>
  </si>
  <si>
    <t>NOMINA</t>
  </si>
  <si>
    <t>sobrante</t>
  </si>
  <si>
    <t>ALITAS</t>
  </si>
  <si>
    <t>BOTARGAS</t>
  </si>
  <si>
    <t>RES---LONGANIZA</t>
  </si>
  <si>
    <t>RES   --CEBOLLA-AXIOTE-LECHUGA</t>
  </si>
  <si>
    <t>SObrante</t>
  </si>
  <si>
    <t>HUESO-CREMA-LONGANIZA</t>
  </si>
  <si>
    <t>SERRANO--LACTEOS</t>
  </si>
  <si>
    <t>QUESOS-JAMONES-SALCHICHONERIA</t>
  </si>
  <si>
    <t xml:space="preserve">QUESOS   </t>
  </si>
  <si>
    <t>#  1523</t>
  </si>
  <si>
    <t># 1524</t>
  </si>
  <si>
    <t>LACTEOS</t>
  </si>
  <si>
    <t>RES-LONGANIZAS--ENCHILADA-CARNES FRIAS</t>
  </si>
  <si>
    <t>TranSp JULIO</t>
  </si>
  <si>
    <t>RES--ENCHILADA</t>
  </si>
  <si>
    <t>RES-SALCHICHONERIA--LACTEOS</t>
  </si>
  <si>
    <t>RES</t>
  </si>
  <si>
    <t>ENCHILADA-LACTEOS</t>
  </si>
  <si>
    <t>NOMINA # 45</t>
  </si>
  <si>
    <t>U</t>
  </si>
  <si>
    <t>23694 B</t>
  </si>
  <si>
    <t>23813 B</t>
  </si>
  <si>
    <t>23810 B</t>
  </si>
  <si>
    <t>23814 B</t>
  </si>
  <si>
    <t>23815 B</t>
  </si>
  <si>
    <t>23863 B</t>
  </si>
  <si>
    <t>23904 B</t>
  </si>
  <si>
    <t>23906 B</t>
  </si>
  <si>
    <t>23907 B</t>
  </si>
  <si>
    <t>23908 B</t>
  </si>
  <si>
    <t>DEVOLUCION</t>
  </si>
  <si>
    <t>23914 B</t>
  </si>
  <si>
    <t>23929 B</t>
  </si>
  <si>
    <t>23963 B</t>
  </si>
  <si>
    <t>24044 B</t>
  </si>
  <si>
    <t>24080 B</t>
  </si>
  <si>
    <t>24218 B</t>
  </si>
  <si>
    <t>24301 B</t>
  </si>
  <si>
    <t>24376 B</t>
  </si>
  <si>
    <t>24529 B</t>
  </si>
  <si>
    <t>24594 B</t>
  </si>
  <si>
    <t>24658 B</t>
  </si>
  <si>
    <t>24683 B</t>
  </si>
  <si>
    <t>24695 B</t>
  </si>
  <si>
    <t>24760 B</t>
  </si>
  <si>
    <t>24810 B</t>
  </si>
  <si>
    <t>24943 B</t>
  </si>
  <si>
    <t>24949 B</t>
  </si>
  <si>
    <t>58 C</t>
  </si>
  <si>
    <t>275 C</t>
  </si>
  <si>
    <t>339 C</t>
  </si>
  <si>
    <t>505 C</t>
  </si>
  <si>
    <t>646 C</t>
  </si>
  <si>
    <t>726 C</t>
  </si>
  <si>
    <t>802 C</t>
  </si>
  <si>
    <t>847 C</t>
  </si>
  <si>
    <t>859 C</t>
  </si>
  <si>
    <t>REMISIONES             O B R A DO R       2 0 2 1</t>
  </si>
  <si>
    <t>REMISIONES            CENTRAL          2 0 2 1</t>
  </si>
  <si>
    <t>Devolucion Notas 32--33-40</t>
  </si>
  <si>
    <t>X</t>
  </si>
  <si>
    <t xml:space="preserve">    PROVEEDOR  CENTRAL </t>
  </si>
  <si>
    <t xml:space="preserve">PROVEEDOR ODELPA </t>
  </si>
  <si>
    <t>Devoluciones</t>
  </si>
  <si>
    <t>PERDIDA</t>
  </si>
  <si>
    <t>LONGANIZA-LACTEOS</t>
  </si>
  <si>
    <t>PEREJIL-CEBOLLA-PIMIENTO-</t>
  </si>
  <si>
    <t>JAMON-LONGANIZA-LACTEOS</t>
  </si>
  <si>
    <t>POLLO--MAIZ-PAN</t>
  </si>
  <si>
    <t>POLLO--LONGANIZA</t>
  </si>
  <si>
    <t>POLLO--LACTEOS</t>
  </si>
  <si>
    <t xml:space="preserve">                                      </t>
  </si>
  <si>
    <t>POLLO-</t>
  </si>
  <si>
    <t>tarejta cobro duplicado $ 685.00</t>
  </si>
  <si>
    <t>POLLO--ENCHILADA</t>
  </si>
  <si>
    <t>POLLO-LACTEOS-LONGANIZA</t>
  </si>
  <si>
    <t>POLLO-QUESOS NLP</t>
  </si>
  <si>
    <t>JAMONES-LONGANIZA-QUESOS-POLLO-CHISTORRA</t>
  </si>
  <si>
    <t>NOMINA # 47</t>
  </si>
  <si>
    <t>POLLO</t>
  </si>
  <si>
    <t>JAMON-CREMA-LENGUA-LACTEOS-POLLO</t>
  </si>
  <si>
    <t xml:space="preserve">POLLO-QUESOS  </t>
  </si>
  <si>
    <t>POLLO--QUESO-SALCHICHA</t>
  </si>
  <si>
    <t>POLLO-LONGANIZA</t>
  </si>
  <si>
    <t>JAMON-POLLO</t>
  </si>
  <si>
    <t>SANCHICHAS-POLLO-LONGANIZA-LENGUA</t>
  </si>
  <si>
    <t>transfer</t>
  </si>
  <si>
    <t>deposito</t>
  </si>
  <si>
    <t>POLLO--JAMON</t>
  </si>
  <si>
    <t>POLLO-QUESOS-LONGANIZA-CHICHARRON</t>
  </si>
  <si>
    <t>CHICHARRON</t>
  </si>
  <si>
    <t>DEPOSITOS HECHOS</t>
  </si>
  <si>
    <t>FALTANTE DE EFEC TIVO</t>
  </si>
  <si>
    <t>08/11/2021</t>
  </si>
  <si>
    <t>C-988</t>
  </si>
  <si>
    <t>C-991</t>
  </si>
  <si>
    <t>09/11/2021</t>
  </si>
  <si>
    <t>C-1152</t>
  </si>
  <si>
    <t>C-1153</t>
  </si>
  <si>
    <t>10/11/2021</t>
  </si>
  <si>
    <t>C-1277</t>
  </si>
  <si>
    <t>C-1280</t>
  </si>
  <si>
    <t>11/11/2021</t>
  </si>
  <si>
    <t>C-1345</t>
  </si>
  <si>
    <t>C-1365</t>
  </si>
  <si>
    <t>12/11/2021</t>
  </si>
  <si>
    <t>C-1447</t>
  </si>
  <si>
    <t>13/11/2021</t>
  </si>
  <si>
    <t>C-1598</t>
  </si>
  <si>
    <t>C-1675</t>
  </si>
  <si>
    <t>15/11/2021</t>
  </si>
  <si>
    <t>C-1854</t>
  </si>
  <si>
    <t>16/11/2021</t>
  </si>
  <si>
    <t>C-1938</t>
  </si>
  <si>
    <t>C-1982</t>
  </si>
  <si>
    <t>17/11/2021</t>
  </si>
  <si>
    <t>C-2000</t>
  </si>
  <si>
    <t>C-2032</t>
  </si>
  <si>
    <t>C-2067</t>
  </si>
  <si>
    <t>18/11/2021</t>
  </si>
  <si>
    <t>C-2205</t>
  </si>
  <si>
    <t>C-2225</t>
  </si>
  <si>
    <t>19/11/2021</t>
  </si>
  <si>
    <t>C-2287</t>
  </si>
  <si>
    <t>C-2313</t>
  </si>
  <si>
    <t>20/11/2021</t>
  </si>
  <si>
    <t>C-2382</t>
  </si>
  <si>
    <t>C-2488</t>
  </si>
  <si>
    <t>C-2491</t>
  </si>
  <si>
    <t>C-2495</t>
  </si>
  <si>
    <t>22/11/2021</t>
  </si>
  <si>
    <t>C-2588</t>
  </si>
  <si>
    <t>C-2668</t>
  </si>
  <si>
    <t>23/11/2021</t>
  </si>
  <si>
    <t>C-2763</t>
  </si>
  <si>
    <t>24/11/2021</t>
  </si>
  <si>
    <t>C-2835</t>
  </si>
  <si>
    <t>C-2893</t>
  </si>
  <si>
    <t>25/11/2021</t>
  </si>
  <si>
    <t>C-3000</t>
  </si>
  <si>
    <t>C-3014</t>
  </si>
  <si>
    <t>26/11/2021</t>
  </si>
  <si>
    <t>C-3101</t>
  </si>
  <si>
    <t>C-3141</t>
  </si>
  <si>
    <t>27/11/2021</t>
  </si>
  <si>
    <t>C-3213</t>
  </si>
  <si>
    <t>C-3264</t>
  </si>
  <si>
    <t>29/11/2021</t>
  </si>
  <si>
    <t>C-3355</t>
  </si>
  <si>
    <t>30/11/2021</t>
  </si>
  <si>
    <t>C-3525</t>
  </si>
  <si>
    <t>C-3544</t>
  </si>
  <si>
    <t>01/12/2021</t>
  </si>
  <si>
    <t>C-3629</t>
  </si>
  <si>
    <t>02/12/2021</t>
  </si>
  <si>
    <t>C-3681</t>
  </si>
  <si>
    <t>C-3712</t>
  </si>
  <si>
    <t>03/12/2021</t>
  </si>
  <si>
    <t>C3886</t>
  </si>
  <si>
    <t>C-3901</t>
  </si>
  <si>
    <t>C-3913</t>
  </si>
  <si>
    <t>C-3983</t>
  </si>
  <si>
    <t>ADT PRIVATE</t>
  </si>
  <si>
    <t>cancelada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</si>
</sst>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7" formatCode="&quot;$&quot;#,##0.00;\-&quot;$&quot;#,##0.00"/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4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3"/>
      <color rgb="FF990033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rgb="FF990033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1"/>
      <color rgb="FF990099"/>
      <name val="Calibri"/>
      <family val="2"/>
      <scheme val="minor"/>
    </font>
    <font>
      <b/>
      <sz val="12"/>
      <color rgb="FF990099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sz val="12"/>
      <color rgb="FF0000FF"/>
      <name val="Calibri Light"/>
      <family val="1"/>
      <scheme val="major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rgb="FF0000FF"/>
      <name val="Calibri Light"/>
      <family val="1"/>
      <scheme val="major"/>
    </font>
    <font>
      <b/>
      <u/>
      <sz val="18"/>
      <color rgb="FF80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i/>
      <sz val="12"/>
      <color rgb="FF800000"/>
      <name val="Calibri"/>
      <family val="2"/>
      <scheme val="minor"/>
    </font>
    <font>
      <b/>
      <sz val="9"/>
      <color rgb="FF0000FF"/>
      <name val="Calibri Light"/>
      <family val="1"/>
      <scheme val="major"/>
    </font>
    <font>
      <b/>
      <sz val="12"/>
      <color rgb="FF800000"/>
      <name val="Calibri"/>
      <family val="2"/>
      <scheme val="minor"/>
    </font>
    <font>
      <b/>
      <sz val="8"/>
      <color rgb="FF6600FF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7" tint="-0.249977111117893"/>
        <bgColor indexed="64"/>
      </patternFill>
    </fill>
  </fills>
  <borders count="8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ck">
        <color indexed="64"/>
      </right>
      <top/>
      <bottom style="double">
        <color indexed="64"/>
      </bottom>
      <diagonal/>
    </border>
    <border>
      <left style="thick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/>
      <diagonal/>
    </border>
    <border>
      <left/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/>
      <right style="mediumDashed">
        <color indexed="64"/>
      </right>
      <top style="thin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mediumDashed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double">
        <color auto="1"/>
      </right>
      <top style="thick">
        <color indexed="64"/>
      </top>
      <bottom/>
      <diagonal/>
    </border>
    <border>
      <left style="double">
        <color auto="1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double">
        <color indexed="64"/>
      </right>
      <top/>
      <bottom style="thick">
        <color indexed="64"/>
      </bottom>
      <diagonal/>
    </border>
    <border>
      <left style="double">
        <color auto="1"/>
      </left>
      <right style="thick">
        <color indexed="64"/>
      </right>
      <top/>
      <bottom style="thick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53">
    <xf numFmtId="0" fontId="0" fillId="0" borderId="0" xfId="0"/>
    <xf numFmtId="44" fontId="2" fillId="0" borderId="0" xfId="1" applyFont="1"/>
    <xf numFmtId="0" fontId="0" fillId="0" borderId="0" xfId="0" applyFill="1"/>
    <xf numFmtId="44" fontId="0" fillId="0" borderId="0" xfId="1" applyFont="1"/>
    <xf numFmtId="44" fontId="1" fillId="0" borderId="0" xfId="1"/>
    <xf numFmtId="0" fontId="3" fillId="0" borderId="0" xfId="0" applyFont="1"/>
    <xf numFmtId="44" fontId="1" fillId="0" borderId="0" xfId="1" applyFill="1"/>
    <xf numFmtId="165" fontId="2" fillId="0" borderId="0" xfId="1" applyNumberFormat="1" applyFont="1" applyFill="1"/>
    <xf numFmtId="44" fontId="0" fillId="0" borderId="0" xfId="1" applyFont="1" applyFill="1"/>
    <xf numFmtId="44" fontId="2" fillId="0" borderId="0" xfId="1" applyFont="1" applyFill="1"/>
    <xf numFmtId="0" fontId="5" fillId="0" borderId="0" xfId="0" applyFont="1" applyAlignment="1">
      <alignment horizontal="center"/>
    </xf>
    <xf numFmtId="0" fontId="6" fillId="0" borderId="5" xfId="0" applyFont="1" applyBorder="1" applyAlignment="1">
      <alignment vertical="center" wrapText="1"/>
    </xf>
    <xf numFmtId="165" fontId="2" fillId="0" borderId="0" xfId="1" applyNumberFormat="1" applyFont="1"/>
    <xf numFmtId="44" fontId="3" fillId="0" borderId="0" xfId="1" applyFont="1" applyFill="1"/>
    <xf numFmtId="0" fontId="3" fillId="0" borderId="0" xfId="0" applyFont="1" applyFill="1"/>
    <xf numFmtId="0" fontId="8" fillId="0" borderId="7" xfId="0" applyFont="1" applyBorder="1"/>
    <xf numFmtId="164" fontId="9" fillId="0" borderId="8" xfId="0" applyNumberFormat="1" applyFont="1" applyBorder="1" applyAlignment="1">
      <alignment horizontal="center"/>
    </xf>
    <xf numFmtId="44" fontId="10" fillId="0" borderId="9" xfId="1" applyFont="1" applyBorder="1"/>
    <xf numFmtId="165" fontId="3" fillId="3" borderId="10" xfId="0" applyNumberFormat="1" applyFont="1" applyFill="1" applyBorder="1" applyAlignment="1">
      <alignment horizontal="left"/>
    </xf>
    <xf numFmtId="165" fontId="12" fillId="0" borderId="9" xfId="0" applyNumberFormat="1" applyFont="1" applyBorder="1"/>
    <xf numFmtId="44" fontId="12" fillId="0" borderId="9" xfId="1" applyFont="1" applyBorder="1"/>
    <xf numFmtId="44" fontId="13" fillId="4" borderId="0" xfId="1" applyFont="1" applyFill="1" applyAlignment="1">
      <alignment horizontal="center"/>
    </xf>
    <xf numFmtId="44" fontId="13" fillId="4" borderId="15" xfId="1" applyFont="1" applyFill="1" applyBorder="1" applyAlignment="1">
      <alignment horizontal="center"/>
    </xf>
    <xf numFmtId="16" fontId="0" fillId="0" borderId="0" xfId="0" applyNumberFormat="1"/>
    <xf numFmtId="164" fontId="2" fillId="0" borderId="17" xfId="0" applyNumberFormat="1" applyFont="1" applyFill="1" applyBorder="1" applyAlignment="1">
      <alignment horizontal="center"/>
    </xf>
    <xf numFmtId="44" fontId="2" fillId="0" borderId="18" xfId="1" applyFont="1" applyFill="1" applyBorder="1"/>
    <xf numFmtId="166" fontId="15" fillId="0" borderId="10" xfId="0" applyNumberFormat="1" applyFont="1" applyFill="1" applyBorder="1" applyAlignment="1">
      <alignment horizontal="left"/>
    </xf>
    <xf numFmtId="15" fontId="2" fillId="0" borderId="19" xfId="0" applyNumberFormat="1" applyFont="1" applyFill="1" applyBorder="1"/>
    <xf numFmtId="44" fontId="2" fillId="0" borderId="20" xfId="1" applyFont="1" applyFill="1" applyBorder="1"/>
    <xf numFmtId="15" fontId="2" fillId="0" borderId="21" xfId="0" applyNumberFormat="1" applyFont="1" applyFill="1" applyBorder="1"/>
    <xf numFmtId="44" fontId="2" fillId="0" borderId="22" xfId="1" applyFont="1" applyFill="1" applyBorder="1"/>
    <xf numFmtId="0" fontId="2" fillId="0" borderId="0" xfId="0" applyFont="1" applyFill="1" applyAlignment="1">
      <alignment horizontal="center"/>
    </xf>
    <xf numFmtId="44" fontId="16" fillId="0" borderId="23" xfId="1" applyFont="1" applyFill="1" applyBorder="1"/>
    <xf numFmtId="44" fontId="2" fillId="0" borderId="24" xfId="1" applyFont="1" applyFill="1" applyBorder="1"/>
    <xf numFmtId="44" fontId="2" fillId="0" borderId="0" xfId="1" applyFont="1" applyFill="1" applyBorder="1"/>
    <xf numFmtId="166" fontId="17" fillId="0" borderId="10" xfId="0" applyNumberFormat="1" applyFont="1" applyFill="1" applyBorder="1"/>
    <xf numFmtId="15" fontId="2" fillId="0" borderId="25" xfId="0" applyNumberFormat="1" applyFont="1" applyFill="1" applyBorder="1"/>
    <xf numFmtId="165" fontId="2" fillId="0" borderId="0" xfId="1" applyNumberFormat="1" applyFont="1" applyFill="1" applyAlignment="1">
      <alignment horizontal="center"/>
    </xf>
    <xf numFmtId="0" fontId="2" fillId="0" borderId="25" xfId="0" applyFont="1" applyFill="1" applyBorder="1" applyAlignment="1">
      <alignment horizontal="center"/>
    </xf>
    <xf numFmtId="44" fontId="2" fillId="0" borderId="26" xfId="1" applyFont="1" applyFill="1" applyBorder="1"/>
    <xf numFmtId="166" fontId="18" fillId="0" borderId="10" xfId="0" applyNumberFormat="1" applyFont="1" applyFill="1" applyBorder="1"/>
    <xf numFmtId="0" fontId="19" fillId="0" borderId="25" xfId="0" applyFont="1" applyFill="1" applyBorder="1" applyAlignment="1">
      <alignment horizontal="center"/>
    </xf>
    <xf numFmtId="166" fontId="15" fillId="0" borderId="10" xfId="0" applyNumberFormat="1" applyFont="1" applyFill="1" applyBorder="1"/>
    <xf numFmtId="165" fontId="20" fillId="0" borderId="0" xfId="1" applyNumberFormat="1" applyFont="1" applyFill="1" applyAlignment="1">
      <alignment horizontal="center"/>
    </xf>
    <xf numFmtId="44" fontId="19" fillId="0" borderId="0" xfId="1" applyFont="1" applyFill="1"/>
    <xf numFmtId="44" fontId="2" fillId="0" borderId="26" xfId="1" applyFont="1" applyFill="1" applyBorder="1" applyAlignment="1">
      <alignment horizontal="right"/>
    </xf>
    <xf numFmtId="0" fontId="21" fillId="0" borderId="28" xfId="0" applyFont="1" applyFill="1" applyBorder="1" applyAlignment="1">
      <alignment horizontal="center" wrapText="1"/>
    </xf>
    <xf numFmtId="44" fontId="2" fillId="0" borderId="29" xfId="1" applyFont="1" applyFill="1" applyBorder="1"/>
    <xf numFmtId="16" fontId="19" fillId="0" borderId="27" xfId="0" applyNumberFormat="1" applyFont="1" applyFill="1" applyBorder="1" applyAlignment="1">
      <alignment horizontal="center"/>
    </xf>
    <xf numFmtId="44" fontId="2" fillId="0" borderId="29" xfId="1" applyFont="1" applyFill="1" applyBorder="1" applyAlignment="1">
      <alignment horizontal="right"/>
    </xf>
    <xf numFmtId="165" fontId="2" fillId="0" borderId="30" xfId="1" applyNumberFormat="1" applyFont="1" applyFill="1" applyBorder="1" applyAlignment="1">
      <alignment horizontal="center"/>
    </xf>
    <xf numFmtId="165" fontId="2" fillId="0" borderId="7" xfId="0" applyNumberFormat="1" applyFont="1" applyFill="1" applyBorder="1" applyAlignment="1">
      <alignment horizontal="center"/>
    </xf>
    <xf numFmtId="44" fontId="2" fillId="0" borderId="31" xfId="1" applyFont="1" applyFill="1" applyBorder="1" applyAlignment="1">
      <alignment horizontal="right"/>
    </xf>
    <xf numFmtId="165" fontId="20" fillId="0" borderId="30" xfId="1" applyNumberFormat="1" applyFont="1" applyFill="1" applyBorder="1" applyAlignment="1">
      <alignment horizontal="left"/>
    </xf>
    <xf numFmtId="44" fontId="2" fillId="0" borderId="25" xfId="1" applyFont="1" applyFill="1" applyBorder="1" applyAlignment="1">
      <alignment horizontal="right"/>
    </xf>
    <xf numFmtId="165" fontId="20" fillId="0" borderId="25" xfId="1" applyNumberFormat="1" applyFont="1" applyFill="1" applyBorder="1" applyAlignment="1">
      <alignment horizontal="left"/>
    </xf>
    <xf numFmtId="165" fontId="2" fillId="0" borderId="25" xfId="1" applyNumberFormat="1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66" fontId="15" fillId="0" borderId="32" xfId="0" applyNumberFormat="1" applyFont="1" applyFill="1" applyBorder="1"/>
    <xf numFmtId="165" fontId="2" fillId="0" borderId="25" xfId="1" applyNumberFormat="1" applyFont="1" applyFill="1" applyBorder="1" applyAlignment="1">
      <alignment horizontal="left"/>
    </xf>
    <xf numFmtId="165" fontId="19" fillId="0" borderId="25" xfId="1" applyNumberFormat="1" applyFont="1" applyFill="1" applyBorder="1" applyAlignment="1">
      <alignment horizontal="center"/>
    </xf>
    <xf numFmtId="44" fontId="19" fillId="0" borderId="26" xfId="1" applyFont="1" applyFill="1" applyBorder="1"/>
    <xf numFmtId="166" fontId="10" fillId="0" borderId="25" xfId="0" applyNumberFormat="1" applyFont="1" applyFill="1" applyBorder="1"/>
    <xf numFmtId="44" fontId="19" fillId="0" borderId="25" xfId="1" applyFont="1" applyFill="1" applyBorder="1" applyAlignment="1">
      <alignment horizontal="right"/>
    </xf>
    <xf numFmtId="166" fontId="15" fillId="0" borderId="25" xfId="0" applyNumberFormat="1" applyFont="1" applyFill="1" applyBorder="1"/>
    <xf numFmtId="166" fontId="19" fillId="0" borderId="25" xfId="0" applyNumberFormat="1" applyFont="1" applyFill="1" applyBorder="1"/>
    <xf numFmtId="44" fontId="19" fillId="0" borderId="25" xfId="1" applyFont="1" applyFill="1" applyBorder="1"/>
    <xf numFmtId="166" fontId="18" fillId="0" borderId="25" xfId="0" applyNumberFormat="1" applyFont="1" applyFill="1" applyBorder="1"/>
    <xf numFmtId="0" fontId="10" fillId="0" borderId="0" xfId="0" applyFont="1" applyFill="1" applyAlignment="1">
      <alignment horizontal="center" wrapText="1"/>
    </xf>
    <xf numFmtId="44" fontId="2" fillId="0" borderId="25" xfId="1" applyFont="1" applyFill="1" applyBorder="1"/>
    <xf numFmtId="0" fontId="23" fillId="0" borderId="33" xfId="0" applyFont="1" applyFill="1" applyBorder="1" applyAlignment="1">
      <alignment horizontal="center"/>
    </xf>
    <xf numFmtId="44" fontId="2" fillId="0" borderId="34" xfId="1" applyFont="1" applyFill="1" applyBorder="1"/>
    <xf numFmtId="44" fontId="2" fillId="0" borderId="39" xfId="1" applyFont="1" applyFill="1" applyBorder="1"/>
    <xf numFmtId="166" fontId="10" fillId="0" borderId="0" xfId="0" applyNumberFormat="1" applyFont="1" applyFill="1" applyBorder="1"/>
    <xf numFmtId="15" fontId="2" fillId="0" borderId="40" xfId="0" applyNumberFormat="1" applyFont="1" applyFill="1" applyBorder="1"/>
    <xf numFmtId="0" fontId="23" fillId="0" borderId="0" xfId="0" applyFont="1" applyFill="1" applyBorder="1" applyAlignment="1">
      <alignment horizontal="center"/>
    </xf>
    <xf numFmtId="15" fontId="2" fillId="0" borderId="0" xfId="0" applyNumberFormat="1" applyFont="1" applyFill="1" applyBorder="1"/>
    <xf numFmtId="44" fontId="2" fillId="0" borderId="5" xfId="1" applyFont="1" applyFill="1" applyBorder="1"/>
    <xf numFmtId="44" fontId="13" fillId="0" borderId="41" xfId="1" applyFont="1" applyFill="1" applyBorder="1" applyAlignment="1">
      <alignment horizontal="center" vertical="center"/>
    </xf>
    <xf numFmtId="44" fontId="13" fillId="0" borderId="42" xfId="1" applyFont="1" applyFill="1" applyBorder="1" applyAlignment="1">
      <alignment horizontal="center" vertical="center"/>
    </xf>
    <xf numFmtId="164" fontId="2" fillId="0" borderId="17" xfId="0" applyNumberFormat="1" applyFont="1" applyBorder="1" applyAlignment="1">
      <alignment horizontal="center"/>
    </xf>
    <xf numFmtId="166" fontId="19" fillId="0" borderId="0" xfId="0" applyNumberFormat="1" applyFont="1" applyAlignment="1">
      <alignment horizontal="left"/>
    </xf>
    <xf numFmtId="15" fontId="2" fillId="0" borderId="40" xfId="0" applyNumberFormat="1" applyFont="1" applyBorder="1"/>
    <xf numFmtId="15" fontId="2" fillId="0" borderId="30" xfId="0" applyNumberFormat="1" applyFont="1" applyBorder="1"/>
    <xf numFmtId="165" fontId="18" fillId="0" borderId="21" xfId="1" applyNumberFormat="1" applyFont="1" applyFill="1" applyBorder="1" applyAlignment="1">
      <alignment horizontal="center"/>
    </xf>
    <xf numFmtId="44" fontId="2" fillId="0" borderId="23" xfId="1" applyFont="1" applyFill="1" applyBorder="1"/>
    <xf numFmtId="164" fontId="19" fillId="0" borderId="43" xfId="0" applyNumberFormat="1" applyFont="1" applyBorder="1" applyAlignment="1">
      <alignment horizontal="center"/>
    </xf>
    <xf numFmtId="44" fontId="10" fillId="0" borderId="44" xfId="1" applyFont="1" applyBorder="1"/>
    <xf numFmtId="0" fontId="0" fillId="0" borderId="45" xfId="0" applyBorder="1"/>
    <xf numFmtId="0" fontId="24" fillId="0" borderId="45" xfId="0" applyFont="1" applyBorder="1" applyAlignment="1">
      <alignment horizontal="center"/>
    </xf>
    <xf numFmtId="44" fontId="25" fillId="0" borderId="45" xfId="1" applyFont="1" applyBorder="1"/>
    <xf numFmtId="0" fontId="2" fillId="0" borderId="45" xfId="0" applyFont="1" applyBorder="1" applyAlignment="1">
      <alignment horizontal="center"/>
    </xf>
    <xf numFmtId="44" fontId="2" fillId="0" borderId="46" xfId="1" applyFont="1" applyBorder="1"/>
    <xf numFmtId="165" fontId="2" fillId="0" borderId="0" xfId="1" applyNumberFormat="1" applyFont="1" applyBorder="1"/>
    <xf numFmtId="166" fontId="2" fillId="0" borderId="47" xfId="0" applyNumberFormat="1" applyFont="1" applyBorder="1" applyAlignment="1">
      <alignment horizontal="center"/>
    </xf>
    <xf numFmtId="44" fontId="2" fillId="0" borderId="48" xfId="1" applyFont="1" applyBorder="1"/>
    <xf numFmtId="44" fontId="3" fillId="0" borderId="0" xfId="1" applyFont="1"/>
    <xf numFmtId="164" fontId="0" fillId="0" borderId="0" xfId="0" applyNumberFormat="1" applyAlignment="1">
      <alignment horizontal="center"/>
    </xf>
    <xf numFmtId="0" fontId="2" fillId="0" borderId="0" xfId="0" applyFont="1"/>
    <xf numFmtId="164" fontId="21" fillId="0" borderId="0" xfId="0" applyNumberFormat="1" applyFont="1" applyAlignment="1">
      <alignment horizontal="center"/>
    </xf>
    <xf numFmtId="165" fontId="10" fillId="0" borderId="49" xfId="0" applyNumberFormat="1" applyFont="1" applyBorder="1" applyAlignment="1">
      <alignment horizontal="center" vertical="center" wrapText="1"/>
    </xf>
    <xf numFmtId="44" fontId="3" fillId="0" borderId="25" xfId="1" applyFont="1" applyBorder="1"/>
    <xf numFmtId="44" fontId="10" fillId="0" borderId="0" xfId="1" applyFont="1" applyAlignment="1">
      <alignment horizontal="center" vertical="center" wrapText="1"/>
    </xf>
    <xf numFmtId="165" fontId="10" fillId="0" borderId="0" xfId="1" applyNumberFormat="1" applyFont="1" applyAlignment="1">
      <alignment horizontal="center" vertical="center" wrapText="1"/>
    </xf>
    <xf numFmtId="44" fontId="3" fillId="0" borderId="6" xfId="1" applyFont="1" applyBorder="1"/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vertical="center"/>
    </xf>
    <xf numFmtId="44" fontId="12" fillId="0" borderId="0" xfId="1" applyFont="1"/>
    <xf numFmtId="0" fontId="2" fillId="0" borderId="26" xfId="0" applyFont="1" applyBorder="1" applyAlignment="1">
      <alignment horizontal="left"/>
    </xf>
    <xf numFmtId="165" fontId="3" fillId="0" borderId="50" xfId="0" applyNumberFormat="1" applyFont="1" applyBorder="1" applyAlignment="1">
      <alignment vertical="center"/>
    </xf>
    <xf numFmtId="0" fontId="2" fillId="0" borderId="0" xfId="0" applyFont="1" applyAlignment="1">
      <alignment horizontal="right"/>
    </xf>
    <xf numFmtId="44" fontId="3" fillId="0" borderId="25" xfId="1" applyFont="1" applyFill="1" applyBorder="1"/>
    <xf numFmtId="168" fontId="26" fillId="0" borderId="26" xfId="1" applyNumberFormat="1" applyFont="1" applyBorder="1"/>
    <xf numFmtId="44" fontId="27" fillId="0" borderId="5" xfId="1" applyFont="1" applyBorder="1"/>
    <xf numFmtId="44" fontId="28" fillId="0" borderId="0" xfId="1" applyFont="1"/>
    <xf numFmtId="0" fontId="28" fillId="0" borderId="0" xfId="0" applyFont="1" applyAlignment="1">
      <alignment horizontal="center"/>
    </xf>
    <xf numFmtId="0" fontId="19" fillId="0" borderId="0" xfId="0" applyFont="1"/>
    <xf numFmtId="44" fontId="23" fillId="0" borderId="0" xfId="1" applyFont="1"/>
    <xf numFmtId="165" fontId="2" fillId="0" borderId="0" xfId="0" applyNumberFormat="1" applyFont="1" applyAlignment="1">
      <alignment horizontal="center"/>
    </xf>
    <xf numFmtId="44" fontId="2" fillId="0" borderId="0" xfId="1" applyFont="1" applyFill="1" applyBorder="1" applyAlignment="1"/>
    <xf numFmtId="44" fontId="29" fillId="0" borderId="0" xfId="1" applyFont="1" applyFill="1" applyBorder="1" applyAlignment="1">
      <alignment vertical="center"/>
    </xf>
    <xf numFmtId="164" fontId="2" fillId="0" borderId="0" xfId="0" applyNumberFormat="1" applyFont="1" applyAlignment="1">
      <alignment horizontal="left"/>
    </xf>
    <xf numFmtId="0" fontId="10" fillId="0" borderId="0" xfId="0" applyFont="1"/>
    <xf numFmtId="0" fontId="20" fillId="0" borderId="0" xfId="0" applyFont="1"/>
    <xf numFmtId="44" fontId="30" fillId="0" borderId="0" xfId="1" applyFont="1"/>
    <xf numFmtId="166" fontId="10" fillId="0" borderId="0" xfId="0" applyNumberFormat="1" applyFont="1" applyAlignment="1">
      <alignment horizontal="left"/>
    </xf>
    <xf numFmtId="44" fontId="1" fillId="0" borderId="0" xfId="1" applyBorder="1"/>
    <xf numFmtId="44" fontId="0" fillId="0" borderId="0" xfId="1" applyFont="1" applyBorder="1"/>
    <xf numFmtId="0" fontId="0" fillId="0" borderId="0" xfId="0" applyFill="1" applyBorder="1"/>
    <xf numFmtId="44" fontId="1" fillId="0" borderId="0" xfId="1" applyFill="1" applyBorder="1"/>
    <xf numFmtId="165" fontId="2" fillId="0" borderId="0" xfId="0" applyNumberFormat="1" applyFont="1" applyFill="1" applyBorder="1" applyAlignment="1">
      <alignment horizontal="left"/>
    </xf>
    <xf numFmtId="0" fontId="3" fillId="0" borderId="0" xfId="0" applyFont="1" applyBorder="1" applyAlignment="1">
      <alignment horizontal="center"/>
    </xf>
    <xf numFmtId="44" fontId="3" fillId="0" borderId="0" xfId="1" applyFont="1" applyBorder="1" applyAlignment="1">
      <alignment horizontal="center"/>
    </xf>
    <xf numFmtId="44" fontId="3" fillId="0" borderId="5" xfId="1" applyFont="1" applyBorder="1" applyAlignment="1">
      <alignment horizontal="center"/>
    </xf>
    <xf numFmtId="164" fontId="35" fillId="0" borderId="25" xfId="0" applyNumberFormat="1" applyFont="1" applyFill="1" applyBorder="1" applyAlignment="1">
      <alignment horizontal="center"/>
    </xf>
    <xf numFmtId="1" fontId="36" fillId="0" borderId="25" xfId="0" applyNumberFormat="1" applyFont="1" applyFill="1" applyBorder="1" applyAlignment="1">
      <alignment horizontal="center"/>
    </xf>
    <xf numFmtId="164" fontId="10" fillId="0" borderId="25" xfId="0" applyNumberFormat="1" applyFont="1" applyFill="1" applyBorder="1" applyAlignment="1">
      <alignment vertical="center" textRotation="255"/>
    </xf>
    <xf numFmtId="44" fontId="38" fillId="0" borderId="53" xfId="1" applyFont="1" applyFill="1" applyBorder="1"/>
    <xf numFmtId="0" fontId="12" fillId="0" borderId="0" xfId="0" applyFont="1"/>
    <xf numFmtId="1" fontId="39" fillId="0" borderId="25" xfId="0" applyNumberFormat="1" applyFont="1" applyFill="1" applyBorder="1" applyAlignment="1">
      <alignment horizontal="center"/>
    </xf>
    <xf numFmtId="164" fontId="2" fillId="0" borderId="25" xfId="0" applyNumberFormat="1" applyFont="1" applyFill="1" applyBorder="1" applyAlignment="1">
      <alignment horizontal="center"/>
    </xf>
    <xf numFmtId="164" fontId="35" fillId="6" borderId="25" xfId="0" applyNumberFormat="1" applyFont="1" applyFill="1" applyBorder="1" applyAlignment="1">
      <alignment horizontal="center"/>
    </xf>
    <xf numFmtId="1" fontId="39" fillId="6" borderId="25" xfId="0" applyNumberFormat="1" applyFont="1" applyFill="1" applyBorder="1" applyAlignment="1">
      <alignment horizontal="center"/>
    </xf>
    <xf numFmtId="44" fontId="2" fillId="6" borderId="25" xfId="1" applyFont="1" applyFill="1" applyBorder="1"/>
    <xf numFmtId="164" fontId="35" fillId="6" borderId="54" xfId="0" applyNumberFormat="1" applyFont="1" applyFill="1" applyBorder="1" applyAlignment="1">
      <alignment horizontal="center"/>
    </xf>
    <xf numFmtId="1" fontId="39" fillId="6" borderId="54" xfId="0" applyNumberFormat="1" applyFont="1" applyFill="1" applyBorder="1" applyAlignment="1">
      <alignment horizontal="center"/>
    </xf>
    <xf numFmtId="44" fontId="2" fillId="6" borderId="0" xfId="1" applyFont="1" applyFill="1" applyBorder="1"/>
    <xf numFmtId="164" fontId="2" fillId="0" borderId="0" xfId="0" applyNumberFormat="1" applyFont="1" applyAlignment="1">
      <alignment horizontal="center"/>
    </xf>
    <xf numFmtId="164" fontId="2" fillId="0" borderId="25" xfId="0" applyNumberFormat="1" applyFont="1" applyBorder="1" applyAlignment="1">
      <alignment horizontal="center"/>
    </xf>
    <xf numFmtId="164" fontId="35" fillId="0" borderId="55" xfId="0" applyNumberFormat="1" applyFont="1" applyBorder="1" applyAlignment="1">
      <alignment horizontal="center"/>
    </xf>
    <xf numFmtId="1" fontId="39" fillId="0" borderId="55" xfId="0" applyNumberFormat="1" applyFont="1" applyBorder="1" applyAlignment="1">
      <alignment horizontal="center"/>
    </xf>
    <xf numFmtId="44" fontId="2" fillId="0" borderId="6" xfId="1" applyFont="1" applyFill="1" applyBorder="1"/>
    <xf numFmtId="164" fontId="2" fillId="0" borderId="6" xfId="0" applyNumberFormat="1" applyFont="1" applyBorder="1" applyAlignment="1">
      <alignment horizontal="center"/>
    </xf>
    <xf numFmtId="44" fontId="37" fillId="3" borderId="53" xfId="1" applyFont="1" applyFill="1" applyBorder="1"/>
    <xf numFmtId="44" fontId="11" fillId="0" borderId="0" xfId="1" applyFont="1"/>
    <xf numFmtId="165" fontId="2" fillId="0" borderId="0" xfId="0" applyNumberFormat="1" applyFont="1"/>
    <xf numFmtId="165" fontId="3" fillId="0" borderId="25" xfId="0" applyNumberFormat="1" applyFont="1" applyBorder="1"/>
    <xf numFmtId="0" fontId="3" fillId="0" borderId="21" xfId="0" applyFont="1" applyBorder="1" applyAlignment="1">
      <alignment horizontal="center"/>
    </xf>
    <xf numFmtId="44" fontId="3" fillId="0" borderId="21" xfId="1" applyFont="1" applyBorder="1"/>
    <xf numFmtId="44" fontId="10" fillId="0" borderId="21" xfId="1" applyFont="1" applyBorder="1"/>
    <xf numFmtId="0" fontId="10" fillId="0" borderId="21" xfId="0" applyFont="1" applyBorder="1"/>
    <xf numFmtId="44" fontId="10" fillId="0" borderId="25" xfId="1" applyFont="1" applyBorder="1"/>
    <xf numFmtId="165" fontId="2" fillId="0" borderId="25" xfId="0" applyNumberFormat="1" applyFont="1" applyBorder="1"/>
    <xf numFmtId="44" fontId="19" fillId="0" borderId="25" xfId="1" applyFont="1" applyBorder="1"/>
    <xf numFmtId="165" fontId="2" fillId="0" borderId="56" xfId="0" applyNumberFormat="1" applyFont="1" applyBorder="1"/>
    <xf numFmtId="44" fontId="19" fillId="0" borderId="56" xfId="1" applyFont="1" applyBorder="1"/>
    <xf numFmtId="0" fontId="33" fillId="7" borderId="7" xfId="0" applyFont="1" applyFill="1" applyBorder="1" applyAlignment="1">
      <alignment vertical="center"/>
    </xf>
    <xf numFmtId="0" fontId="0" fillId="7" borderId="8" xfId="0" applyFill="1" applyBorder="1"/>
    <xf numFmtId="44" fontId="1" fillId="7" borderId="8" xfId="1" applyFill="1" applyBorder="1"/>
    <xf numFmtId="164" fontId="34" fillId="7" borderId="52" xfId="0" applyNumberFormat="1" applyFont="1" applyFill="1" applyBorder="1" applyAlignment="1">
      <alignment horizontal="center" vertical="center"/>
    </xf>
    <xf numFmtId="0" fontId="2" fillId="0" borderId="28" xfId="0" applyFont="1" applyBorder="1" applyAlignment="1"/>
    <xf numFmtId="0" fontId="2" fillId="0" borderId="26" xfId="0" applyFont="1" applyBorder="1" applyAlignment="1"/>
    <xf numFmtId="44" fontId="2" fillId="8" borderId="20" xfId="1" applyFont="1" applyFill="1" applyBorder="1"/>
    <xf numFmtId="44" fontId="2" fillId="8" borderId="22" xfId="1" applyFont="1" applyFill="1" applyBorder="1"/>
    <xf numFmtId="44" fontId="2" fillId="8" borderId="18" xfId="1" applyFont="1" applyFill="1" applyBorder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1" fillId="0" borderId="0" xfId="0" applyFont="1" applyFill="1" applyAlignment="1">
      <alignment horizontal="center"/>
    </xf>
    <xf numFmtId="44" fontId="3" fillId="0" borderId="0" xfId="1" applyFont="1" applyFill="1" applyAlignment="1">
      <alignment horizontal="center"/>
    </xf>
    <xf numFmtId="0" fontId="12" fillId="0" borderId="9" xfId="0" applyFont="1" applyBorder="1" applyAlignment="1">
      <alignment horizontal="center"/>
    </xf>
    <xf numFmtId="165" fontId="20" fillId="0" borderId="27" xfId="0" applyNumberFormat="1" applyFont="1" applyFill="1" applyBorder="1" applyAlignment="1">
      <alignment horizontal="center"/>
    </xf>
    <xf numFmtId="16" fontId="20" fillId="0" borderId="25" xfId="0" applyNumberFormat="1" applyFont="1" applyFill="1" applyBorder="1" applyAlignment="1">
      <alignment horizontal="center"/>
    </xf>
    <xf numFmtId="0" fontId="21" fillId="0" borderId="25" xfId="0" applyFont="1" applyFill="1" applyBorder="1" applyAlignment="1">
      <alignment horizontal="center" wrapText="1"/>
    </xf>
    <xf numFmtId="16" fontId="22" fillId="0" borderId="27" xfId="0" applyNumberFormat="1" applyFont="1" applyFill="1" applyBorder="1" applyAlignment="1">
      <alignment horizontal="center"/>
    </xf>
    <xf numFmtId="165" fontId="2" fillId="0" borderId="27" xfId="0" applyNumberFormat="1" applyFont="1" applyFill="1" applyBorder="1" applyAlignment="1">
      <alignment horizontal="center"/>
    </xf>
    <xf numFmtId="0" fontId="2" fillId="0" borderId="27" xfId="0" applyFont="1" applyFill="1" applyBorder="1" applyAlignment="1">
      <alignment horizontal="center"/>
    </xf>
    <xf numFmtId="0" fontId="20" fillId="0" borderId="27" xfId="0" applyFont="1" applyFill="1" applyBorder="1" applyAlignment="1">
      <alignment horizontal="center"/>
    </xf>
    <xf numFmtId="0" fontId="20" fillId="0" borderId="25" xfId="0" applyFont="1" applyFill="1" applyBorder="1" applyAlignment="1">
      <alignment horizontal="center"/>
    </xf>
    <xf numFmtId="16" fontId="2" fillId="0" borderId="28" xfId="0" applyNumberFormat="1" applyFont="1" applyFill="1" applyBorder="1" applyAlignment="1">
      <alignment horizontal="center"/>
    </xf>
    <xf numFmtId="0" fontId="19" fillId="0" borderId="0" xfId="0" applyFont="1" applyFill="1" applyAlignment="1">
      <alignment horizontal="center"/>
    </xf>
    <xf numFmtId="0" fontId="19" fillId="0" borderId="25" xfId="0" applyFont="1" applyFill="1" applyBorder="1" applyAlignment="1">
      <alignment horizontal="center" wrapText="1"/>
    </xf>
    <xf numFmtId="166" fontId="12" fillId="0" borderId="0" xfId="0" applyNumberFormat="1" applyFont="1" applyAlignment="1">
      <alignment horizontal="center"/>
    </xf>
    <xf numFmtId="44" fontId="29" fillId="0" borderId="0" xfId="1" applyFont="1" applyFill="1" applyBorder="1" applyAlignment="1">
      <alignment horizontal="center" vertical="center"/>
    </xf>
    <xf numFmtId="16" fontId="2" fillId="3" borderId="25" xfId="0" applyNumberFormat="1" applyFont="1" applyFill="1" applyBorder="1" applyAlignment="1">
      <alignment horizontal="center"/>
    </xf>
    <xf numFmtId="44" fontId="2" fillId="3" borderId="26" xfId="1" applyFont="1" applyFill="1" applyBorder="1"/>
    <xf numFmtId="44" fontId="16" fillId="6" borderId="23" xfId="1" applyFont="1" applyFill="1" applyBorder="1"/>
    <xf numFmtId="44" fontId="38" fillId="0" borderId="53" xfId="1" applyFont="1" applyBorder="1"/>
    <xf numFmtId="164" fontId="2" fillId="6" borderId="25" xfId="0" applyNumberFormat="1" applyFont="1" applyFill="1" applyBorder="1" applyAlignment="1">
      <alignment horizontal="center"/>
    </xf>
    <xf numFmtId="1" fontId="39" fillId="6" borderId="25" xfId="0" applyNumberFormat="1" applyFont="1" applyFill="1" applyBorder="1" applyAlignment="1">
      <alignment horizontal="center" wrapText="1"/>
    </xf>
    <xf numFmtId="44" fontId="10" fillId="6" borderId="25" xfId="1" applyFont="1" applyFill="1" applyBorder="1"/>
    <xf numFmtId="0" fontId="33" fillId="9" borderId="7" xfId="0" applyFont="1" applyFill="1" applyBorder="1" applyAlignment="1">
      <alignment vertical="center"/>
    </xf>
    <xf numFmtId="0" fontId="0" fillId="9" borderId="8" xfId="0" applyFill="1" applyBorder="1"/>
    <xf numFmtId="44" fontId="1" fillId="9" borderId="8" xfId="1" applyFill="1" applyBorder="1"/>
    <xf numFmtId="0" fontId="42" fillId="0" borderId="6" xfId="0" applyFont="1" applyBorder="1" applyAlignment="1">
      <alignment horizontal="left"/>
    </xf>
    <xf numFmtId="44" fontId="44" fillId="6" borderId="25" xfId="1" applyFont="1" applyFill="1" applyBorder="1"/>
    <xf numFmtId="15" fontId="2" fillId="10" borderId="25" xfId="0" applyNumberFormat="1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/>
    </xf>
    <xf numFmtId="0" fontId="19" fillId="9" borderId="8" xfId="0" applyFont="1" applyFill="1" applyBorder="1"/>
    <xf numFmtId="16" fontId="19" fillId="0" borderId="0" xfId="0" applyNumberFormat="1" applyFont="1"/>
    <xf numFmtId="0" fontId="10" fillId="10" borderId="25" xfId="0" applyFont="1" applyFill="1" applyBorder="1" applyAlignment="1">
      <alignment horizontal="center" vertical="center"/>
    </xf>
    <xf numFmtId="44" fontId="3" fillId="10" borderId="25" xfId="1" applyFont="1" applyFill="1" applyBorder="1" applyAlignment="1">
      <alignment horizontal="center" vertical="center"/>
    </xf>
    <xf numFmtId="0" fontId="10" fillId="6" borderId="25" xfId="0" applyFont="1" applyFill="1" applyBorder="1" applyAlignment="1">
      <alignment horizontal="center" vertical="center"/>
    </xf>
    <xf numFmtId="44" fontId="3" fillId="6" borderId="25" xfId="1" applyFont="1" applyFill="1" applyBorder="1" applyAlignment="1">
      <alignment horizontal="center" vertical="center"/>
    </xf>
    <xf numFmtId="0" fontId="10" fillId="3" borderId="25" xfId="0" applyFont="1" applyFill="1" applyBorder="1" applyAlignment="1">
      <alignment horizontal="center" vertical="center"/>
    </xf>
    <xf numFmtId="44" fontId="12" fillId="3" borderId="25" xfId="1" applyFont="1" applyFill="1" applyBorder="1" applyAlignment="1">
      <alignment horizontal="center" vertical="center"/>
    </xf>
    <xf numFmtId="0" fontId="45" fillId="3" borderId="0" xfId="0" applyFont="1" applyFill="1" applyAlignment="1">
      <alignment horizontal="center"/>
    </xf>
    <xf numFmtId="0" fontId="2" fillId="6" borderId="25" xfId="0" applyFont="1" applyFill="1" applyBorder="1" applyAlignment="1">
      <alignment horizontal="center"/>
    </xf>
    <xf numFmtId="0" fontId="2" fillId="9" borderId="25" xfId="0" applyFont="1" applyFill="1" applyBorder="1" applyAlignment="1">
      <alignment horizontal="center"/>
    </xf>
    <xf numFmtId="44" fontId="41" fillId="6" borderId="50" xfId="1" applyFont="1" applyFill="1" applyBorder="1"/>
    <xf numFmtId="44" fontId="11" fillId="9" borderId="50" xfId="1" applyFont="1" applyFill="1" applyBorder="1"/>
    <xf numFmtId="44" fontId="46" fillId="6" borderId="50" xfId="1" applyFont="1" applyFill="1" applyBorder="1"/>
    <xf numFmtId="44" fontId="3" fillId="9" borderId="50" xfId="1" applyFont="1" applyFill="1" applyBorder="1"/>
    <xf numFmtId="44" fontId="2" fillId="0" borderId="50" xfId="1" applyFont="1" applyFill="1" applyBorder="1"/>
    <xf numFmtId="44" fontId="2" fillId="9" borderId="50" xfId="1" applyFont="1" applyFill="1" applyBorder="1"/>
    <xf numFmtId="1" fontId="39" fillId="11" borderId="25" xfId="0" applyNumberFormat="1" applyFont="1" applyFill="1" applyBorder="1" applyAlignment="1">
      <alignment horizontal="center"/>
    </xf>
    <xf numFmtId="44" fontId="3" fillId="11" borderId="0" xfId="1" applyFont="1" applyFill="1"/>
    <xf numFmtId="1" fontId="39" fillId="0" borderId="54" xfId="0" applyNumberFormat="1" applyFont="1" applyBorder="1" applyAlignment="1">
      <alignment horizontal="center"/>
    </xf>
    <xf numFmtId="0" fontId="2" fillId="0" borderId="57" xfId="0" applyFont="1" applyBorder="1"/>
    <xf numFmtId="44" fontId="13" fillId="6" borderId="58" xfId="1" applyFont="1" applyFill="1" applyBorder="1"/>
    <xf numFmtId="0" fontId="2" fillId="0" borderId="33" xfId="0" applyFont="1" applyBorder="1"/>
    <xf numFmtId="44" fontId="2" fillId="0" borderId="59" xfId="1" applyFont="1" applyBorder="1"/>
    <xf numFmtId="44" fontId="2" fillId="0" borderId="21" xfId="1" applyFont="1" applyFill="1" applyBorder="1"/>
    <xf numFmtId="44" fontId="2" fillId="0" borderId="56" xfId="1" applyFont="1" applyFill="1" applyBorder="1"/>
    <xf numFmtId="44" fontId="2" fillId="0" borderId="60" xfId="1" applyFont="1" applyFill="1" applyBorder="1"/>
    <xf numFmtId="44" fontId="47" fillId="0" borderId="0" xfId="1" applyFont="1" applyFill="1"/>
    <xf numFmtId="15" fontId="2" fillId="0" borderId="25" xfId="0" applyNumberFormat="1" applyFont="1" applyFill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44" fontId="3" fillId="0" borderId="25" xfId="1" applyFont="1" applyFill="1" applyBorder="1" applyAlignment="1">
      <alignment horizontal="center" vertical="center"/>
    </xf>
    <xf numFmtId="44" fontId="12" fillId="0" borderId="25" xfId="1" applyFont="1" applyFill="1" applyBorder="1" applyAlignment="1">
      <alignment horizontal="center" vertical="center"/>
    </xf>
    <xf numFmtId="16" fontId="2" fillId="0" borderId="25" xfId="0" applyNumberFormat="1" applyFont="1" applyFill="1" applyBorder="1" applyAlignment="1">
      <alignment horizontal="center"/>
    </xf>
    <xf numFmtId="0" fontId="45" fillId="0" borderId="0" xfId="0" applyFont="1" applyFill="1" applyAlignment="1">
      <alignment horizontal="center"/>
    </xf>
    <xf numFmtId="44" fontId="47" fillId="0" borderId="50" xfId="1" applyFont="1" applyFill="1" applyBorder="1"/>
    <xf numFmtId="0" fontId="48" fillId="0" borderId="0" xfId="0" applyFont="1" applyFill="1"/>
    <xf numFmtId="165" fontId="20" fillId="12" borderId="27" xfId="0" applyNumberFormat="1" applyFont="1" applyFill="1" applyBorder="1" applyAlignment="1">
      <alignment horizontal="center"/>
    </xf>
    <xf numFmtId="44" fontId="2" fillId="12" borderId="26" xfId="1" applyFont="1" applyFill="1" applyBorder="1" applyAlignment="1">
      <alignment horizontal="right"/>
    </xf>
    <xf numFmtId="44" fontId="2" fillId="0" borderId="0" xfId="1" applyFont="1" applyAlignment="1">
      <alignment horizontal="center"/>
    </xf>
    <xf numFmtId="44" fontId="2" fillId="0" borderId="0" xfId="1" applyFont="1" applyFill="1" applyAlignment="1">
      <alignment horizontal="center"/>
    </xf>
    <xf numFmtId="44" fontId="2" fillId="6" borderId="0" xfId="1" applyFont="1" applyFill="1" applyAlignment="1">
      <alignment horizontal="center"/>
    </xf>
    <xf numFmtId="44" fontId="2" fillId="6" borderId="25" xfId="1" applyFont="1" applyFill="1" applyBorder="1" applyAlignment="1">
      <alignment horizontal="center"/>
    </xf>
    <xf numFmtId="0" fontId="0" fillId="13" borderId="0" xfId="0" applyFill="1"/>
    <xf numFmtId="44" fontId="19" fillId="13" borderId="50" xfId="1" applyFont="1" applyFill="1" applyBorder="1" applyAlignment="1">
      <alignment horizontal="left"/>
    </xf>
    <xf numFmtId="0" fontId="2" fillId="12" borderId="25" xfId="0" applyFont="1" applyFill="1" applyBorder="1" applyAlignment="1">
      <alignment horizontal="center"/>
    </xf>
    <xf numFmtId="0" fontId="20" fillId="12" borderId="27" xfId="0" applyFont="1" applyFill="1" applyBorder="1" applyAlignment="1">
      <alignment horizontal="center"/>
    </xf>
    <xf numFmtId="44" fontId="2" fillId="12" borderId="31" xfId="1" applyFont="1" applyFill="1" applyBorder="1" applyAlignment="1">
      <alignment horizontal="right"/>
    </xf>
    <xf numFmtId="44" fontId="3" fillId="0" borderId="0" xfId="1" applyFont="1" applyFill="1" applyBorder="1"/>
    <xf numFmtId="44" fontId="3" fillId="14" borderId="61" xfId="1" applyFont="1" applyFill="1" applyBorder="1"/>
    <xf numFmtId="44" fontId="3" fillId="14" borderId="63" xfId="1" applyFont="1" applyFill="1" applyBorder="1"/>
    <xf numFmtId="44" fontId="3" fillId="0" borderId="63" xfId="1" applyFont="1" applyFill="1" applyBorder="1"/>
    <xf numFmtId="164" fontId="2" fillId="0" borderId="24" xfId="1" applyNumberFormat="1" applyFont="1" applyFill="1" applyBorder="1" applyAlignment="1">
      <alignment horizontal="center"/>
    </xf>
    <xf numFmtId="164" fontId="2" fillId="0" borderId="62" xfId="1" applyNumberFormat="1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164" fontId="2" fillId="0" borderId="64" xfId="1" applyNumberFormat="1" applyFont="1" applyFill="1" applyBorder="1"/>
    <xf numFmtId="0" fontId="3" fillId="0" borderId="0" xfId="0" applyFont="1" applyFill="1" applyAlignment="1">
      <alignment horizontal="center"/>
    </xf>
    <xf numFmtId="14" fontId="3" fillId="0" borderId="0" xfId="0" applyNumberFormat="1" applyFont="1" applyFill="1" applyAlignment="1">
      <alignment horizontal="left"/>
    </xf>
    <xf numFmtId="44" fontId="3" fillId="0" borderId="25" xfId="0" applyNumberFormat="1" applyFont="1" applyFill="1" applyBorder="1"/>
    <xf numFmtId="49" fontId="3" fillId="0" borderId="78" xfId="0" applyNumberFormat="1" applyFont="1" applyFill="1" applyBorder="1"/>
    <xf numFmtId="44" fontId="3" fillId="0" borderId="21" xfId="0" applyNumberFormat="1" applyFont="1" applyFill="1" applyBorder="1"/>
    <xf numFmtId="49" fontId="3" fillId="0" borderId="25" xfId="0" applyNumberFormat="1" applyFont="1" applyFill="1" applyBorder="1"/>
    <xf numFmtId="49" fontId="3" fillId="0" borderId="25" xfId="0" applyNumberFormat="1" applyFont="1" applyFill="1" applyBorder="1" applyAlignment="1">
      <alignment horizontal="center"/>
    </xf>
    <xf numFmtId="16" fontId="19" fillId="0" borderId="25" xfId="0" applyNumberFormat="1" applyFont="1" applyFill="1" applyBorder="1" applyAlignment="1">
      <alignment horizontal="center"/>
    </xf>
    <xf numFmtId="16" fontId="10" fillId="0" borderId="0" xfId="0" applyNumberFormat="1" applyFont="1" applyFill="1" applyAlignment="1">
      <alignment horizontal="center" wrapText="1"/>
    </xf>
    <xf numFmtId="16" fontId="10" fillId="0" borderId="25" xfId="0" applyNumberFormat="1" applyFont="1" applyFill="1" applyBorder="1" applyAlignment="1">
      <alignment horizontal="center"/>
    </xf>
    <xf numFmtId="16" fontId="19" fillId="0" borderId="0" xfId="0" applyNumberFormat="1" applyFont="1" applyFill="1" applyAlignment="1">
      <alignment horizontal="center"/>
    </xf>
    <xf numFmtId="165" fontId="0" fillId="9" borderId="8" xfId="0" applyNumberFormat="1" applyFill="1" applyBorder="1"/>
    <xf numFmtId="165" fontId="3" fillId="0" borderId="0" xfId="0" applyNumberFormat="1" applyFont="1" applyBorder="1" applyAlignment="1">
      <alignment horizontal="center"/>
    </xf>
    <xf numFmtId="165" fontId="2" fillId="0" borderId="25" xfId="0" applyNumberFormat="1" applyFont="1" applyFill="1" applyBorder="1" applyAlignment="1">
      <alignment horizontal="center"/>
    </xf>
    <xf numFmtId="165" fontId="2" fillId="0" borderId="25" xfId="0" applyNumberFormat="1" applyFont="1" applyBorder="1" applyAlignment="1">
      <alignment horizontal="center"/>
    </xf>
    <xf numFmtId="165" fontId="2" fillId="0" borderId="6" xfId="0" applyNumberFormat="1" applyFont="1" applyBorder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0" xfId="0" applyNumberFormat="1"/>
    <xf numFmtId="165" fontId="10" fillId="0" borderId="25" xfId="0" applyNumberFormat="1" applyFont="1" applyFill="1" applyBorder="1" applyAlignment="1">
      <alignment vertical="center"/>
    </xf>
    <xf numFmtId="164" fontId="10" fillId="0" borderId="25" xfId="0" applyNumberFormat="1" applyFont="1" applyFill="1" applyBorder="1" applyAlignment="1">
      <alignment vertical="center"/>
    </xf>
    <xf numFmtId="164" fontId="10" fillId="0" borderId="25" xfId="0" applyNumberFormat="1" applyFont="1" applyFill="1" applyBorder="1" applyAlignment="1"/>
    <xf numFmtId="49" fontId="3" fillId="6" borderId="79" xfId="0" applyNumberFormat="1" applyFont="1" applyFill="1" applyBorder="1" applyAlignment="1">
      <alignment horizontal="center"/>
    </xf>
    <xf numFmtId="44" fontId="3" fillId="6" borderId="79" xfId="1" applyFont="1" applyFill="1" applyBorder="1"/>
    <xf numFmtId="49" fontId="3" fillId="6" borderId="25" xfId="0" applyNumberFormat="1" applyFont="1" applyFill="1" applyBorder="1" applyAlignment="1">
      <alignment horizontal="center"/>
    </xf>
    <xf numFmtId="44" fontId="3" fillId="6" borderId="25" xfId="1" applyFont="1" applyFill="1" applyBorder="1"/>
    <xf numFmtId="49" fontId="3" fillId="3" borderId="25" xfId="0" applyNumberFormat="1" applyFont="1" applyFill="1" applyBorder="1" applyAlignment="1">
      <alignment horizontal="center"/>
    </xf>
    <xf numFmtId="44" fontId="3" fillId="3" borderId="25" xfId="1" applyFont="1" applyFill="1" applyBorder="1"/>
    <xf numFmtId="164" fontId="2" fillId="3" borderId="25" xfId="0" applyNumberFormat="1" applyFont="1" applyFill="1" applyBorder="1" applyAlignment="1">
      <alignment horizontal="center"/>
    </xf>
    <xf numFmtId="44" fontId="38" fillId="3" borderId="53" xfId="1" applyFont="1" applyFill="1" applyBorder="1"/>
    <xf numFmtId="0" fontId="27" fillId="0" borderId="49" xfId="0" applyFont="1" applyBorder="1" applyAlignment="1">
      <alignment horizontal="center"/>
    </xf>
    <xf numFmtId="0" fontId="27" fillId="0" borderId="50" xfId="0" applyFont="1" applyBorder="1" applyAlignment="1">
      <alignment horizontal="center"/>
    </xf>
    <xf numFmtId="44" fontId="11" fillId="6" borderId="13" xfId="1" applyFont="1" applyFill="1" applyBorder="1" applyAlignment="1">
      <alignment horizontal="center"/>
    </xf>
    <xf numFmtId="44" fontId="11" fillId="6" borderId="51" xfId="1" applyFont="1" applyFill="1" applyBorder="1" applyAlignment="1">
      <alignment horizontal="center"/>
    </xf>
    <xf numFmtId="166" fontId="11" fillId="6" borderId="51" xfId="1" applyNumberFormat="1" applyFont="1" applyFill="1" applyBorder="1" applyAlignment="1">
      <alignment horizontal="center"/>
    </xf>
    <xf numFmtId="0" fontId="14" fillId="5" borderId="7" xfId="0" applyFont="1" applyFill="1" applyBorder="1" applyAlignment="1">
      <alignment horizontal="center"/>
    </xf>
    <xf numFmtId="0" fontId="14" fillId="5" borderId="16" xfId="0" applyFont="1" applyFill="1" applyBorder="1" applyAlignment="1">
      <alignment horizontal="center"/>
    </xf>
    <xf numFmtId="44" fontId="13" fillId="0" borderId="35" xfId="1" applyFont="1" applyFill="1" applyBorder="1" applyAlignment="1">
      <alignment horizontal="center" vertical="center"/>
    </xf>
    <xf numFmtId="44" fontId="13" fillId="0" borderId="37" xfId="1" applyFont="1" applyFill="1" applyBorder="1" applyAlignment="1">
      <alignment horizontal="center" vertical="center"/>
    </xf>
    <xf numFmtId="44" fontId="13" fillId="0" borderId="36" xfId="1" applyFont="1" applyFill="1" applyBorder="1" applyAlignment="1">
      <alignment horizontal="center" vertical="center"/>
    </xf>
    <xf numFmtId="44" fontId="13" fillId="0" borderId="38" xfId="1" applyFont="1" applyFill="1" applyBorder="1" applyAlignment="1">
      <alignment horizontal="center" vertical="center"/>
    </xf>
    <xf numFmtId="166" fontId="10" fillId="0" borderId="26" xfId="0" applyNumberFormat="1" applyFont="1" applyBorder="1" applyAlignment="1">
      <alignment horizontal="center" vertical="center" wrapText="1"/>
    </xf>
    <xf numFmtId="166" fontId="10" fillId="0" borderId="49" xfId="0" applyNumberFormat="1" applyFont="1" applyBorder="1" applyAlignment="1">
      <alignment horizontal="center" vertical="center" wrapText="1"/>
    </xf>
    <xf numFmtId="166" fontId="10" fillId="0" borderId="49" xfId="0" applyNumberFormat="1" applyFont="1" applyBorder="1" applyAlignment="1">
      <alignment horizontal="center"/>
    </xf>
    <xf numFmtId="0" fontId="10" fillId="0" borderId="50" xfId="0" applyFont="1" applyBorder="1" applyAlignment="1">
      <alignment horizontal="center"/>
    </xf>
    <xf numFmtId="167" fontId="11" fillId="0" borderId="7" xfId="1" applyNumberFormat="1" applyFont="1" applyFill="1" applyBorder="1" applyAlignment="1">
      <alignment horizontal="center" vertical="center" wrapText="1"/>
    </xf>
    <xf numFmtId="167" fontId="11" fillId="0" borderId="16" xfId="1" applyNumberFormat="1" applyFont="1" applyFill="1" applyBorder="1" applyAlignment="1">
      <alignment horizontal="center" vertical="center" wrapText="1"/>
    </xf>
    <xf numFmtId="166" fontId="10" fillId="0" borderId="0" xfId="0" applyNumberFormat="1" applyFont="1" applyAlignment="1">
      <alignment horizontal="center" vertical="center" wrapText="1"/>
    </xf>
    <xf numFmtId="44" fontId="10" fillId="0" borderId="26" xfId="1" applyFont="1" applyBorder="1" applyAlignment="1">
      <alignment horizontal="center" vertical="center" wrapText="1"/>
    </xf>
    <xf numFmtId="44" fontId="10" fillId="0" borderId="49" xfId="1" applyFont="1" applyBorder="1" applyAlignment="1">
      <alignment horizontal="center" vertical="center" wrapText="1"/>
    </xf>
    <xf numFmtId="44" fontId="11" fillId="0" borderId="49" xfId="1" applyFont="1" applyBorder="1" applyAlignment="1">
      <alignment horizontal="center"/>
    </xf>
    <xf numFmtId="44" fontId="11" fillId="0" borderId="50" xfId="1" applyFont="1" applyBorder="1" applyAlignment="1">
      <alignment horizontal="center"/>
    </xf>
    <xf numFmtId="44" fontId="12" fillId="0" borderId="26" xfId="1" applyFont="1" applyBorder="1" applyAlignment="1">
      <alignment horizontal="center"/>
    </xf>
    <xf numFmtId="44" fontId="12" fillId="0" borderId="49" xfId="1" applyFont="1" applyBorder="1" applyAlignment="1">
      <alignment horizontal="center"/>
    </xf>
    <xf numFmtId="164" fontId="3" fillId="0" borderId="1" xfId="0" applyNumberFormat="1" applyFont="1" applyFill="1" applyBorder="1" applyAlignment="1">
      <alignment horizontal="center" vertical="center" wrapText="1"/>
    </xf>
    <xf numFmtId="164" fontId="3" fillId="0" borderId="3" xfId="0" applyNumberFormat="1" applyFont="1" applyFill="1" applyBorder="1" applyAlignment="1">
      <alignment horizontal="center" vertical="center" wrapText="1"/>
    </xf>
    <xf numFmtId="0" fontId="40" fillId="0" borderId="2" xfId="0" applyFont="1" applyBorder="1" applyAlignment="1">
      <alignment horizontal="center"/>
    </xf>
    <xf numFmtId="0" fontId="40" fillId="0" borderId="0" xfId="0" applyFont="1" applyAlignment="1">
      <alignment horizontal="center"/>
    </xf>
    <xf numFmtId="44" fontId="4" fillId="0" borderId="0" xfId="1" applyFont="1" applyBorder="1" applyAlignment="1">
      <alignment horizontal="center"/>
    </xf>
    <xf numFmtId="44" fontId="4" fillId="0" borderId="4" xfId="1" applyFont="1" applyBorder="1" applyAlignment="1">
      <alignment horizontal="center"/>
    </xf>
    <xf numFmtId="0" fontId="7" fillId="2" borderId="6" xfId="0" applyFont="1" applyFill="1" applyBorder="1" applyAlignment="1">
      <alignment horizontal="center" vertical="center" wrapText="1"/>
    </xf>
    <xf numFmtId="0" fontId="11" fillId="0" borderId="11" xfId="0" applyFont="1" applyBorder="1" applyAlignment="1">
      <alignment horizontal="center"/>
    </xf>
    <xf numFmtId="0" fontId="11" fillId="0" borderId="12" xfId="0" applyFont="1" applyBorder="1" applyAlignment="1">
      <alignment horizontal="center"/>
    </xf>
    <xf numFmtId="0" fontId="12" fillId="0" borderId="13" xfId="0" applyFont="1" applyBorder="1" applyAlignment="1">
      <alignment horizontal="center"/>
    </xf>
    <xf numFmtId="0" fontId="12" fillId="0" borderId="14" xfId="0" applyFont="1" applyBorder="1" applyAlignment="1">
      <alignment horizontal="center"/>
    </xf>
    <xf numFmtId="1" fontId="43" fillId="6" borderId="28" xfId="0" applyNumberFormat="1" applyFont="1" applyFill="1" applyBorder="1" applyAlignment="1">
      <alignment horizontal="center" vertical="center" wrapText="1"/>
    </xf>
    <xf numFmtId="1" fontId="43" fillId="6" borderId="21" xfId="0" applyNumberFormat="1" applyFont="1" applyFill="1" applyBorder="1" applyAlignment="1">
      <alignment horizontal="center" vertical="center" wrapText="1"/>
    </xf>
    <xf numFmtId="7" fontId="33" fillId="6" borderId="72" xfId="1" applyNumberFormat="1" applyFont="1" applyFill="1" applyBorder="1" applyAlignment="1">
      <alignment horizontal="center"/>
    </xf>
    <xf numFmtId="44" fontId="33" fillId="6" borderId="73" xfId="1" applyFont="1" applyFill="1" applyBorder="1" applyAlignment="1">
      <alignment horizontal="center"/>
    </xf>
    <xf numFmtId="44" fontId="33" fillId="6" borderId="75" xfId="1" applyFont="1" applyFill="1" applyBorder="1" applyAlignment="1">
      <alignment horizontal="center"/>
    </xf>
    <xf numFmtId="44" fontId="33" fillId="6" borderId="76" xfId="1" applyFont="1" applyFill="1" applyBorder="1" applyAlignment="1">
      <alignment horizontal="center"/>
    </xf>
    <xf numFmtId="44" fontId="3" fillId="6" borderId="74" xfId="1" applyFont="1" applyFill="1" applyBorder="1" applyAlignment="1">
      <alignment horizontal="center" wrapText="1"/>
    </xf>
    <xf numFmtId="44" fontId="3" fillId="6" borderId="77" xfId="1" applyFont="1" applyFill="1" applyBorder="1" applyAlignment="1">
      <alignment horizontal="center" wrapText="1"/>
    </xf>
    <xf numFmtId="44" fontId="13" fillId="15" borderId="65" xfId="1" applyFont="1" applyFill="1" applyBorder="1" applyAlignment="1">
      <alignment horizontal="center" vertical="center"/>
    </xf>
    <xf numFmtId="44" fontId="13" fillId="15" borderId="66" xfId="1" applyFont="1" applyFill="1" applyBorder="1" applyAlignment="1">
      <alignment horizontal="center" vertical="center"/>
    </xf>
    <xf numFmtId="44" fontId="13" fillId="9" borderId="67" xfId="1" applyFont="1" applyFill="1" applyBorder="1" applyAlignment="1">
      <alignment horizontal="center"/>
    </xf>
    <xf numFmtId="44" fontId="13" fillId="9" borderId="64" xfId="1" applyFont="1" applyFill="1" applyBorder="1" applyAlignment="1">
      <alignment horizontal="center"/>
    </xf>
    <xf numFmtId="166" fontId="33" fillId="13" borderId="68" xfId="1" applyNumberFormat="1" applyFont="1" applyFill="1" applyBorder="1" applyAlignment="1">
      <alignment horizontal="center" vertical="center"/>
    </xf>
    <xf numFmtId="166" fontId="33" fillId="13" borderId="69" xfId="1" applyNumberFormat="1" applyFont="1" applyFill="1" applyBorder="1" applyAlignment="1">
      <alignment horizontal="center" vertical="center"/>
    </xf>
    <xf numFmtId="166" fontId="33" fillId="13" borderId="70" xfId="1" applyNumberFormat="1" applyFont="1" applyFill="1" applyBorder="1" applyAlignment="1">
      <alignment horizontal="center" vertical="center"/>
    </xf>
    <xf numFmtId="166" fontId="33" fillId="13" borderId="71" xfId="1" applyNumberFormat="1" applyFont="1" applyFill="1" applyBorder="1" applyAlignment="1">
      <alignment horizontal="center" vertical="center"/>
    </xf>
    <xf numFmtId="7" fontId="11" fillId="0" borderId="67" xfId="1" applyNumberFormat="1" applyFont="1" applyFill="1" applyBorder="1" applyAlignment="1">
      <alignment horizontal="center"/>
    </xf>
    <xf numFmtId="7" fontId="11" fillId="0" borderId="64" xfId="1" applyNumberFormat="1" applyFont="1" applyFill="1" applyBorder="1" applyAlignment="1">
      <alignment horizontal="center"/>
    </xf>
    <xf numFmtId="7" fontId="11" fillId="0" borderId="68" xfId="1" applyNumberFormat="1" applyFont="1" applyFill="1" applyBorder="1" applyAlignment="1">
      <alignment horizontal="center"/>
    </xf>
    <xf numFmtId="7" fontId="11" fillId="0" borderId="69" xfId="1" applyNumberFormat="1" applyFont="1" applyFill="1" applyBorder="1" applyAlignment="1">
      <alignment horizontal="center"/>
    </xf>
    <xf numFmtId="44" fontId="13" fillId="9" borderId="0" xfId="1" applyFont="1" applyFill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44" fontId="16" fillId="3" borderId="23" xfId="1" applyFont="1" applyFill="1" applyBorder="1"/>
    <xf numFmtId="44" fontId="2" fillId="3" borderId="24" xfId="1" applyFont="1" applyFill="1" applyBorder="1"/>
    <xf numFmtId="0" fontId="0" fillId="3" borderId="0" xfId="0" applyFill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99CCFF"/>
      <color rgb="FF800000"/>
      <color rgb="FF66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 rot="10800000" flipV="1">
          <a:off x="5105400" y="110108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5019675" y="105156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 rot="10800000" flipV="1">
          <a:off x="5105400" y="110108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2181225" y="104965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49</xdr:row>
      <xdr:rowOff>200023</xdr:rowOff>
    </xdr:from>
    <xdr:to>
      <xdr:col>11</xdr:col>
      <xdr:colOff>133352</xdr:colOff>
      <xdr:row>50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 rot="16200000">
          <a:off x="7677151" y="96297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 rot="18916712">
          <a:off x="0" y="113228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 flipV="1">
          <a:off x="5029200" y="113442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CxnSpPr/>
      </xdr:nvCxnSpPr>
      <xdr:spPr>
        <a:xfrm rot="10800000" flipV="1">
          <a:off x="4886325" y="7334249"/>
          <a:ext cx="85725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>
          <a:off x="4848225" y="68389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CxnSpPr/>
      </xdr:nvCxnSpPr>
      <xdr:spPr>
        <a:xfrm rot="10800000" flipV="1">
          <a:off x="4886325" y="7334249"/>
          <a:ext cx="85725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>
          <a:off x="2133600" y="68199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49</xdr:row>
      <xdr:rowOff>200023</xdr:rowOff>
    </xdr:from>
    <xdr:to>
      <xdr:col>11</xdr:col>
      <xdr:colOff>133352</xdr:colOff>
      <xdr:row>50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 rot="16200000">
          <a:off x="7329488" y="59007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 rot="18916712">
          <a:off x="0" y="76461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CxnSpPr/>
      </xdr:nvCxnSpPr>
      <xdr:spPr>
        <a:xfrm flipV="1">
          <a:off x="4848225" y="7667625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800000"/>
  </sheetPr>
  <dimension ref="A1:S80"/>
  <sheetViews>
    <sheetView topLeftCell="A13" zoomScale="85" zoomScaleNormal="85" workbookViewId="0">
      <selection activeCell="B62" sqref="B62"/>
    </sheetView>
  </sheetViews>
  <sheetFormatPr baseColWidth="10" defaultRowHeight="15" x14ac:dyDescent="0.25"/>
  <cols>
    <col min="1" max="1" width="4.42578125" customWidth="1"/>
    <col min="2" max="2" width="12.42578125" style="97" customWidth="1"/>
    <col min="3" max="3" width="13.8554687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75" customWidth="1"/>
    <col min="12" max="12" width="14.5703125" style="3" customWidth="1"/>
    <col min="13" max="13" width="15.5703125" style="4" bestFit="1" customWidth="1"/>
    <col min="14" max="14" width="15.5703125" style="1" bestFit="1" customWidth="1"/>
    <col min="15" max="15" width="9.140625" customWidth="1"/>
    <col min="16" max="16" width="12.5703125" bestFit="1" customWidth="1"/>
    <col min="17" max="17" width="18.140625" style="2" customWidth="1"/>
    <col min="18" max="18" width="15.28515625" style="176" customWidth="1"/>
  </cols>
  <sheetData>
    <row r="1" spans="1:19" ht="23.25" x14ac:dyDescent="0.35">
      <c r="B1" s="315"/>
      <c r="C1" s="317" t="s">
        <v>29</v>
      </c>
      <c r="D1" s="318"/>
      <c r="E1" s="318"/>
      <c r="F1" s="318"/>
      <c r="G1" s="318"/>
      <c r="H1" s="318"/>
      <c r="I1" s="318"/>
      <c r="J1" s="318"/>
      <c r="K1" s="318"/>
      <c r="L1" s="318"/>
      <c r="M1" s="318"/>
    </row>
    <row r="2" spans="1:19" ht="16.5" thickBot="1" x14ac:dyDescent="0.3">
      <c r="B2" s="316"/>
      <c r="C2" s="3"/>
      <c r="H2" s="5"/>
      <c r="I2" s="6"/>
      <c r="J2" s="7"/>
      <c r="L2" s="8"/>
      <c r="M2" s="6"/>
      <c r="N2" s="9"/>
    </row>
    <row r="3" spans="1:19" ht="21.75" thickBot="1" x14ac:dyDescent="0.35">
      <c r="B3" s="319" t="s">
        <v>0</v>
      </c>
      <c r="C3" s="320"/>
      <c r="D3" s="10"/>
      <c r="E3" s="11"/>
      <c r="F3" s="11"/>
      <c r="H3" s="321" t="s">
        <v>30</v>
      </c>
      <c r="I3" s="321"/>
      <c r="K3" s="178"/>
      <c r="L3" s="13"/>
      <c r="M3" s="14"/>
    </row>
    <row r="4" spans="1:19" ht="20.25" thickTop="1" thickBot="1" x14ac:dyDescent="0.35">
      <c r="A4" s="15" t="s">
        <v>1</v>
      </c>
      <c r="B4" s="16"/>
      <c r="C4" s="17">
        <v>0</v>
      </c>
      <c r="D4" s="18"/>
      <c r="E4" s="322" t="s">
        <v>2</v>
      </c>
      <c r="F4" s="323"/>
      <c r="H4" s="324" t="s">
        <v>3</v>
      </c>
      <c r="I4" s="325"/>
      <c r="J4" s="19"/>
      <c r="K4" s="179"/>
      <c r="L4" s="20"/>
      <c r="M4" s="21" t="s">
        <v>4</v>
      </c>
      <c r="N4" s="22" t="s">
        <v>5</v>
      </c>
      <c r="P4" s="296" t="s">
        <v>6</v>
      </c>
      <c r="Q4" s="297"/>
    </row>
    <row r="5" spans="1:19" ht="18" thickBot="1" x14ac:dyDescent="0.35">
      <c r="A5" s="23" t="s">
        <v>7</v>
      </c>
      <c r="B5" s="24">
        <v>44488</v>
      </c>
      <c r="C5" s="174">
        <v>0</v>
      </c>
      <c r="D5" s="26"/>
      <c r="E5" s="27">
        <v>44488</v>
      </c>
      <c r="F5" s="172">
        <v>0</v>
      </c>
      <c r="G5" s="2"/>
      <c r="H5" s="29">
        <v>44488</v>
      </c>
      <c r="I5" s="173">
        <v>0</v>
      </c>
      <c r="J5" s="37" t="s">
        <v>33</v>
      </c>
      <c r="K5" s="31"/>
      <c r="L5" s="9"/>
      <c r="M5" s="32">
        <v>0</v>
      </c>
      <c r="N5" s="33">
        <v>0</v>
      </c>
      <c r="O5" s="2"/>
      <c r="P5" s="34">
        <f>N5+M5+L5+I5+C5</f>
        <v>0</v>
      </c>
      <c r="Q5" s="13">
        <f>P5-F5</f>
        <v>0</v>
      </c>
      <c r="R5" s="31"/>
    </row>
    <row r="6" spans="1:19" ht="19.5" thickBot="1" x14ac:dyDescent="0.35">
      <c r="A6" s="23"/>
      <c r="B6" s="24">
        <v>44489</v>
      </c>
      <c r="C6" s="25">
        <v>0</v>
      </c>
      <c r="D6" s="35"/>
      <c r="E6" s="27">
        <v>44489</v>
      </c>
      <c r="F6" s="28">
        <v>23537</v>
      </c>
      <c r="G6" s="2"/>
      <c r="H6" s="36">
        <v>44489</v>
      </c>
      <c r="I6" s="30">
        <v>360</v>
      </c>
      <c r="J6" s="37">
        <v>44489</v>
      </c>
      <c r="K6" s="38" t="s">
        <v>34</v>
      </c>
      <c r="L6" s="39">
        <v>3000</v>
      </c>
      <c r="M6" s="32">
        <v>17500</v>
      </c>
      <c r="N6" s="33">
        <v>0</v>
      </c>
      <c r="O6" s="2"/>
      <c r="P6" s="69">
        <f t="shared" ref="P6:P32" si="0">N6+M6+L6+I6+C6</f>
        <v>20860</v>
      </c>
      <c r="Q6" s="218">
        <f t="shared" ref="Q6:Q38" si="1">P6-F6</f>
        <v>-2677</v>
      </c>
      <c r="R6" s="216" t="s">
        <v>32</v>
      </c>
      <c r="S6" s="147">
        <v>44489</v>
      </c>
    </row>
    <row r="7" spans="1:19" ht="19.5" thickBot="1" x14ac:dyDescent="0.35">
      <c r="A7" s="23"/>
      <c r="B7" s="24">
        <v>44490</v>
      </c>
      <c r="C7" s="25">
        <v>0</v>
      </c>
      <c r="D7" s="40"/>
      <c r="E7" s="27">
        <v>44490</v>
      </c>
      <c r="F7" s="28">
        <v>25791</v>
      </c>
      <c r="G7" s="2"/>
      <c r="H7" s="36">
        <v>44490</v>
      </c>
      <c r="I7" s="30">
        <v>305</v>
      </c>
      <c r="J7" s="37">
        <v>44489</v>
      </c>
      <c r="K7" s="38" t="s">
        <v>34</v>
      </c>
      <c r="L7" s="39">
        <v>3000</v>
      </c>
      <c r="M7" s="32">
        <v>15670</v>
      </c>
      <c r="N7" s="33">
        <v>8843</v>
      </c>
      <c r="O7" s="215" t="s">
        <v>35</v>
      </c>
      <c r="P7" s="69">
        <f t="shared" si="0"/>
        <v>27818</v>
      </c>
      <c r="Q7" s="219">
        <f t="shared" si="1"/>
        <v>2027</v>
      </c>
      <c r="R7" s="217" t="s">
        <v>43</v>
      </c>
      <c r="S7" s="147">
        <v>44490</v>
      </c>
    </row>
    <row r="8" spans="1:19" ht="18" thickBot="1" x14ac:dyDescent="0.35">
      <c r="A8" s="23"/>
      <c r="B8" s="24">
        <v>44491</v>
      </c>
      <c r="C8" s="25">
        <v>206.5</v>
      </c>
      <c r="D8" s="42" t="s">
        <v>36</v>
      </c>
      <c r="E8" s="27">
        <v>44491</v>
      </c>
      <c r="F8" s="28">
        <v>28671</v>
      </c>
      <c r="G8" s="2"/>
      <c r="H8" s="36">
        <v>44491</v>
      </c>
      <c r="I8" s="30">
        <v>78</v>
      </c>
      <c r="J8" s="43">
        <v>44491</v>
      </c>
      <c r="K8" s="38" t="s">
        <v>34</v>
      </c>
      <c r="L8" s="39">
        <v>3300</v>
      </c>
      <c r="M8" s="32">
        <v>15650</v>
      </c>
      <c r="N8" s="33">
        <v>6044</v>
      </c>
      <c r="O8" s="2"/>
      <c r="P8" s="69">
        <f t="shared" si="0"/>
        <v>25278.5</v>
      </c>
      <c r="Q8" s="220">
        <f t="shared" si="1"/>
        <v>-3392.5</v>
      </c>
      <c r="R8" s="216" t="s">
        <v>32</v>
      </c>
      <c r="S8" s="147">
        <v>44491</v>
      </c>
    </row>
    <row r="9" spans="1:19" ht="18" thickBot="1" x14ac:dyDescent="0.35">
      <c r="A9" s="23"/>
      <c r="B9" s="24">
        <v>44492</v>
      </c>
      <c r="C9" s="25">
        <v>0</v>
      </c>
      <c r="D9" s="42"/>
      <c r="E9" s="27">
        <v>44492</v>
      </c>
      <c r="F9" s="28">
        <v>34076</v>
      </c>
      <c r="G9" s="2"/>
      <c r="H9" s="36">
        <v>44492</v>
      </c>
      <c r="I9" s="30">
        <v>336.5</v>
      </c>
      <c r="J9" s="37">
        <v>44492</v>
      </c>
      <c r="K9" s="193" t="s">
        <v>37</v>
      </c>
      <c r="L9" s="194">
        <v>1800</v>
      </c>
      <c r="M9" s="32">
        <f>18050+3600</f>
        <v>21650</v>
      </c>
      <c r="N9" s="33">
        <v>12838</v>
      </c>
      <c r="O9" s="2"/>
      <c r="P9" s="69">
        <f>N9+M9+L9+I9+C9</f>
        <v>36624.5</v>
      </c>
      <c r="Q9" s="221" t="s">
        <v>58</v>
      </c>
      <c r="R9" s="217" t="s">
        <v>38</v>
      </c>
      <c r="S9" s="147">
        <v>44492</v>
      </c>
    </row>
    <row r="10" spans="1:19" ht="18" thickBot="1" x14ac:dyDescent="0.35">
      <c r="A10" s="23"/>
      <c r="B10" s="24">
        <v>44493</v>
      </c>
      <c r="C10" s="25">
        <v>326</v>
      </c>
      <c r="D10" s="40" t="s">
        <v>39</v>
      </c>
      <c r="E10" s="27">
        <v>44493</v>
      </c>
      <c r="F10" s="28">
        <v>28074</v>
      </c>
      <c r="G10" s="2"/>
      <c r="H10" s="36">
        <v>44493</v>
      </c>
      <c r="I10" s="30">
        <v>580</v>
      </c>
      <c r="J10" s="37">
        <v>44493</v>
      </c>
      <c r="K10" s="180" t="s">
        <v>40</v>
      </c>
      <c r="L10" s="45">
        <v>7500</v>
      </c>
      <c r="M10" s="32">
        <v>8500</v>
      </c>
      <c r="N10" s="33">
        <v>9392</v>
      </c>
      <c r="O10" s="2"/>
      <c r="P10" s="69">
        <f t="shared" ref="P10:P13" si="2">N10+M10+L10+I10+C10</f>
        <v>26298</v>
      </c>
      <c r="Q10" s="220">
        <f t="shared" si="1"/>
        <v>-1776</v>
      </c>
      <c r="R10" s="216" t="s">
        <v>32</v>
      </c>
      <c r="S10" s="147">
        <v>44493</v>
      </c>
    </row>
    <row r="11" spans="1:19" ht="18" thickBot="1" x14ac:dyDescent="0.35">
      <c r="A11" s="23"/>
      <c r="B11" s="24">
        <v>44494</v>
      </c>
      <c r="C11" s="25">
        <f>11509+3550+6269</f>
        <v>21328</v>
      </c>
      <c r="D11" s="35" t="s">
        <v>41</v>
      </c>
      <c r="E11" s="27">
        <v>44494</v>
      </c>
      <c r="F11" s="28">
        <v>28522</v>
      </c>
      <c r="G11" s="2"/>
      <c r="H11" s="36">
        <v>44494</v>
      </c>
      <c r="I11" s="30">
        <v>1476</v>
      </c>
      <c r="J11" s="43"/>
      <c r="K11" s="181"/>
      <c r="L11" s="39"/>
      <c r="M11" s="32">
        <v>0</v>
      </c>
      <c r="N11" s="33">
        <v>5718</v>
      </c>
      <c r="O11" s="2"/>
      <c r="P11" s="69">
        <f t="shared" si="2"/>
        <v>28522</v>
      </c>
      <c r="Q11" s="222">
        <f t="shared" si="1"/>
        <v>0</v>
      </c>
      <c r="R11" s="38" t="s">
        <v>24</v>
      </c>
      <c r="S11" s="147">
        <v>44494</v>
      </c>
    </row>
    <row r="12" spans="1:19" ht="18" thickBot="1" x14ac:dyDescent="0.35">
      <c r="A12" s="23"/>
      <c r="B12" s="24">
        <v>44495</v>
      </c>
      <c r="C12" s="25">
        <f>13731+330</f>
        <v>14061</v>
      </c>
      <c r="D12" s="35" t="s">
        <v>42</v>
      </c>
      <c r="E12" s="27">
        <v>44495</v>
      </c>
      <c r="F12" s="28">
        <v>31646</v>
      </c>
      <c r="G12" s="2"/>
      <c r="H12" s="36">
        <v>44495</v>
      </c>
      <c r="I12" s="30">
        <v>0</v>
      </c>
      <c r="J12" s="37"/>
      <c r="K12" s="182"/>
      <c r="L12" s="39"/>
      <c r="M12" s="32">
        <v>7341</v>
      </c>
      <c r="N12" s="33">
        <v>10244</v>
      </c>
      <c r="O12" s="2"/>
      <c r="P12" s="69">
        <f t="shared" si="2"/>
        <v>31646</v>
      </c>
      <c r="Q12" s="222">
        <f t="shared" si="1"/>
        <v>0</v>
      </c>
      <c r="R12" s="38" t="s">
        <v>24</v>
      </c>
      <c r="S12" s="147">
        <v>44495</v>
      </c>
    </row>
    <row r="13" spans="1:19" ht="19.5" thickBot="1" x14ac:dyDescent="0.35">
      <c r="A13" s="23"/>
      <c r="B13" s="24">
        <v>44496</v>
      </c>
      <c r="C13" s="25">
        <v>2890</v>
      </c>
      <c r="D13" s="42" t="s">
        <v>44</v>
      </c>
      <c r="E13" s="27">
        <v>44496</v>
      </c>
      <c r="F13" s="28">
        <v>27800</v>
      </c>
      <c r="G13" s="2" t="s">
        <v>7</v>
      </c>
      <c r="H13" s="36">
        <v>44496</v>
      </c>
      <c r="I13" s="30">
        <v>1186.3499999999999</v>
      </c>
      <c r="J13" s="37"/>
      <c r="K13" s="38"/>
      <c r="L13" s="39"/>
      <c r="M13" s="32">
        <f>17000+3300</f>
        <v>20300</v>
      </c>
      <c r="N13" s="33">
        <v>4440</v>
      </c>
      <c r="O13" s="2"/>
      <c r="P13" s="69">
        <f t="shared" si="2"/>
        <v>28816.35</v>
      </c>
      <c r="Q13" s="219">
        <f t="shared" si="1"/>
        <v>1016.3499999999985</v>
      </c>
      <c r="R13" s="217" t="s">
        <v>43</v>
      </c>
      <c r="S13" s="147">
        <v>44496</v>
      </c>
    </row>
    <row r="14" spans="1:19" ht="18" thickBot="1" x14ac:dyDescent="0.35">
      <c r="A14" s="23"/>
      <c r="B14" s="24">
        <v>44497</v>
      </c>
      <c r="C14" s="25">
        <v>4910</v>
      </c>
      <c r="D14" s="40" t="s">
        <v>45</v>
      </c>
      <c r="E14" s="27">
        <v>44497</v>
      </c>
      <c r="F14" s="28">
        <v>32444</v>
      </c>
      <c r="G14" s="2"/>
      <c r="H14" s="36">
        <v>44497</v>
      </c>
      <c r="I14" s="30">
        <v>53</v>
      </c>
      <c r="J14" s="37"/>
      <c r="K14" s="38"/>
      <c r="L14" s="39"/>
      <c r="M14" s="32">
        <v>24300</v>
      </c>
      <c r="N14" s="33">
        <v>3358</v>
      </c>
      <c r="O14" s="2"/>
      <c r="P14" s="69">
        <f t="shared" ref="P14" si="3">N14+M14+L14+I14+C14</f>
        <v>32621</v>
      </c>
      <c r="Q14" s="221">
        <f t="shared" si="1"/>
        <v>177</v>
      </c>
      <c r="R14" s="217" t="s">
        <v>43</v>
      </c>
      <c r="S14" s="147">
        <v>44497</v>
      </c>
    </row>
    <row r="15" spans="1:19" ht="19.5" thickBot="1" x14ac:dyDescent="0.35">
      <c r="A15" s="23"/>
      <c r="B15" s="24">
        <v>44498</v>
      </c>
      <c r="C15" s="25">
        <v>9347.5</v>
      </c>
      <c r="D15" s="40" t="s">
        <v>46</v>
      </c>
      <c r="E15" s="27">
        <v>44498</v>
      </c>
      <c r="F15" s="28">
        <v>31261</v>
      </c>
      <c r="G15" s="2"/>
      <c r="H15" s="36">
        <v>44498</v>
      </c>
      <c r="I15" s="30">
        <v>110</v>
      </c>
      <c r="J15" s="37"/>
      <c r="K15" s="38"/>
      <c r="L15" s="39"/>
      <c r="M15" s="32">
        <v>11000</v>
      </c>
      <c r="N15" s="33">
        <v>8331</v>
      </c>
      <c r="P15" s="69">
        <f t="shared" si="0"/>
        <v>28788.5</v>
      </c>
      <c r="Q15" s="218">
        <f t="shared" si="1"/>
        <v>-2472.5</v>
      </c>
      <c r="R15" s="216" t="s">
        <v>32</v>
      </c>
      <c r="S15" s="147">
        <v>44498</v>
      </c>
    </row>
    <row r="16" spans="1:19" ht="28.5" customHeight="1" thickBot="1" x14ac:dyDescent="0.35">
      <c r="A16" s="23"/>
      <c r="B16" s="24">
        <v>44499</v>
      </c>
      <c r="C16" s="25">
        <v>1588</v>
      </c>
      <c r="D16" s="35" t="s">
        <v>47</v>
      </c>
      <c r="E16" s="27">
        <v>44499</v>
      </c>
      <c r="F16" s="28">
        <v>47941</v>
      </c>
      <c r="G16" s="2"/>
      <c r="H16" s="36">
        <v>44499</v>
      </c>
      <c r="I16" s="30">
        <v>0</v>
      </c>
      <c r="J16" s="37"/>
      <c r="K16" s="182"/>
      <c r="L16" s="9"/>
      <c r="M16" s="32">
        <v>33550</v>
      </c>
      <c r="N16" s="33">
        <v>14745</v>
      </c>
      <c r="P16" s="69">
        <f t="shared" si="0"/>
        <v>49883</v>
      </c>
      <c r="Q16" s="223">
        <f t="shared" si="1"/>
        <v>1942</v>
      </c>
      <c r="R16" s="217" t="s">
        <v>43</v>
      </c>
      <c r="S16" s="147">
        <v>44499</v>
      </c>
    </row>
    <row r="17" spans="1:19" ht="18" thickBot="1" x14ac:dyDescent="0.35">
      <c r="A17" s="23"/>
      <c r="B17" s="24">
        <v>44500</v>
      </c>
      <c r="C17" s="25">
        <v>0</v>
      </c>
      <c r="D17" s="42"/>
      <c r="E17" s="27">
        <v>44500</v>
      </c>
      <c r="F17" s="28">
        <v>38493</v>
      </c>
      <c r="G17" s="2"/>
      <c r="H17" s="36">
        <v>44500</v>
      </c>
      <c r="I17" s="30">
        <v>2153.5</v>
      </c>
      <c r="J17" s="37"/>
      <c r="K17" s="38"/>
      <c r="L17" s="45"/>
      <c r="M17" s="32">
        <v>21600</v>
      </c>
      <c r="N17" s="33">
        <v>15118</v>
      </c>
      <c r="P17" s="69">
        <f t="shared" si="0"/>
        <v>38871.5</v>
      </c>
      <c r="Q17" s="223">
        <f t="shared" si="1"/>
        <v>378.5</v>
      </c>
      <c r="R17" s="217" t="s">
        <v>43</v>
      </c>
      <c r="S17" s="147">
        <v>44500</v>
      </c>
    </row>
    <row r="18" spans="1:19" ht="18" thickBot="1" x14ac:dyDescent="0.35">
      <c r="A18" s="23"/>
      <c r="B18" s="24">
        <v>44501</v>
      </c>
      <c r="C18" s="25">
        <v>1225</v>
      </c>
      <c r="D18" s="35" t="s">
        <v>50</v>
      </c>
      <c r="E18" s="27">
        <v>44501</v>
      </c>
      <c r="F18" s="28">
        <v>43190</v>
      </c>
      <c r="G18" s="2"/>
      <c r="H18" s="36">
        <v>44501</v>
      </c>
      <c r="I18" s="30">
        <v>119</v>
      </c>
      <c r="J18" s="37">
        <v>44501</v>
      </c>
      <c r="K18" s="183" t="s">
        <v>52</v>
      </c>
      <c r="L18" s="39">
        <v>1440</v>
      </c>
      <c r="M18" s="32">
        <f>2220+25000</f>
        <v>27220</v>
      </c>
      <c r="N18" s="33">
        <v>9734</v>
      </c>
      <c r="P18" s="69">
        <f t="shared" si="0"/>
        <v>39738</v>
      </c>
      <c r="Q18" s="220">
        <f t="shared" si="1"/>
        <v>-3452</v>
      </c>
      <c r="R18" s="216" t="s">
        <v>32</v>
      </c>
      <c r="S18" s="147">
        <v>44501</v>
      </c>
    </row>
    <row r="19" spans="1:19" ht="18" thickBot="1" x14ac:dyDescent="0.35">
      <c r="A19" s="23"/>
      <c r="B19" s="24">
        <v>44502</v>
      </c>
      <c r="C19" s="25">
        <f>18318+4846</f>
        <v>23164</v>
      </c>
      <c r="D19" s="35" t="s">
        <v>51</v>
      </c>
      <c r="E19" s="27">
        <v>44502</v>
      </c>
      <c r="F19" s="28">
        <v>38179</v>
      </c>
      <c r="G19" s="2"/>
      <c r="H19" s="36">
        <v>44502</v>
      </c>
      <c r="I19" s="30">
        <v>231.5</v>
      </c>
      <c r="J19" s="37"/>
      <c r="K19" s="46"/>
      <c r="L19" s="47"/>
      <c r="M19" s="32">
        <v>5700</v>
      </c>
      <c r="N19" s="33">
        <v>8261</v>
      </c>
      <c r="P19" s="69">
        <f t="shared" si="0"/>
        <v>37356.5</v>
      </c>
      <c r="Q19" s="220">
        <f t="shared" si="1"/>
        <v>-822.5</v>
      </c>
      <c r="R19" s="216" t="s">
        <v>32</v>
      </c>
      <c r="S19" s="147">
        <v>44502</v>
      </c>
    </row>
    <row r="20" spans="1:19" ht="18" thickBot="1" x14ac:dyDescent="0.35">
      <c r="A20" s="23"/>
      <c r="B20" s="24">
        <v>44503</v>
      </c>
      <c r="C20" s="25">
        <f>28379.9+5070</f>
        <v>33449.9</v>
      </c>
      <c r="D20" s="35" t="s">
        <v>53</v>
      </c>
      <c r="E20" s="27">
        <v>44503</v>
      </c>
      <c r="F20" s="28">
        <v>39315</v>
      </c>
      <c r="G20" s="2"/>
      <c r="H20" s="36">
        <v>44503</v>
      </c>
      <c r="I20" s="30">
        <v>0</v>
      </c>
      <c r="J20" s="37"/>
      <c r="K20" s="184"/>
      <c r="L20" s="45"/>
      <c r="M20" s="32">
        <v>0</v>
      </c>
      <c r="N20" s="33">
        <v>5866</v>
      </c>
      <c r="P20" s="69">
        <f t="shared" si="0"/>
        <v>39315.9</v>
      </c>
      <c r="Q20" s="222">
        <f t="shared" si="1"/>
        <v>0.90000000000145519</v>
      </c>
      <c r="R20" s="38"/>
      <c r="S20" s="147">
        <v>44503</v>
      </c>
    </row>
    <row r="21" spans="1:19" ht="18" thickBot="1" x14ac:dyDescent="0.35">
      <c r="A21" s="23"/>
      <c r="B21" s="24">
        <v>44504</v>
      </c>
      <c r="C21" s="25">
        <f>29452+692+5469</f>
        <v>35613</v>
      </c>
      <c r="D21" s="35" t="s">
        <v>54</v>
      </c>
      <c r="E21" s="27">
        <v>44504</v>
      </c>
      <c r="F21" s="28">
        <v>43752</v>
      </c>
      <c r="G21" s="2"/>
      <c r="H21" s="36">
        <v>44504</v>
      </c>
      <c r="I21" s="30">
        <v>15</v>
      </c>
      <c r="J21" s="37"/>
      <c r="K21" s="48"/>
      <c r="L21" s="45"/>
      <c r="M21" s="32">
        <v>0</v>
      </c>
      <c r="N21" s="33">
        <v>8124</v>
      </c>
      <c r="P21" s="69">
        <f t="shared" si="0"/>
        <v>43752</v>
      </c>
      <c r="Q21" s="222">
        <f t="shared" si="1"/>
        <v>0</v>
      </c>
      <c r="R21" s="38"/>
      <c r="S21" s="147">
        <v>44504</v>
      </c>
    </row>
    <row r="22" spans="1:19" ht="18" thickBot="1" x14ac:dyDescent="0.35">
      <c r="A22" s="23"/>
      <c r="B22" s="24">
        <v>44505</v>
      </c>
      <c r="C22" s="25">
        <v>1777</v>
      </c>
      <c r="D22" s="35" t="s">
        <v>55</v>
      </c>
      <c r="E22" s="27">
        <v>44505</v>
      </c>
      <c r="F22" s="28">
        <v>30961</v>
      </c>
      <c r="G22" s="2"/>
      <c r="H22" s="36">
        <v>44505</v>
      </c>
      <c r="I22" s="30">
        <v>30</v>
      </c>
      <c r="J22" s="37"/>
      <c r="K22" s="31"/>
      <c r="L22" s="49"/>
      <c r="M22" s="32">
        <v>17080</v>
      </c>
      <c r="N22" s="33">
        <v>10617</v>
      </c>
      <c r="P22" s="69">
        <f t="shared" si="0"/>
        <v>29504</v>
      </c>
      <c r="Q22" s="220">
        <f t="shared" si="1"/>
        <v>-1457</v>
      </c>
      <c r="R22" s="216" t="s">
        <v>32</v>
      </c>
      <c r="S22" s="147">
        <v>44505</v>
      </c>
    </row>
    <row r="23" spans="1:19" ht="18" thickBot="1" x14ac:dyDescent="0.35">
      <c r="A23" s="23"/>
      <c r="B23" s="24">
        <v>44506</v>
      </c>
      <c r="C23" s="25">
        <f>2354+252</f>
        <v>2606</v>
      </c>
      <c r="D23" s="35" t="s">
        <v>56</v>
      </c>
      <c r="E23" s="27">
        <v>44506</v>
      </c>
      <c r="F23" s="28">
        <v>69547</v>
      </c>
      <c r="G23" s="2"/>
      <c r="H23" s="36">
        <v>44506</v>
      </c>
      <c r="I23" s="30">
        <v>2992</v>
      </c>
      <c r="J23" s="50">
        <v>44506</v>
      </c>
      <c r="K23" s="185" t="s">
        <v>57</v>
      </c>
      <c r="L23" s="45">
        <v>23657.14</v>
      </c>
      <c r="M23" s="195">
        <v>0</v>
      </c>
      <c r="N23" s="33">
        <v>21472</v>
      </c>
      <c r="P23" s="69">
        <f t="shared" si="0"/>
        <v>50727.14</v>
      </c>
      <c r="Q23" s="220">
        <f t="shared" si="1"/>
        <v>-18819.86</v>
      </c>
      <c r="R23" s="216" t="s">
        <v>32</v>
      </c>
      <c r="S23" s="147">
        <v>44506</v>
      </c>
    </row>
    <row r="24" spans="1:19" ht="18" thickBot="1" x14ac:dyDescent="0.35">
      <c r="A24" s="23"/>
      <c r="B24" s="24">
        <v>44507</v>
      </c>
      <c r="C24" s="25">
        <v>0</v>
      </c>
      <c r="D24" s="35"/>
      <c r="E24" s="27">
        <v>44507</v>
      </c>
      <c r="F24" s="28">
        <v>34204</v>
      </c>
      <c r="G24" s="2"/>
      <c r="H24" s="36">
        <v>44507</v>
      </c>
      <c r="I24" s="30">
        <v>150.5</v>
      </c>
      <c r="J24" s="51"/>
      <c r="K24" s="186"/>
      <c r="L24" s="52"/>
      <c r="M24" s="195">
        <v>0</v>
      </c>
      <c r="N24" s="33">
        <v>9718</v>
      </c>
      <c r="P24" s="69">
        <f t="shared" si="0"/>
        <v>9868.5</v>
      </c>
      <c r="Q24" s="220">
        <f t="shared" si="1"/>
        <v>-24335.5</v>
      </c>
      <c r="R24" s="216" t="s">
        <v>32</v>
      </c>
      <c r="S24" s="147">
        <v>44507</v>
      </c>
    </row>
    <row r="25" spans="1:19" ht="18" thickBot="1" x14ac:dyDescent="0.35">
      <c r="A25" s="23"/>
      <c r="B25" s="24"/>
      <c r="C25" s="25"/>
      <c r="D25" s="35"/>
      <c r="E25" s="27"/>
      <c r="F25" s="28"/>
      <c r="G25" s="2"/>
      <c r="H25" s="36"/>
      <c r="I25" s="30"/>
      <c r="J25" s="53"/>
      <c r="K25" s="38"/>
      <c r="L25" s="54"/>
      <c r="M25" s="32">
        <v>0</v>
      </c>
      <c r="N25" s="33">
        <v>0</v>
      </c>
      <c r="P25" s="232">
        <f t="shared" si="0"/>
        <v>0</v>
      </c>
      <c r="Q25" s="233">
        <f t="shared" si="1"/>
        <v>0</v>
      </c>
      <c r="R25" s="31"/>
      <c r="S25" t="s">
        <v>7</v>
      </c>
    </row>
    <row r="26" spans="1:19" ht="18" hidden="1" thickBot="1" x14ac:dyDescent="0.35">
      <c r="A26" s="23"/>
      <c r="B26" s="24"/>
      <c r="C26" s="25"/>
      <c r="D26" s="35"/>
      <c r="E26" s="27"/>
      <c r="F26" s="28"/>
      <c r="G26" s="2"/>
      <c r="H26" s="36"/>
      <c r="I26" s="30"/>
      <c r="J26" s="37"/>
      <c r="K26" s="186"/>
      <c r="L26" s="45"/>
      <c r="M26" s="32">
        <v>0</v>
      </c>
      <c r="N26" s="33">
        <v>0</v>
      </c>
      <c r="P26" s="231">
        <f t="shared" si="0"/>
        <v>0</v>
      </c>
      <c r="Q26" s="9">
        <f t="shared" si="1"/>
        <v>0</v>
      </c>
      <c r="R26" s="31"/>
    </row>
    <row r="27" spans="1:19" ht="18" hidden="1" thickBot="1" x14ac:dyDescent="0.35">
      <c r="A27" s="23"/>
      <c r="B27" s="24"/>
      <c r="C27" s="25"/>
      <c r="D27" s="42"/>
      <c r="E27" s="27"/>
      <c r="F27" s="28"/>
      <c r="G27" s="2"/>
      <c r="H27" s="36"/>
      <c r="I27" s="30"/>
      <c r="J27" s="55"/>
      <c r="K27" s="187"/>
      <c r="L27" s="54"/>
      <c r="M27" s="32">
        <v>0</v>
      </c>
      <c r="N27" s="33">
        <v>0</v>
      </c>
      <c r="P27" s="69">
        <f t="shared" si="0"/>
        <v>0</v>
      </c>
      <c r="Q27" s="9">
        <f t="shared" si="1"/>
        <v>0</v>
      </c>
      <c r="R27" s="31"/>
    </row>
    <row r="28" spans="1:19" ht="18" hidden="1" thickBot="1" x14ac:dyDescent="0.35">
      <c r="A28" s="23"/>
      <c r="B28" s="24"/>
      <c r="C28" s="25"/>
      <c r="D28" s="42"/>
      <c r="E28" s="27"/>
      <c r="F28" s="28"/>
      <c r="G28" s="2"/>
      <c r="H28" s="36"/>
      <c r="I28" s="30"/>
      <c r="J28" s="56"/>
      <c r="K28" s="57"/>
      <c r="L28" s="54"/>
      <c r="M28" s="32">
        <v>0</v>
      </c>
      <c r="N28" s="33">
        <v>0</v>
      </c>
      <c r="P28" s="34">
        <f t="shared" si="0"/>
        <v>0</v>
      </c>
      <c r="Q28" s="9">
        <f t="shared" si="1"/>
        <v>0</v>
      </c>
      <c r="R28" s="31"/>
    </row>
    <row r="29" spans="1:19" ht="18" hidden="1" thickBot="1" x14ac:dyDescent="0.35">
      <c r="A29" s="23"/>
      <c r="B29" s="24"/>
      <c r="C29" s="25"/>
      <c r="D29" s="58"/>
      <c r="E29" s="27"/>
      <c r="F29" s="28"/>
      <c r="G29" s="2"/>
      <c r="H29" s="36"/>
      <c r="I29" s="30"/>
      <c r="J29" s="59"/>
      <c r="K29" s="188"/>
      <c r="L29" s="54"/>
      <c r="M29" s="32">
        <v>0</v>
      </c>
      <c r="N29" s="33">
        <v>0</v>
      </c>
      <c r="P29" s="34">
        <f t="shared" si="0"/>
        <v>0</v>
      </c>
      <c r="Q29" s="9">
        <f t="shared" si="1"/>
        <v>0</v>
      </c>
      <c r="R29" s="31"/>
    </row>
    <row r="30" spans="1:19" ht="18" hidden="1" thickBot="1" x14ac:dyDescent="0.35">
      <c r="A30" s="23"/>
      <c r="B30" s="24"/>
      <c r="C30" s="25"/>
      <c r="D30" s="58"/>
      <c r="E30" s="27"/>
      <c r="F30" s="28"/>
      <c r="G30" s="2"/>
      <c r="H30" s="36"/>
      <c r="I30" s="30"/>
      <c r="J30" s="60"/>
      <c r="K30" s="41"/>
      <c r="L30" s="61"/>
      <c r="M30" s="32">
        <v>0</v>
      </c>
      <c r="N30" s="33">
        <v>0</v>
      </c>
      <c r="P30" s="34">
        <f t="shared" si="0"/>
        <v>0</v>
      </c>
      <c r="Q30" s="9">
        <f t="shared" si="1"/>
        <v>0</v>
      </c>
      <c r="R30" s="31"/>
    </row>
    <row r="31" spans="1:19" ht="18" hidden="1" thickBot="1" x14ac:dyDescent="0.35">
      <c r="A31" s="23"/>
      <c r="B31" s="24"/>
      <c r="C31" s="25"/>
      <c r="D31" s="62"/>
      <c r="E31" s="27"/>
      <c r="F31" s="28"/>
      <c r="G31" s="2"/>
      <c r="H31" s="36"/>
      <c r="I31" s="30"/>
      <c r="J31" s="60"/>
      <c r="K31" s="41"/>
      <c r="L31" s="63"/>
      <c r="M31" s="32">
        <v>0</v>
      </c>
      <c r="N31" s="33">
        <v>0</v>
      </c>
      <c r="P31" s="34">
        <f t="shared" si="0"/>
        <v>0</v>
      </c>
      <c r="Q31" s="9">
        <f t="shared" si="1"/>
        <v>0</v>
      </c>
      <c r="R31" s="31"/>
    </row>
    <row r="32" spans="1:19" ht="18" hidden="1" thickBot="1" x14ac:dyDescent="0.35">
      <c r="A32" s="23"/>
      <c r="B32" s="24"/>
      <c r="C32" s="25"/>
      <c r="D32" s="64"/>
      <c r="E32" s="27"/>
      <c r="F32" s="28"/>
      <c r="G32" s="2"/>
      <c r="H32" s="36"/>
      <c r="I32" s="30"/>
      <c r="J32" s="60"/>
      <c r="K32" s="41"/>
      <c r="L32" s="61"/>
      <c r="M32" s="32">
        <v>0</v>
      </c>
      <c r="N32" s="33">
        <v>0</v>
      </c>
      <c r="P32" s="34">
        <f t="shared" si="0"/>
        <v>0</v>
      </c>
      <c r="Q32" s="9">
        <f t="shared" si="1"/>
        <v>0</v>
      </c>
      <c r="R32" s="31"/>
    </row>
    <row r="33" spans="1:18" ht="18" hidden="1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41"/>
      <c r="L33" s="66"/>
      <c r="M33" s="32">
        <v>0</v>
      </c>
      <c r="N33" s="33">
        <v>0</v>
      </c>
      <c r="P33" s="34">
        <v>0</v>
      </c>
      <c r="Q33" s="9">
        <f t="shared" si="1"/>
        <v>0</v>
      </c>
      <c r="R33" s="31"/>
    </row>
    <row r="34" spans="1:18" ht="18" hidden="1" thickBot="1" x14ac:dyDescent="0.35">
      <c r="A34" s="23"/>
      <c r="B34" s="24"/>
      <c r="C34" s="25">
        <v>0</v>
      </c>
      <c r="D34" s="64"/>
      <c r="E34" s="27"/>
      <c r="F34" s="28">
        <v>0</v>
      </c>
      <c r="G34" s="2"/>
      <c r="H34" s="36"/>
      <c r="I34" s="30">
        <v>0</v>
      </c>
      <c r="J34" s="60"/>
      <c r="K34" s="68"/>
      <c r="L34" s="44"/>
      <c r="M34" s="32">
        <v>0</v>
      </c>
      <c r="N34" s="33">
        <v>0</v>
      </c>
      <c r="P34" s="34">
        <v>0</v>
      </c>
      <c r="Q34" s="9">
        <f t="shared" si="1"/>
        <v>0</v>
      </c>
      <c r="R34" s="31"/>
    </row>
    <row r="35" spans="1:18" ht="18" hidden="1" thickBot="1" x14ac:dyDescent="0.35">
      <c r="A35" s="23"/>
      <c r="B35" s="24"/>
      <c r="C35" s="25">
        <v>0</v>
      </c>
      <c r="D35" s="67"/>
      <c r="E35" s="27"/>
      <c r="F35" s="28">
        <v>0</v>
      </c>
      <c r="G35" s="2"/>
      <c r="H35" s="36"/>
      <c r="I35" s="30">
        <v>0</v>
      </c>
      <c r="J35" s="60"/>
      <c r="K35" s="41"/>
      <c r="L35" s="66"/>
      <c r="M35" s="32">
        <v>0</v>
      </c>
      <c r="N35" s="33">
        <v>0</v>
      </c>
      <c r="P35" s="34">
        <v>0</v>
      </c>
      <c r="Q35" s="9">
        <f t="shared" si="1"/>
        <v>0</v>
      </c>
      <c r="R35" s="31"/>
    </row>
    <row r="36" spans="1:18" ht="18" hidden="1" thickBot="1" x14ac:dyDescent="0.35">
      <c r="A36" s="23"/>
      <c r="B36" s="24"/>
      <c r="C36" s="25">
        <v>0</v>
      </c>
      <c r="D36" s="62"/>
      <c r="E36" s="27"/>
      <c r="F36" s="28">
        <v>0</v>
      </c>
      <c r="G36" s="2"/>
      <c r="H36" s="36"/>
      <c r="I36" s="30">
        <v>0</v>
      </c>
      <c r="J36" s="60"/>
      <c r="K36" s="189"/>
      <c r="L36" s="44"/>
      <c r="M36" s="32"/>
      <c r="N36" s="33"/>
      <c r="P36" s="34">
        <v>0</v>
      </c>
      <c r="Q36" s="9">
        <f t="shared" si="1"/>
        <v>0</v>
      </c>
      <c r="R36" s="31"/>
    </row>
    <row r="37" spans="1:18" ht="18" hidden="1" thickBot="1" x14ac:dyDescent="0.35">
      <c r="A37" s="23"/>
      <c r="B37" s="24"/>
      <c r="C37" s="25">
        <v>0</v>
      </c>
      <c r="D37" s="64"/>
      <c r="E37" s="27"/>
      <c r="F37" s="28">
        <v>0</v>
      </c>
      <c r="G37" s="2"/>
      <c r="H37" s="36"/>
      <c r="I37" s="30">
        <v>0</v>
      </c>
      <c r="J37" s="60"/>
      <c r="K37" s="68"/>
      <c r="L37" s="44"/>
      <c r="M37" s="32"/>
      <c r="N37" s="33"/>
      <c r="P37" s="34">
        <v>0</v>
      </c>
      <c r="Q37" s="9">
        <f t="shared" si="1"/>
        <v>0</v>
      </c>
    </row>
    <row r="38" spans="1:18" ht="18" hidden="1" thickBot="1" x14ac:dyDescent="0.35">
      <c r="A38" s="23"/>
      <c r="B38" s="24"/>
      <c r="C38" s="25">
        <v>0</v>
      </c>
      <c r="D38" s="65"/>
      <c r="E38" s="27"/>
      <c r="F38" s="28">
        <v>0</v>
      </c>
      <c r="G38" s="2"/>
      <c r="H38" s="36"/>
      <c r="I38" s="30">
        <v>0</v>
      </c>
      <c r="J38" s="60"/>
      <c r="K38" s="41"/>
      <c r="L38" s="66"/>
      <c r="M38" s="32"/>
      <c r="N38" s="33"/>
      <c r="P38" s="151">
        <v>0</v>
      </c>
      <c r="Q38" s="151">
        <f t="shared" si="1"/>
        <v>0</v>
      </c>
    </row>
    <row r="39" spans="1:18" ht="18.75" thickTop="1" thickBot="1" x14ac:dyDescent="0.35">
      <c r="A39" s="23"/>
      <c r="B39" s="24"/>
      <c r="C39" s="69"/>
      <c r="D39" s="62"/>
      <c r="E39" s="27"/>
      <c r="F39" s="70"/>
      <c r="G39" s="2"/>
      <c r="H39" s="36"/>
      <c r="I39" s="71"/>
      <c r="J39" s="60"/>
      <c r="K39" s="190"/>
      <c r="L39" s="61"/>
      <c r="M39" s="298">
        <f>SUM(M5:M38)</f>
        <v>247061</v>
      </c>
      <c r="N39" s="300">
        <f>SUM(N5:N38)</f>
        <v>172863</v>
      </c>
      <c r="P39" s="34">
        <f>SUM(P5:P38)</f>
        <v>626289.39</v>
      </c>
      <c r="Q39" s="234">
        <f>SUM(Q5:Q38)</f>
        <v>-53663.11</v>
      </c>
    </row>
    <row r="40" spans="1:18" ht="18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299"/>
      <c r="N40" s="301"/>
      <c r="P40" s="34"/>
      <c r="Q40" s="9"/>
    </row>
    <row r="41" spans="1:18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6"/>
      <c r="M41" s="78"/>
      <c r="N41" s="79"/>
      <c r="P41" s="34"/>
      <c r="Q41" s="9"/>
    </row>
    <row r="42" spans="1:18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60"/>
      <c r="K42" s="41"/>
      <c r="L42" s="66"/>
      <c r="M42" s="78"/>
      <c r="N42" s="79"/>
      <c r="P42" s="34"/>
      <c r="Q42" s="9"/>
    </row>
    <row r="43" spans="1:18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0"/>
      <c r="K43" s="41"/>
      <c r="L43" s="66"/>
      <c r="M43" s="78"/>
      <c r="N43" s="79"/>
      <c r="P43" s="34"/>
      <c r="Q43" s="9"/>
    </row>
    <row r="44" spans="1:18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6"/>
      <c r="M44" s="78"/>
      <c r="N44" s="79"/>
      <c r="P44" s="34"/>
      <c r="Q44" s="9"/>
    </row>
    <row r="45" spans="1:18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6"/>
      <c r="M45" s="78"/>
      <c r="N45" s="79"/>
      <c r="P45" s="34"/>
      <c r="Q45" s="9"/>
    </row>
    <row r="46" spans="1:18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6"/>
      <c r="M46" s="78"/>
      <c r="N46" s="79"/>
      <c r="P46" s="34"/>
      <c r="Q46" s="9"/>
    </row>
    <row r="47" spans="1:18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6"/>
      <c r="M47" s="78"/>
      <c r="N47" s="79"/>
      <c r="P47" s="34"/>
      <c r="Q47" s="9"/>
    </row>
    <row r="48" spans="1:18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6"/>
      <c r="M48" s="78"/>
      <c r="N48" s="79"/>
      <c r="P48" s="34"/>
      <c r="Q48" s="9"/>
    </row>
    <row r="49" spans="1:17" ht="15.7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77"/>
      <c r="L49" s="9"/>
      <c r="M49" s="85"/>
      <c r="N49" s="33"/>
      <c r="P49" s="34"/>
      <c r="Q49" s="9"/>
    </row>
    <row r="50" spans="1:17" ht="16.5" thickBot="1" x14ac:dyDescent="0.3">
      <c r="B50" s="86" t="s">
        <v>8</v>
      </c>
      <c r="C50" s="87">
        <f>SUM(C5:C49)</f>
        <v>152491.9</v>
      </c>
      <c r="D50" s="88"/>
      <c r="E50" s="89" t="s">
        <v>8</v>
      </c>
      <c r="F50" s="90">
        <f>SUM(F5:F49)</f>
        <v>677404</v>
      </c>
      <c r="G50" s="88"/>
      <c r="H50" s="91" t="s">
        <v>9</v>
      </c>
      <c r="I50" s="92">
        <f>SUM(I5:I49)</f>
        <v>10176.35</v>
      </c>
      <c r="J50" s="93"/>
      <c r="K50" s="94" t="s">
        <v>10</v>
      </c>
      <c r="L50" s="95">
        <f>SUM(L5:L49)</f>
        <v>43697.14</v>
      </c>
      <c r="M50" s="96"/>
      <c r="N50" s="96"/>
      <c r="P50" s="34"/>
      <c r="Q50" s="9"/>
    </row>
    <row r="51" spans="1:17" ht="16.5" thickTop="1" thickBot="1" x14ac:dyDescent="0.3">
      <c r="C51" s="3" t="s">
        <v>7</v>
      </c>
      <c r="P51" s="34"/>
      <c r="Q51" s="9"/>
    </row>
    <row r="52" spans="1:17" ht="19.5" thickBot="1" x14ac:dyDescent="0.3">
      <c r="A52" s="98"/>
      <c r="B52" s="99"/>
      <c r="C52" s="1"/>
      <c r="H52" s="302" t="s">
        <v>11</v>
      </c>
      <c r="I52" s="303"/>
      <c r="J52" s="100"/>
      <c r="K52" s="304">
        <f>I50+L50</f>
        <v>53873.49</v>
      </c>
      <c r="L52" s="305"/>
      <c r="M52" s="306">
        <f>N39+M39</f>
        <v>419924</v>
      </c>
      <c r="N52" s="307"/>
      <c r="P52" s="34"/>
      <c r="Q52" s="9"/>
    </row>
    <row r="53" spans="1:17" ht="15.75" x14ac:dyDescent="0.25">
      <c r="D53" s="308" t="s">
        <v>12</v>
      </c>
      <c r="E53" s="308"/>
      <c r="F53" s="101">
        <f>F50-K52-C50</f>
        <v>471038.61</v>
      </c>
      <c r="I53" s="102"/>
      <c r="J53" s="103"/>
      <c r="P53" s="34"/>
      <c r="Q53" s="9"/>
    </row>
    <row r="54" spans="1:17" ht="18.75" x14ac:dyDescent="0.3">
      <c r="D54" s="308" t="s">
        <v>101</v>
      </c>
      <c r="E54" s="308"/>
      <c r="F54" s="96">
        <v>-549976.4</v>
      </c>
      <c r="I54" s="309" t="s">
        <v>13</v>
      </c>
      <c r="J54" s="310"/>
      <c r="K54" s="311">
        <f>F56+F57+F58</f>
        <v>-24577.400000000023</v>
      </c>
      <c r="L54" s="312"/>
      <c r="P54" s="34"/>
      <c r="Q54" s="9"/>
    </row>
    <row r="55" spans="1:17" ht="19.5" thickBot="1" x14ac:dyDescent="0.35">
      <c r="D55" s="203" t="s">
        <v>100</v>
      </c>
      <c r="E55" s="98"/>
      <c r="F55" s="104">
        <v>-513028.96</v>
      </c>
      <c r="I55" s="105"/>
      <c r="J55" s="106"/>
      <c r="K55" s="191"/>
      <c r="L55" s="107"/>
    </row>
    <row r="56" spans="1:17" ht="19.5" thickTop="1" x14ac:dyDescent="0.3">
      <c r="C56" s="4" t="s">
        <v>7</v>
      </c>
      <c r="E56" s="98" t="s">
        <v>14</v>
      </c>
      <c r="F56" s="96">
        <f>SUM(F53:F55)</f>
        <v>-591966.75</v>
      </c>
      <c r="H56" s="23"/>
      <c r="I56" s="108" t="s">
        <v>15</v>
      </c>
      <c r="J56" s="109"/>
      <c r="K56" s="313">
        <f>-C4</f>
        <v>0</v>
      </c>
      <c r="L56" s="314"/>
    </row>
    <row r="57" spans="1:17" ht="16.5" thickBot="1" x14ac:dyDescent="0.3">
      <c r="D57" s="110" t="s">
        <v>16</v>
      </c>
      <c r="E57" s="98" t="s">
        <v>17</v>
      </c>
      <c r="F57" s="111">
        <v>0</v>
      </c>
    </row>
    <row r="58" spans="1:17" ht="20.25" thickTop="1" thickBot="1" x14ac:dyDescent="0.35">
      <c r="C58" s="112">
        <v>44507</v>
      </c>
      <c r="D58" s="291" t="s">
        <v>18</v>
      </c>
      <c r="E58" s="292"/>
      <c r="F58" s="113">
        <v>567389.35</v>
      </c>
      <c r="I58" s="293" t="s">
        <v>103</v>
      </c>
      <c r="J58" s="294"/>
      <c r="K58" s="295">
        <f>K54+K56</f>
        <v>-24577.400000000023</v>
      </c>
      <c r="L58" s="295"/>
    </row>
    <row r="59" spans="1:17" ht="17.25" x14ac:dyDescent="0.3">
      <c r="C59" s="114"/>
      <c r="D59" s="115"/>
      <c r="E59" s="116"/>
      <c r="F59" s="117"/>
      <c r="J59" s="118"/>
    </row>
    <row r="60" spans="1:17" ht="15" customHeight="1" x14ac:dyDescent="0.25">
      <c r="I60" s="119"/>
      <c r="J60" s="119"/>
      <c r="K60" s="192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92"/>
      <c r="L61" s="120"/>
      <c r="M61" s="124"/>
      <c r="N61" s="98"/>
    </row>
    <row r="62" spans="1:17" ht="15.75" x14ac:dyDescent="0.25">
      <c r="B62" s="121"/>
      <c r="C62" s="125"/>
      <c r="E62" s="34"/>
      <c r="M62" s="124"/>
      <c r="N62" s="98"/>
    </row>
    <row r="63" spans="1:17" ht="15.75" x14ac:dyDescent="0.25">
      <c r="B63" s="121"/>
      <c r="C63" s="125"/>
      <c r="E63" s="34"/>
      <c r="F63" s="126"/>
      <c r="L63" s="127"/>
      <c r="M63" s="1"/>
    </row>
    <row r="64" spans="1:17" ht="15.75" x14ac:dyDescent="0.25">
      <c r="B64" s="121"/>
      <c r="C64" s="125"/>
      <c r="E64" s="34"/>
      <c r="M64" s="1"/>
    </row>
    <row r="65" spans="2:13" ht="15.75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20">
    <mergeCell ref="B1:B2"/>
    <mergeCell ref="C1:M1"/>
    <mergeCell ref="B3:C3"/>
    <mergeCell ref="H3:I3"/>
    <mergeCell ref="E4:F4"/>
    <mergeCell ref="H4:I4"/>
    <mergeCell ref="D58:E58"/>
    <mergeCell ref="I58:J58"/>
    <mergeCell ref="K58:L58"/>
    <mergeCell ref="P4:Q4"/>
    <mergeCell ref="M39:M40"/>
    <mergeCell ref="N39:N40"/>
    <mergeCell ref="H52:I52"/>
    <mergeCell ref="K52:L52"/>
    <mergeCell ref="M52:N52"/>
    <mergeCell ref="D53:E53"/>
    <mergeCell ref="D54:E54"/>
    <mergeCell ref="I54:J54"/>
    <mergeCell ref="K54:L54"/>
    <mergeCell ref="K56:L56"/>
  </mergeCells>
  <pageMargins left="0.39370078740157483" right="0.15748031496062992" top="0.35433070866141736" bottom="0.31496062992125984" header="0.31496062992125984" footer="0.31496062992125984"/>
  <pageSetup scale="75" orientation="landscape" horizontalDpi="0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00000"/>
  </sheetPr>
  <dimension ref="A1:N134"/>
  <sheetViews>
    <sheetView topLeftCell="A13" workbookViewId="0">
      <selection activeCell="D17" sqref="D16:D17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5.85546875" style="4" bestFit="1" customWidth="1"/>
    <col min="4" max="4" width="12.42578125" bestFit="1" customWidth="1"/>
    <col min="5" max="5" width="15.1406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79" bestFit="1" customWidth="1"/>
    <col min="13" max="13" width="15.140625" style="4" bestFit="1" customWidth="1"/>
    <col min="14" max="14" width="19.5703125" style="3" bestFit="1" customWidth="1"/>
  </cols>
  <sheetData>
    <row r="1" spans="1:14" ht="36.75" customHeight="1" thickTop="1" thickBot="1" x14ac:dyDescent="0.3">
      <c r="A1" s="166" t="s">
        <v>96</v>
      </c>
      <c r="B1" s="167"/>
      <c r="C1" s="168"/>
      <c r="D1" s="167"/>
      <c r="E1" s="168"/>
      <c r="F1" s="169" t="s">
        <v>31</v>
      </c>
      <c r="I1" s="200" t="s">
        <v>97</v>
      </c>
      <c r="J1" s="207"/>
      <c r="K1" s="202"/>
      <c r="L1" s="273"/>
      <c r="M1" s="202"/>
      <c r="N1" s="169" t="s">
        <v>31</v>
      </c>
    </row>
    <row r="2" spans="1:14" ht="16.5" thickBot="1" x14ac:dyDescent="0.3">
      <c r="A2" s="131" t="s">
        <v>19</v>
      </c>
      <c r="B2" s="131" t="s">
        <v>20</v>
      </c>
      <c r="C2" s="132" t="s">
        <v>21</v>
      </c>
      <c r="D2" s="131" t="s">
        <v>22</v>
      </c>
      <c r="E2" s="132" t="s">
        <v>23</v>
      </c>
      <c r="F2" s="133" t="s">
        <v>21</v>
      </c>
      <c r="I2" s="131" t="s">
        <v>19</v>
      </c>
      <c r="J2" s="206" t="s">
        <v>20</v>
      </c>
      <c r="K2" s="132" t="s">
        <v>21</v>
      </c>
      <c r="L2" s="274" t="s">
        <v>22</v>
      </c>
      <c r="M2" s="132" t="s">
        <v>23</v>
      </c>
      <c r="N2" s="133" t="s">
        <v>21</v>
      </c>
    </row>
    <row r="3" spans="1:14" ht="15.75" x14ac:dyDescent="0.25">
      <c r="A3" s="134">
        <v>44487</v>
      </c>
      <c r="B3" s="135" t="s">
        <v>59</v>
      </c>
      <c r="C3" s="69">
        <v>225686.58</v>
      </c>
      <c r="D3" s="136"/>
      <c r="E3" s="69"/>
      <c r="F3" s="196">
        <f>C3-E3</f>
        <v>225686.58</v>
      </c>
      <c r="I3" s="205">
        <v>44483</v>
      </c>
      <c r="J3" s="209">
        <v>2554</v>
      </c>
      <c r="K3" s="210">
        <v>19269</v>
      </c>
      <c r="L3" s="280">
        <v>44498</v>
      </c>
      <c r="M3" s="69">
        <v>19269</v>
      </c>
      <c r="N3" s="196">
        <f>K3-M3</f>
        <v>0</v>
      </c>
    </row>
    <row r="4" spans="1:14" ht="18.75" x14ac:dyDescent="0.3">
      <c r="A4" s="134">
        <v>44488</v>
      </c>
      <c r="B4" s="135" t="s">
        <v>61</v>
      </c>
      <c r="C4" s="69">
        <v>53647.199999999997</v>
      </c>
      <c r="D4" s="136"/>
      <c r="E4" s="69"/>
      <c r="F4" s="137">
        <f>F3+C4-E4</f>
        <v>279333.77999999997</v>
      </c>
      <c r="G4" s="138"/>
      <c r="I4" s="205">
        <v>44487</v>
      </c>
      <c r="J4" s="209">
        <v>2579</v>
      </c>
      <c r="K4" s="210">
        <v>25542</v>
      </c>
      <c r="L4" s="281">
        <v>44498</v>
      </c>
      <c r="M4" s="69">
        <v>25542</v>
      </c>
      <c r="N4" s="137">
        <f>N3+K4-M4</f>
        <v>0</v>
      </c>
    </row>
    <row r="5" spans="1:14" ht="15.75" x14ac:dyDescent="0.25">
      <c r="A5" s="134">
        <v>44488</v>
      </c>
      <c r="B5" s="135" t="s">
        <v>60</v>
      </c>
      <c r="C5" s="69">
        <v>117061.64</v>
      </c>
      <c r="D5" s="136"/>
      <c r="E5" s="69"/>
      <c r="F5" s="137">
        <f t="shared" ref="F5:F68" si="0">F4+C5-E5</f>
        <v>396395.42</v>
      </c>
      <c r="I5" s="205">
        <v>44487</v>
      </c>
      <c r="J5" s="209">
        <v>2581</v>
      </c>
      <c r="K5" s="210">
        <v>10208</v>
      </c>
      <c r="L5" s="282">
        <v>44498</v>
      </c>
      <c r="M5" s="69">
        <v>6530.58</v>
      </c>
      <c r="N5" s="137">
        <f t="shared" ref="N5:N68" si="1">N4+K5-M5</f>
        <v>3677.42</v>
      </c>
    </row>
    <row r="6" spans="1:14" ht="15.75" x14ac:dyDescent="0.25">
      <c r="A6" s="134">
        <v>44488</v>
      </c>
      <c r="B6" s="135" t="s">
        <v>62</v>
      </c>
      <c r="C6" s="69">
        <v>1300</v>
      </c>
      <c r="D6" s="136"/>
      <c r="E6" s="69"/>
      <c r="F6" s="137">
        <f t="shared" si="0"/>
        <v>397695.42</v>
      </c>
      <c r="I6" s="205">
        <v>44487</v>
      </c>
      <c r="J6" s="209">
        <v>2582</v>
      </c>
      <c r="K6" s="210">
        <v>14172</v>
      </c>
      <c r="L6" s="136"/>
      <c r="M6" s="69"/>
      <c r="N6" s="137">
        <f t="shared" si="1"/>
        <v>17849.419999999998</v>
      </c>
    </row>
    <row r="7" spans="1:14" ht="15.75" x14ac:dyDescent="0.25">
      <c r="A7" s="134">
        <v>44488</v>
      </c>
      <c r="B7" s="135" t="s">
        <v>63</v>
      </c>
      <c r="C7" s="69">
        <v>1741.6</v>
      </c>
      <c r="D7" s="136"/>
      <c r="E7" s="69"/>
      <c r="F7" s="137">
        <f t="shared" si="0"/>
        <v>399437.01999999996</v>
      </c>
      <c r="I7" s="205">
        <v>44487</v>
      </c>
      <c r="J7" s="209">
        <v>2583</v>
      </c>
      <c r="K7" s="210">
        <v>1616</v>
      </c>
      <c r="L7" s="136"/>
      <c r="M7" s="69"/>
      <c r="N7" s="137">
        <f t="shared" si="1"/>
        <v>19465.419999999998</v>
      </c>
    </row>
    <row r="8" spans="1:14" ht="15.75" x14ac:dyDescent="0.25">
      <c r="A8" s="134">
        <v>44489</v>
      </c>
      <c r="B8" s="135" t="s">
        <v>64</v>
      </c>
      <c r="C8" s="69">
        <v>15000</v>
      </c>
      <c r="D8" s="136"/>
      <c r="E8" s="69"/>
      <c r="F8" s="137">
        <f t="shared" si="0"/>
        <v>414437.01999999996</v>
      </c>
      <c r="I8" s="205">
        <v>44488</v>
      </c>
      <c r="J8" s="209">
        <v>2591</v>
      </c>
      <c r="K8" s="210">
        <v>15642</v>
      </c>
      <c r="L8" s="136"/>
      <c r="M8" s="69"/>
      <c r="N8" s="137">
        <f t="shared" si="1"/>
        <v>35107.42</v>
      </c>
    </row>
    <row r="9" spans="1:14" ht="15.75" x14ac:dyDescent="0.25">
      <c r="A9" s="134">
        <v>44489</v>
      </c>
      <c r="B9" s="135" t="s">
        <v>65</v>
      </c>
      <c r="C9" s="69">
        <v>23362.9</v>
      </c>
      <c r="D9" s="136"/>
      <c r="E9" s="69"/>
      <c r="F9" s="137">
        <f t="shared" si="0"/>
        <v>437799.92</v>
      </c>
      <c r="I9" s="205">
        <v>44488</v>
      </c>
      <c r="J9" s="209">
        <v>2592</v>
      </c>
      <c r="K9" s="210">
        <v>13192</v>
      </c>
      <c r="L9" s="136"/>
      <c r="M9" s="69"/>
      <c r="N9" s="137">
        <f t="shared" si="1"/>
        <v>48299.42</v>
      </c>
    </row>
    <row r="10" spans="1:14" ht="18.75" x14ac:dyDescent="0.3">
      <c r="A10" s="134">
        <v>44489</v>
      </c>
      <c r="B10" s="135" t="s">
        <v>66</v>
      </c>
      <c r="C10" s="69">
        <v>199330</v>
      </c>
      <c r="D10" s="136"/>
      <c r="E10" s="69"/>
      <c r="F10" s="137">
        <f t="shared" si="0"/>
        <v>637129.91999999993</v>
      </c>
      <c r="G10" s="138"/>
      <c r="I10" s="205">
        <v>44488</v>
      </c>
      <c r="J10" s="209">
        <v>2593</v>
      </c>
      <c r="K10" s="210">
        <v>21530</v>
      </c>
      <c r="L10" s="136"/>
      <c r="M10" s="69"/>
      <c r="N10" s="137">
        <f t="shared" si="1"/>
        <v>69829.42</v>
      </c>
    </row>
    <row r="11" spans="1:14" ht="15.75" x14ac:dyDescent="0.25">
      <c r="A11" s="134">
        <v>44489</v>
      </c>
      <c r="B11" s="139" t="s">
        <v>67</v>
      </c>
      <c r="C11" s="69">
        <v>198868.1</v>
      </c>
      <c r="D11" s="140"/>
      <c r="E11" s="69"/>
      <c r="F11" s="137">
        <f t="shared" si="0"/>
        <v>835998.0199999999</v>
      </c>
      <c r="I11" s="205">
        <v>44488</v>
      </c>
      <c r="J11" s="209">
        <v>2594</v>
      </c>
      <c r="K11" s="210">
        <v>10768</v>
      </c>
      <c r="L11" s="140"/>
      <c r="M11" s="69"/>
      <c r="N11" s="137">
        <f t="shared" si="1"/>
        <v>80597.42</v>
      </c>
    </row>
    <row r="12" spans="1:14" ht="15.75" x14ac:dyDescent="0.25">
      <c r="A12" s="140">
        <v>44489</v>
      </c>
      <c r="B12" s="224" t="s">
        <v>68</v>
      </c>
      <c r="C12" s="69">
        <v>191153.5</v>
      </c>
      <c r="D12" s="140"/>
      <c r="E12" s="69"/>
      <c r="F12" s="137">
        <f t="shared" si="0"/>
        <v>1027151.5199999999</v>
      </c>
      <c r="I12" s="205">
        <v>44488</v>
      </c>
      <c r="J12" s="209">
        <v>2595</v>
      </c>
      <c r="K12" s="210">
        <v>90060</v>
      </c>
      <c r="L12" s="140"/>
      <c r="M12" s="69"/>
      <c r="N12" s="137">
        <f t="shared" si="1"/>
        <v>170657.41999999998</v>
      </c>
    </row>
    <row r="13" spans="1:14" ht="25.5" customHeight="1" x14ac:dyDescent="0.25">
      <c r="A13" s="197">
        <v>44498</v>
      </c>
      <c r="B13" s="198" t="s">
        <v>69</v>
      </c>
      <c r="C13" s="199">
        <v>-1027151.52</v>
      </c>
      <c r="D13" s="140"/>
      <c r="E13" s="69"/>
      <c r="F13" s="137">
        <f t="shared" si="0"/>
        <v>-1.1641532182693481E-10</v>
      </c>
      <c r="I13" s="205">
        <v>44488</v>
      </c>
      <c r="J13" s="209">
        <v>2596</v>
      </c>
      <c r="K13" s="210">
        <v>18321</v>
      </c>
      <c r="L13" s="140"/>
      <c r="M13" s="69"/>
      <c r="N13" s="137">
        <f t="shared" si="1"/>
        <v>188978.41999999998</v>
      </c>
    </row>
    <row r="14" spans="1:14" ht="15.75" x14ac:dyDescent="0.25">
      <c r="A14" s="140">
        <v>44498</v>
      </c>
      <c r="B14" s="224" t="s">
        <v>68</v>
      </c>
      <c r="C14" s="69">
        <v>6239</v>
      </c>
      <c r="D14" s="140"/>
      <c r="E14" s="69"/>
      <c r="F14" s="137">
        <f t="shared" si="0"/>
        <v>6238.9999999998836</v>
      </c>
      <c r="I14" s="205">
        <v>44488</v>
      </c>
      <c r="J14" s="209">
        <v>2597</v>
      </c>
      <c r="K14" s="210">
        <v>20989</v>
      </c>
      <c r="L14" s="140"/>
      <c r="M14" s="69"/>
      <c r="N14" s="137">
        <f t="shared" si="1"/>
        <v>209967.41999999998</v>
      </c>
    </row>
    <row r="15" spans="1:14" ht="15.75" x14ac:dyDescent="0.25">
      <c r="A15" s="140">
        <v>44489</v>
      </c>
      <c r="B15" s="139" t="s">
        <v>70</v>
      </c>
      <c r="C15" s="69">
        <v>2200</v>
      </c>
      <c r="D15" s="140"/>
      <c r="E15" s="69"/>
      <c r="F15" s="137">
        <f t="shared" si="0"/>
        <v>8438.9999999998836</v>
      </c>
      <c r="I15" s="205">
        <v>44488</v>
      </c>
      <c r="J15" s="209">
        <v>2598</v>
      </c>
      <c r="K15" s="210">
        <v>25399</v>
      </c>
      <c r="L15" s="140"/>
      <c r="M15" s="69"/>
      <c r="N15" s="137">
        <f t="shared" si="1"/>
        <v>235366.41999999998</v>
      </c>
    </row>
    <row r="16" spans="1:14" ht="15.75" x14ac:dyDescent="0.25">
      <c r="A16" s="140">
        <v>44489</v>
      </c>
      <c r="B16" s="139" t="s">
        <v>71</v>
      </c>
      <c r="C16" s="69">
        <v>283491.90000000002</v>
      </c>
      <c r="D16" s="140">
        <v>44499</v>
      </c>
      <c r="E16" s="69">
        <v>145000</v>
      </c>
      <c r="F16" s="290">
        <f t="shared" si="0"/>
        <v>146930.89999999991</v>
      </c>
      <c r="I16" s="205">
        <v>44489</v>
      </c>
      <c r="J16" s="209">
        <v>2600</v>
      </c>
      <c r="K16" s="210">
        <v>6297</v>
      </c>
      <c r="L16" s="275"/>
      <c r="M16" s="69"/>
      <c r="N16" s="137">
        <f t="shared" si="1"/>
        <v>241663.41999999998</v>
      </c>
    </row>
    <row r="17" spans="1:14" ht="15.75" x14ac:dyDescent="0.25">
      <c r="A17" s="140">
        <v>44490</v>
      </c>
      <c r="B17" s="139" t="s">
        <v>72</v>
      </c>
      <c r="C17" s="69">
        <v>19643.5</v>
      </c>
      <c r="D17" s="140"/>
      <c r="E17" s="69"/>
      <c r="F17" s="137">
        <f t="shared" si="0"/>
        <v>166574.39999999991</v>
      </c>
      <c r="I17" s="205">
        <v>44489</v>
      </c>
      <c r="J17" s="209">
        <v>2601</v>
      </c>
      <c r="K17" s="210">
        <v>12350</v>
      </c>
      <c r="L17" s="275"/>
      <c r="M17" s="69"/>
      <c r="N17" s="137">
        <f t="shared" si="1"/>
        <v>254013.41999999998</v>
      </c>
    </row>
    <row r="18" spans="1:14" ht="15.75" x14ac:dyDescent="0.25">
      <c r="A18" s="140">
        <v>44490</v>
      </c>
      <c r="B18" s="139" t="s">
        <v>73</v>
      </c>
      <c r="C18" s="69">
        <v>3737</v>
      </c>
      <c r="D18" s="140"/>
      <c r="E18" s="69"/>
      <c r="F18" s="137">
        <f t="shared" si="0"/>
        <v>170311.39999999991</v>
      </c>
      <c r="I18" s="205">
        <v>44489</v>
      </c>
      <c r="J18" s="209">
        <v>2602</v>
      </c>
      <c r="K18" s="210">
        <v>5444</v>
      </c>
      <c r="L18" s="275"/>
      <c r="M18" s="69"/>
      <c r="N18" s="137">
        <f t="shared" si="1"/>
        <v>259457.41999999998</v>
      </c>
    </row>
    <row r="19" spans="1:14" ht="15.75" x14ac:dyDescent="0.25">
      <c r="A19" s="140">
        <v>44491</v>
      </c>
      <c r="B19" s="139" t="s">
        <v>74</v>
      </c>
      <c r="C19" s="69">
        <v>1072.5</v>
      </c>
      <c r="D19" s="140"/>
      <c r="E19" s="69"/>
      <c r="F19" s="137">
        <f t="shared" si="0"/>
        <v>171383.89999999991</v>
      </c>
      <c r="I19" s="205">
        <v>44489</v>
      </c>
      <c r="J19" s="209">
        <v>2603</v>
      </c>
      <c r="K19" s="210">
        <v>1717</v>
      </c>
      <c r="L19" s="275"/>
      <c r="M19" s="69"/>
      <c r="N19" s="137">
        <f t="shared" si="1"/>
        <v>261174.41999999998</v>
      </c>
    </row>
    <row r="20" spans="1:14" ht="15.75" x14ac:dyDescent="0.25">
      <c r="A20" s="140">
        <v>44492</v>
      </c>
      <c r="B20" s="139" t="s">
        <v>75</v>
      </c>
      <c r="C20" s="69">
        <v>19152.8</v>
      </c>
      <c r="D20" s="140"/>
      <c r="E20" s="69"/>
      <c r="F20" s="137">
        <f t="shared" si="0"/>
        <v>190536.6999999999</v>
      </c>
      <c r="I20" s="205">
        <v>44489</v>
      </c>
      <c r="J20" s="209">
        <v>2608</v>
      </c>
      <c r="K20" s="210">
        <v>16136</v>
      </c>
      <c r="L20" s="275"/>
      <c r="M20" s="69"/>
      <c r="N20" s="137">
        <f t="shared" si="1"/>
        <v>277310.42</v>
      </c>
    </row>
    <row r="21" spans="1:14" ht="15.75" x14ac:dyDescent="0.25">
      <c r="A21" s="140">
        <v>44492</v>
      </c>
      <c r="B21" s="139" t="s">
        <v>76</v>
      </c>
      <c r="C21" s="69">
        <v>2509</v>
      </c>
      <c r="D21" s="140"/>
      <c r="E21" s="69"/>
      <c r="F21" s="137">
        <f t="shared" si="0"/>
        <v>193045.6999999999</v>
      </c>
      <c r="I21" s="205">
        <v>44489</v>
      </c>
      <c r="J21" s="209">
        <v>2609</v>
      </c>
      <c r="K21" s="210">
        <v>9256</v>
      </c>
      <c r="L21" s="275"/>
      <c r="M21" s="69"/>
      <c r="N21" s="137">
        <f t="shared" si="1"/>
        <v>286566.42</v>
      </c>
    </row>
    <row r="22" spans="1:14" ht="18.75" x14ac:dyDescent="0.3">
      <c r="A22" s="140">
        <v>44494</v>
      </c>
      <c r="B22" s="139" t="s">
        <v>77</v>
      </c>
      <c r="C22" s="69">
        <v>1228.5</v>
      </c>
      <c r="D22" s="140"/>
      <c r="E22" s="69"/>
      <c r="F22" s="137">
        <f t="shared" si="0"/>
        <v>194274.1999999999</v>
      </c>
      <c r="G22" s="138"/>
      <c r="I22" s="205">
        <v>44490</v>
      </c>
      <c r="J22" s="209">
        <v>2611</v>
      </c>
      <c r="K22" s="210">
        <v>5500</v>
      </c>
      <c r="L22" s="275"/>
      <c r="M22" s="69"/>
      <c r="N22" s="137">
        <f t="shared" si="1"/>
        <v>292066.42</v>
      </c>
    </row>
    <row r="23" spans="1:14" ht="15.75" x14ac:dyDescent="0.25">
      <c r="A23" s="140">
        <v>44495</v>
      </c>
      <c r="B23" s="139" t="s">
        <v>78</v>
      </c>
      <c r="C23" s="69">
        <v>46234</v>
      </c>
      <c r="D23" s="140"/>
      <c r="E23" s="69"/>
      <c r="F23" s="137">
        <f t="shared" si="0"/>
        <v>240508.1999999999</v>
      </c>
      <c r="I23" s="205">
        <v>44490</v>
      </c>
      <c r="J23" s="209">
        <v>2615</v>
      </c>
      <c r="K23" s="210">
        <v>1331</v>
      </c>
      <c r="L23" s="275"/>
      <c r="M23" s="69"/>
      <c r="N23" s="137">
        <f t="shared" si="1"/>
        <v>293397.42</v>
      </c>
    </row>
    <row r="24" spans="1:14" ht="15.75" x14ac:dyDescent="0.25">
      <c r="A24" s="140">
        <v>44495</v>
      </c>
      <c r="B24" s="139" t="s">
        <v>79</v>
      </c>
      <c r="C24" s="69">
        <v>6250</v>
      </c>
      <c r="D24" s="140"/>
      <c r="E24" s="69"/>
      <c r="F24" s="137">
        <f t="shared" si="0"/>
        <v>246758.1999999999</v>
      </c>
      <c r="I24" s="205">
        <v>44490</v>
      </c>
      <c r="J24" s="209">
        <v>2619</v>
      </c>
      <c r="K24" s="210">
        <v>420</v>
      </c>
      <c r="L24" s="275"/>
      <c r="M24" s="69"/>
      <c r="N24" s="137">
        <f t="shared" si="1"/>
        <v>293817.42</v>
      </c>
    </row>
    <row r="25" spans="1:14" ht="15.75" x14ac:dyDescent="0.25">
      <c r="A25" s="140">
        <v>44496</v>
      </c>
      <c r="B25" s="139" t="s">
        <v>80</v>
      </c>
      <c r="C25" s="69">
        <v>2092.1999999999998</v>
      </c>
      <c r="D25" s="140"/>
      <c r="E25" s="69"/>
      <c r="F25" s="137">
        <f t="shared" si="0"/>
        <v>248850.39999999991</v>
      </c>
      <c r="I25" s="205">
        <v>44490</v>
      </c>
      <c r="J25" s="209">
        <v>2620</v>
      </c>
      <c r="K25" s="210">
        <v>770</v>
      </c>
      <c r="L25" s="275"/>
      <c r="M25" s="69"/>
      <c r="N25" s="137">
        <f t="shared" si="1"/>
        <v>294587.42</v>
      </c>
    </row>
    <row r="26" spans="1:14" ht="15.75" x14ac:dyDescent="0.25">
      <c r="A26" s="140">
        <v>44496</v>
      </c>
      <c r="B26" s="139" t="s">
        <v>81</v>
      </c>
      <c r="C26" s="69">
        <v>2756</v>
      </c>
      <c r="D26" s="140"/>
      <c r="E26" s="69"/>
      <c r="F26" s="137">
        <f t="shared" si="0"/>
        <v>251606.39999999991</v>
      </c>
      <c r="I26" s="205">
        <v>44491</v>
      </c>
      <c r="J26" s="209">
        <v>2622</v>
      </c>
      <c r="K26" s="210">
        <v>2257</v>
      </c>
      <c r="L26" s="275"/>
      <c r="M26" s="69"/>
      <c r="N26" s="137">
        <f t="shared" si="1"/>
        <v>296844.42</v>
      </c>
    </row>
    <row r="27" spans="1:14" ht="15.75" x14ac:dyDescent="0.25">
      <c r="A27" s="140">
        <v>44496</v>
      </c>
      <c r="B27" s="139" t="s">
        <v>82</v>
      </c>
      <c r="C27" s="69">
        <v>9313.6</v>
      </c>
      <c r="D27" s="140"/>
      <c r="E27" s="69"/>
      <c r="F27" s="137">
        <f t="shared" si="0"/>
        <v>260919.99999999991</v>
      </c>
      <c r="I27" s="205">
        <v>44491</v>
      </c>
      <c r="J27" s="209">
        <v>2623</v>
      </c>
      <c r="K27" s="210">
        <v>60</v>
      </c>
      <c r="L27" s="275"/>
      <c r="M27" s="69"/>
      <c r="N27" s="137">
        <f t="shared" si="1"/>
        <v>296904.42</v>
      </c>
    </row>
    <row r="28" spans="1:14" ht="15.75" x14ac:dyDescent="0.25">
      <c r="A28" s="140">
        <v>44497</v>
      </c>
      <c r="B28" s="139" t="s">
        <v>83</v>
      </c>
      <c r="C28" s="69">
        <v>10048.5</v>
      </c>
      <c r="D28" s="140"/>
      <c r="E28" s="69"/>
      <c r="F28" s="137">
        <f t="shared" si="0"/>
        <v>270968.49999999988</v>
      </c>
      <c r="I28" s="205">
        <v>44491</v>
      </c>
      <c r="J28" s="209">
        <v>2628</v>
      </c>
      <c r="K28" s="210">
        <v>39533</v>
      </c>
      <c r="L28" s="275"/>
      <c r="M28" s="69"/>
      <c r="N28" s="137">
        <f t="shared" si="1"/>
        <v>336437.42</v>
      </c>
    </row>
    <row r="29" spans="1:14" ht="15.75" x14ac:dyDescent="0.25">
      <c r="A29" s="140">
        <v>44497</v>
      </c>
      <c r="B29" s="139" t="s">
        <v>84</v>
      </c>
      <c r="C29" s="69">
        <v>3233</v>
      </c>
      <c r="D29" s="140"/>
      <c r="E29" s="69"/>
      <c r="F29" s="137">
        <f t="shared" si="0"/>
        <v>274201.49999999988</v>
      </c>
      <c r="I29" s="205">
        <v>44492</v>
      </c>
      <c r="J29" s="209">
        <v>2633</v>
      </c>
      <c r="K29" s="210">
        <v>3727</v>
      </c>
      <c r="L29" s="275"/>
      <c r="M29" s="69"/>
      <c r="N29" s="137">
        <f t="shared" si="1"/>
        <v>340164.42</v>
      </c>
    </row>
    <row r="30" spans="1:14" ht="18.75" x14ac:dyDescent="0.3">
      <c r="A30" s="140">
        <v>44498</v>
      </c>
      <c r="B30" s="139" t="s">
        <v>85</v>
      </c>
      <c r="C30" s="69">
        <v>18440.3</v>
      </c>
      <c r="D30" s="140"/>
      <c r="E30" s="69"/>
      <c r="F30" s="137">
        <f t="shared" si="0"/>
        <v>292641.79999999987</v>
      </c>
      <c r="G30" s="138"/>
      <c r="I30" s="205">
        <v>44493</v>
      </c>
      <c r="J30" s="211">
        <v>2638</v>
      </c>
      <c r="K30" s="212">
        <v>3861</v>
      </c>
      <c r="L30" s="275"/>
      <c r="M30" s="69"/>
      <c r="N30" s="137">
        <f t="shared" si="1"/>
        <v>344025.42</v>
      </c>
    </row>
    <row r="31" spans="1:14" ht="15.75" x14ac:dyDescent="0.25">
      <c r="A31" s="140">
        <v>44498</v>
      </c>
      <c r="B31" s="139" t="s">
        <v>86</v>
      </c>
      <c r="C31" s="69">
        <v>5634.12</v>
      </c>
      <c r="D31" s="140"/>
      <c r="E31" s="69"/>
      <c r="F31" s="137">
        <f t="shared" si="0"/>
        <v>298275.91999999987</v>
      </c>
      <c r="I31" s="205">
        <v>44493</v>
      </c>
      <c r="J31" s="209">
        <v>2641</v>
      </c>
      <c r="K31" s="210">
        <v>24825</v>
      </c>
      <c r="L31" s="275"/>
      <c r="M31" s="69"/>
      <c r="N31" s="137">
        <f t="shared" si="1"/>
        <v>368850.42</v>
      </c>
    </row>
    <row r="32" spans="1:14" ht="15.75" x14ac:dyDescent="0.25">
      <c r="A32" s="140">
        <v>44499</v>
      </c>
      <c r="B32" s="139" t="s">
        <v>87</v>
      </c>
      <c r="C32" s="69">
        <v>42852</v>
      </c>
      <c r="D32" s="140"/>
      <c r="E32" s="69"/>
      <c r="F32" s="137">
        <f t="shared" si="0"/>
        <v>341127.91999999987</v>
      </c>
      <c r="I32" s="205">
        <v>44493</v>
      </c>
      <c r="J32" s="209">
        <v>2642</v>
      </c>
      <c r="K32" s="210">
        <v>614</v>
      </c>
      <c r="L32" s="275"/>
      <c r="M32" s="69"/>
      <c r="N32" s="137">
        <f t="shared" si="1"/>
        <v>369464.42</v>
      </c>
    </row>
    <row r="33" spans="1:14" ht="15.75" x14ac:dyDescent="0.25">
      <c r="A33" s="140">
        <v>44501</v>
      </c>
      <c r="B33" s="139" t="s">
        <v>88</v>
      </c>
      <c r="C33" s="69">
        <v>7757.6</v>
      </c>
      <c r="D33" s="140"/>
      <c r="E33" s="69"/>
      <c r="F33" s="137">
        <f t="shared" si="0"/>
        <v>348885.51999999984</v>
      </c>
      <c r="I33" s="205">
        <v>44494</v>
      </c>
      <c r="J33" s="209">
        <v>2644</v>
      </c>
      <c r="K33" s="210">
        <v>2901</v>
      </c>
      <c r="L33" s="275"/>
      <c r="M33" s="69"/>
      <c r="N33" s="137">
        <f t="shared" si="1"/>
        <v>372365.42</v>
      </c>
    </row>
    <row r="34" spans="1:14" ht="15.75" x14ac:dyDescent="0.25">
      <c r="A34" s="140">
        <v>44502</v>
      </c>
      <c r="B34" s="139" t="s">
        <v>89</v>
      </c>
      <c r="C34" s="69">
        <v>6498</v>
      </c>
      <c r="D34" s="140"/>
      <c r="E34" s="69"/>
      <c r="F34" s="137">
        <f t="shared" si="0"/>
        <v>355383.51999999984</v>
      </c>
      <c r="I34" s="205">
        <v>44495</v>
      </c>
      <c r="J34" s="209">
        <v>2648</v>
      </c>
      <c r="K34" s="210">
        <v>2623</v>
      </c>
      <c r="L34" s="275"/>
      <c r="M34" s="69"/>
      <c r="N34" s="137">
        <f t="shared" si="1"/>
        <v>374988.42</v>
      </c>
    </row>
    <row r="35" spans="1:14" ht="15.75" x14ac:dyDescent="0.25">
      <c r="A35" s="140">
        <v>44504</v>
      </c>
      <c r="B35" s="139" t="s">
        <v>90</v>
      </c>
      <c r="C35" s="69">
        <v>5926.3</v>
      </c>
      <c r="D35" s="140"/>
      <c r="E35" s="69"/>
      <c r="F35" s="137">
        <f t="shared" si="0"/>
        <v>361309.81999999983</v>
      </c>
      <c r="I35" s="205">
        <v>44495</v>
      </c>
      <c r="J35" s="209">
        <v>2653</v>
      </c>
      <c r="K35" s="210">
        <v>740</v>
      </c>
      <c r="L35" s="275"/>
      <c r="M35" s="69"/>
      <c r="N35" s="137">
        <f t="shared" si="1"/>
        <v>375728.42</v>
      </c>
    </row>
    <row r="36" spans="1:14" ht="15.75" x14ac:dyDescent="0.25">
      <c r="A36" s="140">
        <v>44505</v>
      </c>
      <c r="B36" s="139" t="s">
        <v>91</v>
      </c>
      <c r="C36" s="69">
        <v>19420.8</v>
      </c>
      <c r="D36" s="140"/>
      <c r="E36" s="69"/>
      <c r="F36" s="137">
        <f t="shared" si="0"/>
        <v>380730.61999999982</v>
      </c>
      <c r="I36" s="205">
        <v>44495</v>
      </c>
      <c r="J36" s="211">
        <v>2655</v>
      </c>
      <c r="K36" s="212">
        <v>1189</v>
      </c>
      <c r="L36" s="275"/>
      <c r="M36" s="69"/>
      <c r="N36" s="137">
        <f t="shared" si="1"/>
        <v>376917.42</v>
      </c>
    </row>
    <row r="37" spans="1:14" ht="15.75" x14ac:dyDescent="0.25">
      <c r="A37" s="140">
        <v>44505</v>
      </c>
      <c r="B37" s="139" t="s">
        <v>92</v>
      </c>
      <c r="C37" s="69">
        <v>10233.200000000001</v>
      </c>
      <c r="D37" s="140"/>
      <c r="E37" s="69"/>
      <c r="F37" s="137">
        <f t="shared" si="0"/>
        <v>390963.81999999983</v>
      </c>
      <c r="I37" s="205">
        <v>44496</v>
      </c>
      <c r="J37" s="209">
        <v>2659</v>
      </c>
      <c r="K37" s="210">
        <v>6711</v>
      </c>
      <c r="L37" s="275"/>
      <c r="M37" s="69"/>
      <c r="N37" s="137">
        <f t="shared" si="1"/>
        <v>383628.42</v>
      </c>
    </row>
    <row r="38" spans="1:14" ht="15.75" x14ac:dyDescent="0.25">
      <c r="A38" s="140">
        <v>44506</v>
      </c>
      <c r="B38" s="139" t="s">
        <v>93</v>
      </c>
      <c r="C38" s="69">
        <v>15301.7</v>
      </c>
      <c r="D38" s="140"/>
      <c r="E38" s="69"/>
      <c r="F38" s="137">
        <f t="shared" si="0"/>
        <v>406265.51999999984</v>
      </c>
      <c r="I38" s="205">
        <v>44497</v>
      </c>
      <c r="J38" s="209">
        <v>2666</v>
      </c>
      <c r="K38" s="210">
        <v>71111</v>
      </c>
      <c r="L38" s="275"/>
      <c r="M38" s="69"/>
      <c r="N38" s="137">
        <f t="shared" si="1"/>
        <v>454739.42</v>
      </c>
    </row>
    <row r="39" spans="1:14" ht="15.75" x14ac:dyDescent="0.25">
      <c r="A39" s="140">
        <v>44506</v>
      </c>
      <c r="B39" s="139" t="s">
        <v>94</v>
      </c>
      <c r="C39" s="69">
        <v>3101.84</v>
      </c>
      <c r="D39" s="140"/>
      <c r="E39" s="69"/>
      <c r="F39" s="137">
        <f t="shared" si="0"/>
        <v>409367.35999999987</v>
      </c>
      <c r="I39" s="205">
        <v>44497</v>
      </c>
      <c r="J39" s="209">
        <v>2668</v>
      </c>
      <c r="K39" s="210">
        <v>13525</v>
      </c>
      <c r="L39" s="275"/>
      <c r="M39" s="69"/>
      <c r="N39" s="137">
        <f t="shared" si="1"/>
        <v>468264.42</v>
      </c>
    </row>
    <row r="40" spans="1:14" ht="15.75" x14ac:dyDescent="0.25">
      <c r="A40" s="140">
        <v>44506</v>
      </c>
      <c r="B40" s="139" t="s">
        <v>95</v>
      </c>
      <c r="C40" s="69">
        <v>81.599999999999994</v>
      </c>
      <c r="D40" s="140"/>
      <c r="E40" s="69"/>
      <c r="F40" s="137">
        <f t="shared" si="0"/>
        <v>409448.95999999985</v>
      </c>
      <c r="I40" s="205">
        <v>44497</v>
      </c>
      <c r="J40" s="209">
        <v>2669</v>
      </c>
      <c r="K40" s="210">
        <v>7227</v>
      </c>
      <c r="L40" s="275"/>
      <c r="M40" s="69"/>
      <c r="N40" s="137">
        <f t="shared" si="1"/>
        <v>475491.42</v>
      </c>
    </row>
    <row r="41" spans="1:14" ht="15.75" x14ac:dyDescent="0.25">
      <c r="A41" s="140">
        <v>44507</v>
      </c>
      <c r="B41" s="326" t="s">
        <v>98</v>
      </c>
      <c r="C41" s="204">
        <v>-4472.5600000000004</v>
      </c>
      <c r="D41" s="140"/>
      <c r="E41" s="69"/>
      <c r="F41" s="137">
        <f t="shared" si="0"/>
        <v>404976.39999999985</v>
      </c>
      <c r="I41" s="205">
        <v>44497</v>
      </c>
      <c r="J41" s="209">
        <v>2672</v>
      </c>
      <c r="K41" s="210">
        <v>2618</v>
      </c>
      <c r="L41" s="275"/>
      <c r="M41" s="69"/>
      <c r="N41" s="137">
        <f t="shared" si="1"/>
        <v>478109.42</v>
      </c>
    </row>
    <row r="42" spans="1:14" ht="15.75" x14ac:dyDescent="0.25">
      <c r="A42" s="140" t="s">
        <v>99</v>
      </c>
      <c r="B42" s="327"/>
      <c r="C42" s="143">
        <v>0</v>
      </c>
      <c r="D42" s="140"/>
      <c r="E42" s="69"/>
      <c r="F42" s="137">
        <f t="shared" si="0"/>
        <v>404976.39999999985</v>
      </c>
      <c r="I42" s="205">
        <v>44498</v>
      </c>
      <c r="J42" s="209">
        <v>2675</v>
      </c>
      <c r="K42" s="210">
        <v>8371</v>
      </c>
      <c r="L42" s="275"/>
      <c r="M42" s="69"/>
      <c r="N42" s="137">
        <f t="shared" si="1"/>
        <v>486480.42</v>
      </c>
    </row>
    <row r="43" spans="1:14" ht="15.75" x14ac:dyDescent="0.25">
      <c r="A43" s="140"/>
      <c r="B43" s="139"/>
      <c r="C43" s="69"/>
      <c r="D43" s="140"/>
      <c r="E43" s="69"/>
      <c r="F43" s="137">
        <f t="shared" si="0"/>
        <v>404976.39999999985</v>
      </c>
      <c r="I43" s="205">
        <v>44498</v>
      </c>
      <c r="J43" s="209">
        <v>2676</v>
      </c>
      <c r="K43" s="210">
        <v>753</v>
      </c>
      <c r="L43" s="275"/>
      <c r="M43" s="69"/>
      <c r="N43" s="137">
        <f t="shared" si="1"/>
        <v>487233.42</v>
      </c>
    </row>
    <row r="44" spans="1:14" ht="18.75" x14ac:dyDescent="0.25">
      <c r="A44" s="140"/>
      <c r="B44" s="139"/>
      <c r="C44" s="69"/>
      <c r="D44" s="140"/>
      <c r="E44" s="69"/>
      <c r="F44" s="137">
        <f t="shared" si="0"/>
        <v>404976.39999999985</v>
      </c>
      <c r="I44" s="205">
        <v>44498</v>
      </c>
      <c r="J44" s="213" t="s">
        <v>102</v>
      </c>
      <c r="K44" s="214">
        <v>0</v>
      </c>
      <c r="L44" s="275"/>
      <c r="M44" s="69"/>
      <c r="N44" s="137">
        <f t="shared" si="1"/>
        <v>487233.42</v>
      </c>
    </row>
    <row r="45" spans="1:14" ht="15.75" x14ac:dyDescent="0.25">
      <c r="A45" s="140"/>
      <c r="B45" s="139"/>
      <c r="C45" s="69"/>
      <c r="D45" s="140"/>
      <c r="E45" s="69"/>
      <c r="F45" s="137">
        <f t="shared" si="0"/>
        <v>404976.39999999985</v>
      </c>
      <c r="I45" s="205">
        <v>44499</v>
      </c>
      <c r="J45" s="209">
        <v>2684</v>
      </c>
      <c r="K45" s="210">
        <v>5240</v>
      </c>
      <c r="L45" s="275"/>
      <c r="M45" s="69"/>
      <c r="N45" s="137">
        <f t="shared" si="1"/>
        <v>492473.42</v>
      </c>
    </row>
    <row r="46" spans="1:14" ht="15.75" x14ac:dyDescent="0.25">
      <c r="A46" s="140"/>
      <c r="B46" s="139"/>
      <c r="C46" s="69"/>
      <c r="D46" s="140"/>
      <c r="E46" s="69"/>
      <c r="F46" s="137">
        <f t="shared" si="0"/>
        <v>404976.39999999985</v>
      </c>
      <c r="I46" s="205">
        <v>44501</v>
      </c>
      <c r="J46" s="209">
        <v>2691</v>
      </c>
      <c r="K46" s="210">
        <v>15576</v>
      </c>
      <c r="L46" s="275"/>
      <c r="M46" s="69"/>
      <c r="N46" s="137">
        <f t="shared" si="1"/>
        <v>508049.42</v>
      </c>
    </row>
    <row r="47" spans="1:14" ht="15.75" x14ac:dyDescent="0.25">
      <c r="A47" s="140"/>
      <c r="B47" s="139"/>
      <c r="C47" s="69"/>
      <c r="D47" s="140"/>
      <c r="E47" s="69"/>
      <c r="F47" s="137">
        <f t="shared" si="0"/>
        <v>404976.39999999985</v>
      </c>
      <c r="I47" s="205">
        <v>44501</v>
      </c>
      <c r="J47" s="209">
        <v>2692</v>
      </c>
      <c r="K47" s="210">
        <v>739</v>
      </c>
      <c r="L47" s="275"/>
      <c r="M47" s="69"/>
      <c r="N47" s="137">
        <f t="shared" si="1"/>
        <v>508788.42</v>
      </c>
    </row>
    <row r="48" spans="1:14" ht="15.75" x14ac:dyDescent="0.25">
      <c r="A48" s="140"/>
      <c r="B48" s="139"/>
      <c r="C48" s="69"/>
      <c r="D48" s="140"/>
      <c r="E48" s="69"/>
      <c r="F48" s="137">
        <f t="shared" si="0"/>
        <v>404976.39999999985</v>
      </c>
      <c r="I48" s="205">
        <v>44501</v>
      </c>
      <c r="J48" s="209">
        <v>2693</v>
      </c>
      <c r="K48" s="210">
        <v>623</v>
      </c>
      <c r="L48" s="275"/>
      <c r="M48" s="69"/>
      <c r="N48" s="137">
        <f t="shared" si="1"/>
        <v>509411.42</v>
      </c>
    </row>
    <row r="49" spans="1:14" ht="15.75" x14ac:dyDescent="0.25">
      <c r="A49" s="140"/>
      <c r="B49" s="139"/>
      <c r="C49" s="69"/>
      <c r="D49" s="140"/>
      <c r="E49" s="69"/>
      <c r="F49" s="137">
        <f t="shared" si="0"/>
        <v>404976.39999999985</v>
      </c>
      <c r="I49" s="205">
        <v>44502</v>
      </c>
      <c r="J49" s="209">
        <v>2700</v>
      </c>
      <c r="K49" s="210">
        <v>2636</v>
      </c>
      <c r="L49" s="275"/>
      <c r="M49" s="69"/>
      <c r="N49" s="137">
        <f t="shared" si="1"/>
        <v>512047.42</v>
      </c>
    </row>
    <row r="50" spans="1:14" ht="15.75" x14ac:dyDescent="0.25">
      <c r="A50" s="140"/>
      <c r="B50" s="139"/>
      <c r="C50" s="69"/>
      <c r="D50" s="140"/>
      <c r="E50" s="69"/>
      <c r="F50" s="137">
        <f t="shared" si="0"/>
        <v>404976.39999999985</v>
      </c>
      <c r="I50" s="205">
        <v>44502</v>
      </c>
      <c r="J50" s="209">
        <v>2702</v>
      </c>
      <c r="K50" s="210">
        <v>120</v>
      </c>
      <c r="L50" s="275"/>
      <c r="M50" s="69"/>
      <c r="N50" s="137">
        <f t="shared" si="1"/>
        <v>512167.42</v>
      </c>
    </row>
    <row r="51" spans="1:14" ht="15.75" x14ac:dyDescent="0.25">
      <c r="A51" s="140"/>
      <c r="B51" s="139"/>
      <c r="C51" s="69"/>
      <c r="D51" s="140"/>
      <c r="E51" s="69"/>
      <c r="F51" s="137">
        <f t="shared" si="0"/>
        <v>404976.39999999985</v>
      </c>
      <c r="I51" s="205">
        <v>44503</v>
      </c>
      <c r="J51" s="209">
        <v>2711</v>
      </c>
      <c r="K51" s="210">
        <v>14669</v>
      </c>
      <c r="L51" s="275"/>
      <c r="M51" s="69"/>
      <c r="N51" s="137">
        <f t="shared" si="1"/>
        <v>526836.41999999993</v>
      </c>
    </row>
    <row r="52" spans="1:14" ht="15.75" x14ac:dyDescent="0.25">
      <c r="A52" s="140"/>
      <c r="B52" s="139"/>
      <c r="C52" s="69"/>
      <c r="D52" s="140"/>
      <c r="E52" s="69"/>
      <c r="F52" s="137">
        <f t="shared" si="0"/>
        <v>404976.39999999985</v>
      </c>
      <c r="I52" s="205">
        <v>44504</v>
      </c>
      <c r="J52" s="209">
        <v>2712</v>
      </c>
      <c r="K52" s="210">
        <v>2897</v>
      </c>
      <c r="L52" s="275"/>
      <c r="M52" s="69"/>
      <c r="N52" s="137">
        <f t="shared" si="1"/>
        <v>529733.41999999993</v>
      </c>
    </row>
    <row r="53" spans="1:14" ht="15.75" x14ac:dyDescent="0.25">
      <c r="A53" s="140"/>
      <c r="B53" s="139"/>
      <c r="C53" s="69"/>
      <c r="D53" s="140"/>
      <c r="E53" s="69"/>
      <c r="F53" s="137">
        <f t="shared" si="0"/>
        <v>404976.39999999985</v>
      </c>
      <c r="I53" s="205">
        <v>44504</v>
      </c>
      <c r="J53" s="209">
        <v>2717</v>
      </c>
      <c r="K53" s="210">
        <v>360</v>
      </c>
      <c r="L53" s="275"/>
      <c r="M53" s="69"/>
      <c r="N53" s="137">
        <f t="shared" si="1"/>
        <v>530093.41999999993</v>
      </c>
    </row>
    <row r="54" spans="1:14" ht="15.75" x14ac:dyDescent="0.25">
      <c r="A54" s="134"/>
      <c r="B54" s="139"/>
      <c r="C54" s="69"/>
      <c r="D54" s="140"/>
      <c r="E54" s="69"/>
      <c r="F54" s="137">
        <f t="shared" si="0"/>
        <v>404976.39999999985</v>
      </c>
      <c r="I54" s="205">
        <v>44505</v>
      </c>
      <c r="J54" s="209">
        <v>2722</v>
      </c>
      <c r="K54" s="210">
        <v>4820</v>
      </c>
      <c r="L54" s="275"/>
      <c r="M54" s="69"/>
      <c r="N54" s="137">
        <f t="shared" si="1"/>
        <v>534913.41999999993</v>
      </c>
    </row>
    <row r="55" spans="1:14" ht="15.75" x14ac:dyDescent="0.25">
      <c r="A55" s="134"/>
      <c r="B55" s="139"/>
      <c r="C55" s="69"/>
      <c r="D55" s="140"/>
      <c r="E55" s="69"/>
      <c r="F55" s="137">
        <f t="shared" si="0"/>
        <v>404976.39999999985</v>
      </c>
      <c r="I55" s="205">
        <v>44505</v>
      </c>
      <c r="J55" s="209">
        <v>2724</v>
      </c>
      <c r="K55" s="210">
        <v>4925</v>
      </c>
      <c r="L55" s="275"/>
      <c r="M55" s="69"/>
      <c r="N55" s="137">
        <f t="shared" si="1"/>
        <v>539838.41999999993</v>
      </c>
    </row>
    <row r="56" spans="1:14" ht="15.75" x14ac:dyDescent="0.25">
      <c r="A56" s="134"/>
      <c r="B56" s="139"/>
      <c r="C56" s="69"/>
      <c r="D56" s="140"/>
      <c r="E56" s="69"/>
      <c r="F56" s="137">
        <f t="shared" si="0"/>
        <v>404976.39999999985</v>
      </c>
      <c r="I56" s="205">
        <v>44506</v>
      </c>
      <c r="J56" s="209">
        <v>2732</v>
      </c>
      <c r="K56" s="210">
        <v>5</v>
      </c>
      <c r="L56" s="275"/>
      <c r="M56" s="69"/>
      <c r="N56" s="137">
        <f t="shared" si="1"/>
        <v>539843.41999999993</v>
      </c>
    </row>
    <row r="57" spans="1:14" ht="15.75" x14ac:dyDescent="0.25">
      <c r="A57" s="140"/>
      <c r="B57" s="139"/>
      <c r="C57" s="69"/>
      <c r="D57" s="140"/>
      <c r="E57" s="69"/>
      <c r="F57" s="137">
        <f t="shared" si="0"/>
        <v>404976.39999999985</v>
      </c>
      <c r="I57" s="205">
        <v>44506</v>
      </c>
      <c r="J57" s="209">
        <v>2733</v>
      </c>
      <c r="K57" s="210">
        <v>6665</v>
      </c>
      <c r="L57" s="275"/>
      <c r="M57" s="69"/>
      <c r="N57" s="137">
        <f t="shared" si="1"/>
        <v>546508.41999999993</v>
      </c>
    </row>
    <row r="58" spans="1:14" ht="15.75" x14ac:dyDescent="0.25">
      <c r="A58" s="140"/>
      <c r="B58" s="139"/>
      <c r="C58" s="69"/>
      <c r="D58" s="140"/>
      <c r="E58" s="69"/>
      <c r="F58" s="137">
        <f t="shared" si="0"/>
        <v>404976.39999999985</v>
      </c>
      <c r="I58" s="205">
        <v>44507</v>
      </c>
      <c r="J58" s="209">
        <v>2738</v>
      </c>
      <c r="K58" s="210">
        <v>646</v>
      </c>
      <c r="L58" s="275"/>
      <c r="M58" s="69"/>
      <c r="N58" s="137">
        <f t="shared" si="1"/>
        <v>547154.41999999993</v>
      </c>
    </row>
    <row r="59" spans="1:14" ht="18.75" x14ac:dyDescent="0.25">
      <c r="A59" s="140"/>
      <c r="B59" s="139"/>
      <c r="C59" s="69"/>
      <c r="D59" s="140"/>
      <c r="E59" s="69"/>
      <c r="F59" s="137">
        <f t="shared" si="0"/>
        <v>404976.39999999985</v>
      </c>
      <c r="I59" s="205">
        <v>44507</v>
      </c>
      <c r="J59" s="213" t="s">
        <v>102</v>
      </c>
      <c r="K59" s="214">
        <v>-34125.46</v>
      </c>
      <c r="L59" s="275"/>
      <c r="M59" s="69"/>
      <c r="N59" s="137">
        <f t="shared" si="1"/>
        <v>513028.9599999999</v>
      </c>
    </row>
    <row r="60" spans="1:14" ht="15.75" x14ac:dyDescent="0.25">
      <c r="A60" s="134"/>
      <c r="B60" s="139"/>
      <c r="C60" s="69"/>
      <c r="D60" s="140"/>
      <c r="E60" s="69"/>
      <c r="F60" s="137">
        <f t="shared" si="0"/>
        <v>404976.39999999985</v>
      </c>
      <c r="I60" s="134"/>
      <c r="J60" s="139"/>
      <c r="K60" s="69"/>
      <c r="L60" s="275"/>
      <c r="M60" s="69"/>
      <c r="N60" s="137">
        <f t="shared" si="1"/>
        <v>513028.9599999999</v>
      </c>
    </row>
    <row r="61" spans="1:14" ht="15.75" x14ac:dyDescent="0.25">
      <c r="A61" s="134"/>
      <c r="B61" s="139"/>
      <c r="C61" s="69"/>
      <c r="D61" s="140"/>
      <c r="E61" s="69"/>
      <c r="F61" s="137">
        <f t="shared" si="0"/>
        <v>404976.39999999985</v>
      </c>
      <c r="I61" s="134"/>
      <c r="J61" s="139"/>
      <c r="K61" s="69"/>
      <c r="L61" s="275"/>
      <c r="M61" s="69"/>
      <c r="N61" s="137">
        <f t="shared" si="1"/>
        <v>513028.9599999999</v>
      </c>
    </row>
    <row r="62" spans="1:14" ht="16.5" thickBot="1" x14ac:dyDescent="0.3">
      <c r="A62" s="134"/>
      <c r="B62" s="139"/>
      <c r="C62" s="69"/>
      <c r="D62" s="140"/>
      <c r="E62" s="69"/>
      <c r="F62" s="137">
        <f t="shared" si="0"/>
        <v>404976.39999999985</v>
      </c>
      <c r="I62" s="134"/>
      <c r="J62" s="139"/>
      <c r="K62" s="69"/>
      <c r="L62" s="275"/>
      <c r="M62" s="69"/>
      <c r="N62" s="137">
        <f t="shared" si="1"/>
        <v>513028.9599999999</v>
      </c>
    </row>
    <row r="63" spans="1:14" ht="15" hidden="1" customHeight="1" x14ac:dyDescent="0.25">
      <c r="A63" s="141"/>
      <c r="B63" s="142"/>
      <c r="C63" s="143"/>
      <c r="D63" s="140"/>
      <c r="E63" s="69"/>
      <c r="F63" s="137">
        <f t="shared" si="0"/>
        <v>404976.39999999985</v>
      </c>
      <c r="I63" s="141"/>
      <c r="J63" s="142"/>
      <c r="K63" s="143"/>
      <c r="L63" s="275"/>
      <c r="M63" s="69"/>
      <c r="N63" s="137">
        <f t="shared" si="1"/>
        <v>513028.9599999999</v>
      </c>
    </row>
    <row r="64" spans="1:14" ht="15.75" hidden="1" x14ac:dyDescent="0.25">
      <c r="A64" s="141"/>
      <c r="B64" s="142"/>
      <c r="C64" s="143"/>
      <c r="D64" s="140"/>
      <c r="E64" s="69"/>
      <c r="F64" s="137">
        <f t="shared" si="0"/>
        <v>404976.39999999985</v>
      </c>
      <c r="I64" s="141"/>
      <c r="J64" s="142"/>
      <c r="K64" s="143"/>
      <c r="L64" s="275"/>
      <c r="M64" s="69"/>
      <c r="N64" s="137">
        <f t="shared" si="1"/>
        <v>513028.9599999999</v>
      </c>
    </row>
    <row r="65" spans="1:14" ht="15.75" hidden="1" x14ac:dyDescent="0.25">
      <c r="A65" s="141"/>
      <c r="B65" s="142"/>
      <c r="C65" s="143"/>
      <c r="D65" s="140"/>
      <c r="E65" s="69"/>
      <c r="F65" s="137">
        <f t="shared" si="0"/>
        <v>404976.39999999985</v>
      </c>
      <c r="I65" s="141"/>
      <c r="J65" s="142"/>
      <c r="K65" s="143"/>
      <c r="L65" s="275"/>
      <c r="M65" s="69"/>
      <c r="N65" s="137">
        <f t="shared" si="1"/>
        <v>513028.9599999999</v>
      </c>
    </row>
    <row r="66" spans="1:14" ht="15.75" hidden="1" x14ac:dyDescent="0.25">
      <c r="A66" s="141"/>
      <c r="B66" s="142"/>
      <c r="C66" s="143"/>
      <c r="D66" s="140"/>
      <c r="E66" s="69"/>
      <c r="F66" s="137">
        <f t="shared" si="0"/>
        <v>404976.39999999985</v>
      </c>
      <c r="I66" s="141"/>
      <c r="J66" s="142"/>
      <c r="K66" s="143"/>
      <c r="L66" s="275"/>
      <c r="M66" s="69"/>
      <c r="N66" s="137">
        <f t="shared" si="1"/>
        <v>513028.9599999999</v>
      </c>
    </row>
    <row r="67" spans="1:14" ht="15.75" hidden="1" x14ac:dyDescent="0.25">
      <c r="A67" s="141"/>
      <c r="B67" s="142"/>
      <c r="C67" s="143"/>
      <c r="D67" s="140"/>
      <c r="E67" s="69"/>
      <c r="F67" s="137">
        <f t="shared" si="0"/>
        <v>404976.39999999985</v>
      </c>
      <c r="I67" s="141"/>
      <c r="J67" s="142"/>
      <c r="K67" s="143"/>
      <c r="L67" s="275"/>
      <c r="M67" s="69"/>
      <c r="N67" s="137">
        <f t="shared" si="1"/>
        <v>513028.9599999999</v>
      </c>
    </row>
    <row r="68" spans="1:14" ht="15.75" hidden="1" x14ac:dyDescent="0.25">
      <c r="A68" s="141"/>
      <c r="B68" s="142"/>
      <c r="C68" s="143"/>
      <c r="D68" s="140"/>
      <c r="E68" s="69"/>
      <c r="F68" s="137">
        <f t="shared" si="0"/>
        <v>404976.39999999985</v>
      </c>
      <c r="I68" s="141"/>
      <c r="J68" s="142"/>
      <c r="K68" s="143"/>
      <c r="L68" s="275"/>
      <c r="M68" s="69"/>
      <c r="N68" s="137">
        <f t="shared" si="1"/>
        <v>513028.9599999999</v>
      </c>
    </row>
    <row r="69" spans="1:14" ht="15.75" hidden="1" x14ac:dyDescent="0.25">
      <c r="A69" s="141"/>
      <c r="B69" s="142"/>
      <c r="C69" s="143"/>
      <c r="D69" s="140"/>
      <c r="E69" s="69"/>
      <c r="F69" s="137">
        <f t="shared" ref="F69:F97" si="2">F68+C69-E69</f>
        <v>404976.39999999985</v>
      </c>
      <c r="I69" s="141"/>
      <c r="J69" s="142"/>
      <c r="K69" s="143"/>
      <c r="L69" s="275"/>
      <c r="M69" s="69"/>
      <c r="N69" s="137">
        <f t="shared" ref="N69:N97" si="3">N68+K69-M69</f>
        <v>513028.9599999999</v>
      </c>
    </row>
    <row r="70" spans="1:14" ht="15.75" hidden="1" x14ac:dyDescent="0.25">
      <c r="A70" s="141"/>
      <c r="B70" s="142"/>
      <c r="C70" s="143"/>
      <c r="D70" s="140"/>
      <c r="E70" s="69"/>
      <c r="F70" s="137">
        <f t="shared" si="2"/>
        <v>404976.39999999985</v>
      </c>
      <c r="I70" s="141"/>
      <c r="J70" s="142"/>
      <c r="K70" s="143"/>
      <c r="L70" s="275"/>
      <c r="M70" s="69"/>
      <c r="N70" s="137">
        <f t="shared" si="3"/>
        <v>513028.9599999999</v>
      </c>
    </row>
    <row r="71" spans="1:14" ht="15.75" hidden="1" x14ac:dyDescent="0.25">
      <c r="A71" s="141"/>
      <c r="B71" s="142"/>
      <c r="C71" s="143"/>
      <c r="D71" s="140"/>
      <c r="E71" s="69"/>
      <c r="F71" s="137">
        <f t="shared" si="2"/>
        <v>404976.39999999985</v>
      </c>
      <c r="I71" s="141"/>
      <c r="J71" s="142"/>
      <c r="K71" s="143"/>
      <c r="L71" s="275"/>
      <c r="M71" s="69"/>
      <c r="N71" s="137">
        <f t="shared" si="3"/>
        <v>513028.9599999999</v>
      </c>
    </row>
    <row r="72" spans="1:14" ht="15.75" hidden="1" x14ac:dyDescent="0.25">
      <c r="A72" s="141"/>
      <c r="B72" s="142"/>
      <c r="C72" s="143"/>
      <c r="D72" s="140"/>
      <c r="E72" s="69"/>
      <c r="F72" s="137">
        <f t="shared" si="2"/>
        <v>404976.39999999985</v>
      </c>
      <c r="I72" s="141"/>
      <c r="J72" s="142"/>
      <c r="K72" s="143"/>
      <c r="L72" s="275"/>
      <c r="M72" s="69"/>
      <c r="N72" s="137">
        <f t="shared" si="3"/>
        <v>513028.9599999999</v>
      </c>
    </row>
    <row r="73" spans="1:14" ht="15.75" hidden="1" x14ac:dyDescent="0.25">
      <c r="A73" s="141"/>
      <c r="B73" s="142"/>
      <c r="C73" s="143"/>
      <c r="D73" s="140"/>
      <c r="E73" s="69"/>
      <c r="F73" s="137">
        <f t="shared" si="2"/>
        <v>404976.39999999985</v>
      </c>
      <c r="I73" s="141"/>
      <c r="J73" s="142"/>
      <c r="K73" s="143"/>
      <c r="L73" s="275"/>
      <c r="M73" s="69"/>
      <c r="N73" s="137">
        <f t="shared" si="3"/>
        <v>513028.9599999999</v>
      </c>
    </row>
    <row r="74" spans="1:14" ht="15.75" hidden="1" x14ac:dyDescent="0.25">
      <c r="A74" s="141"/>
      <c r="B74" s="142"/>
      <c r="C74" s="143"/>
      <c r="D74" s="140"/>
      <c r="E74" s="69"/>
      <c r="F74" s="137">
        <f t="shared" si="2"/>
        <v>404976.39999999985</v>
      </c>
      <c r="I74" s="141"/>
      <c r="J74" s="142"/>
      <c r="K74" s="143"/>
      <c r="L74" s="275"/>
      <c r="M74" s="69"/>
      <c r="N74" s="137">
        <f t="shared" si="3"/>
        <v>513028.9599999999</v>
      </c>
    </row>
    <row r="75" spans="1:14" ht="15.75" hidden="1" x14ac:dyDescent="0.25">
      <c r="A75" s="141"/>
      <c r="B75" s="142"/>
      <c r="C75" s="143"/>
      <c r="D75" s="140"/>
      <c r="E75" s="69"/>
      <c r="F75" s="137">
        <f t="shared" si="2"/>
        <v>404976.39999999985</v>
      </c>
      <c r="I75" s="141"/>
      <c r="J75" s="142"/>
      <c r="K75" s="143"/>
      <c r="L75" s="275"/>
      <c r="M75" s="69"/>
      <c r="N75" s="137">
        <f t="shared" si="3"/>
        <v>513028.9599999999</v>
      </c>
    </row>
    <row r="76" spans="1:14" ht="15.75" hidden="1" x14ac:dyDescent="0.25">
      <c r="A76" s="141"/>
      <c r="B76" s="142"/>
      <c r="C76" s="143"/>
      <c r="D76" s="140"/>
      <c r="E76" s="69"/>
      <c r="F76" s="137">
        <f t="shared" si="2"/>
        <v>404976.39999999985</v>
      </c>
      <c r="I76" s="141"/>
      <c r="J76" s="142"/>
      <c r="K76" s="143"/>
      <c r="L76" s="275"/>
      <c r="M76" s="69"/>
      <c r="N76" s="137">
        <f t="shared" si="3"/>
        <v>513028.9599999999</v>
      </c>
    </row>
    <row r="77" spans="1:14" ht="15.75" hidden="1" x14ac:dyDescent="0.25">
      <c r="A77" s="141"/>
      <c r="B77" s="142"/>
      <c r="C77" s="143"/>
      <c r="D77" s="140"/>
      <c r="E77" s="69"/>
      <c r="F77" s="137">
        <f t="shared" si="2"/>
        <v>404976.39999999985</v>
      </c>
      <c r="I77" s="141"/>
      <c r="J77" s="142"/>
      <c r="K77" s="143"/>
      <c r="L77" s="275"/>
      <c r="M77" s="69"/>
      <c r="N77" s="137">
        <f t="shared" si="3"/>
        <v>513028.9599999999</v>
      </c>
    </row>
    <row r="78" spans="1:14" ht="15.75" hidden="1" x14ac:dyDescent="0.25">
      <c r="A78" s="141"/>
      <c r="B78" s="142"/>
      <c r="C78" s="143"/>
      <c r="D78" s="140"/>
      <c r="E78" s="69"/>
      <c r="F78" s="137">
        <f t="shared" si="2"/>
        <v>404976.39999999985</v>
      </c>
      <c r="I78" s="141"/>
      <c r="J78" s="142"/>
      <c r="K78" s="143"/>
      <c r="L78" s="275"/>
      <c r="M78" s="69"/>
      <c r="N78" s="137">
        <f t="shared" si="3"/>
        <v>513028.9599999999</v>
      </c>
    </row>
    <row r="79" spans="1:14" ht="15.75" hidden="1" x14ac:dyDescent="0.25">
      <c r="A79" s="141"/>
      <c r="B79" s="142"/>
      <c r="C79" s="143"/>
      <c r="D79" s="140"/>
      <c r="E79" s="69"/>
      <c r="F79" s="137">
        <f t="shared" si="2"/>
        <v>404976.39999999985</v>
      </c>
      <c r="I79" s="141"/>
      <c r="J79" s="142"/>
      <c r="K79" s="143"/>
      <c r="L79" s="275"/>
      <c r="M79" s="69"/>
      <c r="N79" s="137">
        <f t="shared" si="3"/>
        <v>513028.9599999999</v>
      </c>
    </row>
    <row r="80" spans="1:14" ht="15.75" hidden="1" x14ac:dyDescent="0.25">
      <c r="A80" s="141"/>
      <c r="B80" s="142"/>
      <c r="C80" s="143"/>
      <c r="D80" s="140"/>
      <c r="E80" s="69"/>
      <c r="F80" s="137">
        <f t="shared" si="2"/>
        <v>404976.39999999985</v>
      </c>
      <c r="I80" s="141"/>
      <c r="J80" s="142"/>
      <c r="K80" s="143"/>
      <c r="L80" s="275"/>
      <c r="M80" s="69"/>
      <c r="N80" s="137">
        <f t="shared" si="3"/>
        <v>513028.9599999999</v>
      </c>
    </row>
    <row r="81" spans="1:14" ht="15.75" hidden="1" x14ac:dyDescent="0.25">
      <c r="A81" s="144"/>
      <c r="B81" s="145"/>
      <c r="C81" s="146"/>
      <c r="D81" s="147"/>
      <c r="E81" s="34"/>
      <c r="F81" s="137">
        <f t="shared" si="2"/>
        <v>404976.39999999985</v>
      </c>
      <c r="I81" s="144"/>
      <c r="J81" s="145"/>
      <c r="K81" s="146"/>
      <c r="L81" s="118"/>
      <c r="M81" s="34"/>
      <c r="N81" s="137">
        <f t="shared" si="3"/>
        <v>513028.9599999999</v>
      </c>
    </row>
    <row r="82" spans="1:14" ht="15.75" hidden="1" x14ac:dyDescent="0.25">
      <c r="A82" s="144"/>
      <c r="B82" s="145"/>
      <c r="C82" s="146"/>
      <c r="D82" s="147"/>
      <c r="E82" s="34"/>
      <c r="F82" s="137">
        <f t="shared" si="2"/>
        <v>404976.39999999985</v>
      </c>
      <c r="I82" s="144"/>
      <c r="J82" s="145"/>
      <c r="K82" s="146"/>
      <c r="L82" s="118"/>
      <c r="M82" s="34"/>
      <c r="N82" s="137">
        <f t="shared" si="3"/>
        <v>513028.9599999999</v>
      </c>
    </row>
    <row r="83" spans="1:14" ht="15.75" hidden="1" x14ac:dyDescent="0.25">
      <c r="A83" s="144"/>
      <c r="B83" s="145"/>
      <c r="C83" s="146"/>
      <c r="D83" s="147"/>
      <c r="E83" s="34"/>
      <c r="F83" s="137">
        <f t="shared" si="2"/>
        <v>404976.39999999985</v>
      </c>
      <c r="I83" s="144"/>
      <c r="J83" s="145"/>
      <c r="K83" s="146"/>
      <c r="L83" s="118"/>
      <c r="M83" s="34"/>
      <c r="N83" s="137">
        <f t="shared" si="3"/>
        <v>513028.9599999999</v>
      </c>
    </row>
    <row r="84" spans="1:14" ht="15.75" hidden="1" x14ac:dyDescent="0.25">
      <c r="A84" s="144"/>
      <c r="B84" s="145"/>
      <c r="C84" s="146"/>
      <c r="D84" s="147"/>
      <c r="E84" s="34"/>
      <c r="F84" s="137">
        <f t="shared" si="2"/>
        <v>404976.39999999985</v>
      </c>
      <c r="I84" s="144"/>
      <c r="J84" s="145"/>
      <c r="K84" s="146"/>
      <c r="L84" s="118"/>
      <c r="M84" s="34"/>
      <c r="N84" s="137">
        <f t="shared" si="3"/>
        <v>513028.9599999999</v>
      </c>
    </row>
    <row r="85" spans="1:14" ht="15.75" hidden="1" x14ac:dyDescent="0.25">
      <c r="A85" s="144"/>
      <c r="B85" s="145"/>
      <c r="C85" s="146"/>
      <c r="D85" s="147"/>
      <c r="E85" s="34"/>
      <c r="F85" s="137">
        <f t="shared" si="2"/>
        <v>404976.39999999985</v>
      </c>
      <c r="I85" s="144"/>
      <c r="J85" s="145"/>
      <c r="K85" s="146"/>
      <c r="L85" s="118"/>
      <c r="M85" s="34"/>
      <c r="N85" s="137">
        <f t="shared" si="3"/>
        <v>513028.9599999999</v>
      </c>
    </row>
    <row r="86" spans="1:14" ht="15.75" hidden="1" x14ac:dyDescent="0.25">
      <c r="A86" s="144"/>
      <c r="B86" s="145"/>
      <c r="C86" s="146"/>
      <c r="D86" s="147"/>
      <c r="E86" s="34"/>
      <c r="F86" s="137">
        <f t="shared" si="2"/>
        <v>404976.39999999985</v>
      </c>
      <c r="I86" s="144"/>
      <c r="J86" s="145"/>
      <c r="K86" s="146"/>
      <c r="L86" s="118"/>
      <c r="M86" s="34"/>
      <c r="N86" s="137">
        <f t="shared" si="3"/>
        <v>513028.9599999999</v>
      </c>
    </row>
    <row r="87" spans="1:14" ht="15.75" hidden="1" x14ac:dyDescent="0.25">
      <c r="A87" s="141"/>
      <c r="B87" s="142"/>
      <c r="C87" s="143"/>
      <c r="D87" s="148"/>
      <c r="E87" s="69"/>
      <c r="F87" s="137">
        <f t="shared" si="2"/>
        <v>404976.39999999985</v>
      </c>
      <c r="I87" s="141"/>
      <c r="J87" s="142"/>
      <c r="K87" s="143"/>
      <c r="L87" s="276"/>
      <c r="M87" s="69"/>
      <c r="N87" s="137">
        <f t="shared" si="3"/>
        <v>513028.9599999999</v>
      </c>
    </row>
    <row r="88" spans="1:14" ht="15.75" hidden="1" x14ac:dyDescent="0.25">
      <c r="A88" s="141"/>
      <c r="B88" s="142"/>
      <c r="C88" s="143"/>
      <c r="D88" s="148"/>
      <c r="E88" s="69"/>
      <c r="F88" s="137">
        <f t="shared" si="2"/>
        <v>404976.39999999985</v>
      </c>
      <c r="I88" s="141"/>
      <c r="J88" s="142"/>
      <c r="K88" s="143"/>
      <c r="L88" s="276"/>
      <c r="M88" s="69"/>
      <c r="N88" s="137">
        <f t="shared" si="3"/>
        <v>513028.9599999999</v>
      </c>
    </row>
    <row r="89" spans="1:14" ht="15.75" hidden="1" x14ac:dyDescent="0.25">
      <c r="A89" s="141"/>
      <c r="B89" s="142"/>
      <c r="C89" s="143"/>
      <c r="D89" s="148"/>
      <c r="E89" s="69"/>
      <c r="F89" s="137">
        <f t="shared" si="2"/>
        <v>404976.39999999985</v>
      </c>
      <c r="I89" s="141"/>
      <c r="J89" s="142"/>
      <c r="K89" s="143"/>
      <c r="L89" s="276"/>
      <c r="M89" s="69"/>
      <c r="N89" s="137">
        <f t="shared" si="3"/>
        <v>513028.9599999999</v>
      </c>
    </row>
    <row r="90" spans="1:14" ht="15.75" hidden="1" x14ac:dyDescent="0.25">
      <c r="A90" s="141"/>
      <c r="B90" s="142"/>
      <c r="C90" s="143"/>
      <c r="D90" s="148"/>
      <c r="E90" s="69"/>
      <c r="F90" s="137">
        <f t="shared" si="2"/>
        <v>404976.39999999985</v>
      </c>
      <c r="I90" s="141"/>
      <c r="J90" s="142"/>
      <c r="K90" s="143"/>
      <c r="L90" s="276"/>
      <c r="M90" s="69"/>
      <c r="N90" s="137">
        <f t="shared" si="3"/>
        <v>513028.9599999999</v>
      </c>
    </row>
    <row r="91" spans="1:14" ht="15.75" hidden="1" x14ac:dyDescent="0.25">
      <c r="A91" s="141"/>
      <c r="B91" s="142"/>
      <c r="C91" s="143"/>
      <c r="D91" s="148"/>
      <c r="E91" s="69"/>
      <c r="F91" s="137">
        <f t="shared" si="2"/>
        <v>404976.39999999985</v>
      </c>
      <c r="I91" s="141"/>
      <c r="J91" s="142"/>
      <c r="K91" s="143"/>
      <c r="L91" s="276"/>
      <c r="M91" s="69"/>
      <c r="N91" s="137">
        <f t="shared" si="3"/>
        <v>513028.9599999999</v>
      </c>
    </row>
    <row r="92" spans="1:14" ht="15.75" hidden="1" x14ac:dyDescent="0.25">
      <c r="A92" s="141"/>
      <c r="B92" s="142"/>
      <c r="C92" s="143"/>
      <c r="D92" s="148"/>
      <c r="E92" s="69"/>
      <c r="F92" s="137">
        <f t="shared" si="2"/>
        <v>404976.39999999985</v>
      </c>
      <c r="I92" s="141"/>
      <c r="J92" s="142"/>
      <c r="K92" s="143"/>
      <c r="L92" s="276"/>
      <c r="M92" s="69"/>
      <c r="N92" s="137">
        <f t="shared" si="3"/>
        <v>513028.9599999999</v>
      </c>
    </row>
    <row r="93" spans="1:14" ht="15.75" hidden="1" x14ac:dyDescent="0.25">
      <c r="A93" s="141"/>
      <c r="B93" s="142"/>
      <c r="C93" s="143"/>
      <c r="D93" s="148"/>
      <c r="E93" s="69"/>
      <c r="F93" s="137">
        <f t="shared" si="2"/>
        <v>404976.39999999985</v>
      </c>
      <c r="I93" s="141"/>
      <c r="J93" s="142"/>
      <c r="K93" s="143"/>
      <c r="L93" s="276"/>
      <c r="M93" s="69"/>
      <c r="N93" s="137">
        <f t="shared" si="3"/>
        <v>513028.9599999999</v>
      </c>
    </row>
    <row r="94" spans="1:14" ht="15.75" hidden="1" x14ac:dyDescent="0.25">
      <c r="A94" s="141"/>
      <c r="B94" s="142"/>
      <c r="C94" s="143"/>
      <c r="D94" s="148"/>
      <c r="E94" s="69"/>
      <c r="F94" s="137">
        <f t="shared" si="2"/>
        <v>404976.39999999985</v>
      </c>
      <c r="I94" s="141"/>
      <c r="J94" s="142"/>
      <c r="K94" s="143"/>
      <c r="L94" s="276"/>
      <c r="M94" s="69"/>
      <c r="N94" s="137">
        <f t="shared" si="3"/>
        <v>513028.9599999999</v>
      </c>
    </row>
    <row r="95" spans="1:14" ht="15.75" hidden="1" x14ac:dyDescent="0.25">
      <c r="A95" s="141"/>
      <c r="B95" s="142"/>
      <c r="C95" s="143"/>
      <c r="D95" s="148"/>
      <c r="E95" s="69"/>
      <c r="F95" s="137">
        <f t="shared" si="2"/>
        <v>404976.39999999985</v>
      </c>
      <c r="I95" s="141"/>
      <c r="J95" s="142"/>
      <c r="K95" s="143"/>
      <c r="L95" s="276"/>
      <c r="M95" s="69"/>
      <c r="N95" s="137">
        <f t="shared" si="3"/>
        <v>513028.9599999999</v>
      </c>
    </row>
    <row r="96" spans="1:14" ht="15.75" hidden="1" x14ac:dyDescent="0.25">
      <c r="A96" s="141"/>
      <c r="B96" s="142"/>
      <c r="C96" s="143"/>
      <c r="D96" s="148"/>
      <c r="E96" s="69"/>
      <c r="F96" s="137">
        <f t="shared" si="2"/>
        <v>404976.39999999985</v>
      </c>
      <c r="I96" s="141"/>
      <c r="J96" s="142"/>
      <c r="K96" s="143"/>
      <c r="L96" s="276"/>
      <c r="M96" s="69"/>
      <c r="N96" s="137">
        <f t="shared" si="3"/>
        <v>513028.9599999999</v>
      </c>
    </row>
    <row r="97" spans="1:14" ht="16.5" hidden="1" thickBot="1" x14ac:dyDescent="0.3">
      <c r="A97" s="149"/>
      <c r="B97" s="226"/>
      <c r="C97" s="34">
        <v>0</v>
      </c>
      <c r="D97" s="152"/>
      <c r="E97" s="151"/>
      <c r="F97" s="137">
        <f t="shared" si="2"/>
        <v>404976.39999999985</v>
      </c>
      <c r="I97" s="149"/>
      <c r="J97" s="150"/>
      <c r="K97" s="151">
        <v>0</v>
      </c>
      <c r="L97" s="277"/>
      <c r="M97" s="151"/>
      <c r="N97" s="137">
        <f t="shared" si="3"/>
        <v>513028.9599999999</v>
      </c>
    </row>
    <row r="98" spans="1:14" ht="18.75" x14ac:dyDescent="0.3">
      <c r="B98" s="227"/>
      <c r="C98" s="228">
        <f>SUM(C3:C97)</f>
        <v>549976.39999999967</v>
      </c>
      <c r="D98" s="97"/>
      <c r="E98" s="1">
        <f>SUM(E3:E97)</f>
        <v>145000</v>
      </c>
      <c r="F98" s="153">
        <f>F97</f>
        <v>404976.39999999985</v>
      </c>
      <c r="K98" s="225">
        <f>SUM(K3:K97)</f>
        <v>564370.54</v>
      </c>
      <c r="L98" s="278"/>
      <c r="M98" s="1">
        <f>SUM(M3:M97)</f>
        <v>51341.58</v>
      </c>
      <c r="N98" s="153">
        <f>N97</f>
        <v>513028.9599999999</v>
      </c>
    </row>
    <row r="99" spans="1:14" ht="15.75" thickBot="1" x14ac:dyDescent="0.3">
      <c r="B99" s="229"/>
      <c r="C99" s="230"/>
      <c r="D99" s="97"/>
      <c r="E99" s="3"/>
      <c r="F99" s="1"/>
      <c r="K99" s="1"/>
      <c r="L99" s="278"/>
      <c r="M99" s="3"/>
      <c r="N99" s="1"/>
    </row>
    <row r="100" spans="1:14" x14ac:dyDescent="0.25">
      <c r="B100" s="98"/>
      <c r="C100" s="1"/>
      <c r="D100" s="97"/>
      <c r="E100" s="3"/>
      <c r="F100" s="1"/>
      <c r="K100" s="1"/>
      <c r="L100" s="278"/>
      <c r="M100" s="3"/>
      <c r="N100" s="1"/>
    </row>
    <row r="101" spans="1:14" x14ac:dyDescent="0.25">
      <c r="A101"/>
      <c r="B101" s="23"/>
      <c r="D101" s="23"/>
      <c r="I101"/>
      <c r="J101" s="208"/>
    </row>
    <row r="102" spans="1:14" x14ac:dyDescent="0.25">
      <c r="A102"/>
      <c r="B102" s="23"/>
      <c r="D102" s="23"/>
      <c r="I102"/>
      <c r="J102" s="208"/>
    </row>
    <row r="103" spans="1:14" x14ac:dyDescent="0.25">
      <c r="A103"/>
      <c r="B103" s="23"/>
      <c r="D103" s="23"/>
      <c r="I103"/>
      <c r="J103" s="208"/>
    </row>
    <row r="104" spans="1:14" x14ac:dyDescent="0.25">
      <c r="A104"/>
      <c r="B104" s="23"/>
      <c r="D104" s="23"/>
      <c r="F104"/>
      <c r="I104"/>
      <c r="J104" s="208"/>
      <c r="N104"/>
    </row>
    <row r="105" spans="1:14" x14ac:dyDescent="0.25">
      <c r="A105"/>
      <c r="B105" s="23"/>
      <c r="D105" s="23"/>
      <c r="F105"/>
      <c r="I105"/>
      <c r="J105" s="208"/>
      <c r="N105"/>
    </row>
    <row r="106" spans="1:14" x14ac:dyDescent="0.25">
      <c r="A106"/>
      <c r="B106" s="23"/>
      <c r="D106" s="23"/>
      <c r="F106"/>
      <c r="I106"/>
      <c r="J106" s="208"/>
      <c r="N106"/>
    </row>
    <row r="107" spans="1:14" x14ac:dyDescent="0.25">
      <c r="A107"/>
      <c r="B107" s="23"/>
      <c r="D107" s="23"/>
      <c r="F107"/>
      <c r="I107"/>
      <c r="J107" s="208"/>
      <c r="N107"/>
    </row>
    <row r="108" spans="1:14" x14ac:dyDescent="0.25">
      <c r="A108"/>
      <c r="B108" s="23"/>
      <c r="D108" s="23"/>
      <c r="F108"/>
      <c r="I108"/>
      <c r="J108" s="208"/>
      <c r="N108"/>
    </row>
    <row r="109" spans="1:14" x14ac:dyDescent="0.25">
      <c r="A109"/>
      <c r="B109" s="23"/>
      <c r="D109" s="23"/>
      <c r="F109"/>
      <c r="I109"/>
      <c r="J109" s="208"/>
      <c r="N109"/>
    </row>
    <row r="110" spans="1:14" x14ac:dyDescent="0.25">
      <c r="A110"/>
      <c r="B110" s="23"/>
      <c r="D110" s="23"/>
      <c r="F110"/>
      <c r="I110"/>
      <c r="J110" s="208"/>
      <c r="N110"/>
    </row>
    <row r="111" spans="1:14" x14ac:dyDescent="0.25">
      <c r="A111"/>
      <c r="B111" s="23"/>
      <c r="D111" s="23"/>
      <c r="F111"/>
      <c r="I111"/>
      <c r="J111" s="208"/>
      <c r="N111"/>
    </row>
    <row r="112" spans="1:14" x14ac:dyDescent="0.25">
      <c r="A112"/>
      <c r="B112" s="23"/>
      <c r="D112" s="23"/>
      <c r="F112"/>
      <c r="I112"/>
      <c r="J112" s="208"/>
      <c r="N112"/>
    </row>
    <row r="113" spans="1:14" x14ac:dyDescent="0.25">
      <c r="A113"/>
      <c r="B113" s="23"/>
      <c r="D113" s="23"/>
      <c r="E113"/>
      <c r="F113"/>
      <c r="I113"/>
      <c r="J113" s="208"/>
      <c r="M113"/>
      <c r="N113"/>
    </row>
    <row r="114" spans="1:14" x14ac:dyDescent="0.25">
      <c r="A114"/>
      <c r="B114" s="23"/>
      <c r="D114" s="23"/>
      <c r="E114"/>
      <c r="F114"/>
      <c r="I114"/>
      <c r="J114" s="208"/>
      <c r="M114"/>
      <c r="N114"/>
    </row>
    <row r="115" spans="1:14" x14ac:dyDescent="0.25">
      <c r="A115"/>
      <c r="B115" s="23"/>
      <c r="D115" s="23"/>
      <c r="E115"/>
      <c r="F115"/>
      <c r="I115"/>
      <c r="J115" s="208"/>
      <c r="M115"/>
      <c r="N115"/>
    </row>
    <row r="116" spans="1:14" x14ac:dyDescent="0.25">
      <c r="A116"/>
      <c r="B116" s="23"/>
      <c r="D116" s="23"/>
      <c r="E116"/>
      <c r="F116"/>
      <c r="I116"/>
      <c r="J116" s="208"/>
      <c r="M116"/>
      <c r="N116"/>
    </row>
    <row r="117" spans="1:14" x14ac:dyDescent="0.25">
      <c r="A117"/>
      <c r="B117" s="23"/>
      <c r="D117" s="23"/>
      <c r="E117"/>
      <c r="F117"/>
      <c r="I117"/>
      <c r="J117" s="208"/>
      <c r="M117"/>
      <c r="N117"/>
    </row>
    <row r="118" spans="1:14" x14ac:dyDescent="0.25">
      <c r="A118"/>
      <c r="B118" s="23"/>
      <c r="D118" s="23"/>
      <c r="E118"/>
      <c r="F118"/>
      <c r="I118"/>
      <c r="J118" s="208"/>
      <c r="M118"/>
      <c r="N118"/>
    </row>
    <row r="119" spans="1:14" x14ac:dyDescent="0.25">
      <c r="B119" s="23"/>
      <c r="D119" s="23"/>
      <c r="E119"/>
      <c r="J119" s="208"/>
      <c r="M119"/>
    </row>
    <row r="120" spans="1:14" x14ac:dyDescent="0.25">
      <c r="B120" s="23"/>
      <c r="D120" s="23"/>
      <c r="E120"/>
      <c r="J120" s="208"/>
      <c r="M120"/>
    </row>
    <row r="121" spans="1:14" x14ac:dyDescent="0.25">
      <c r="B121" s="23"/>
      <c r="D121" s="23"/>
      <c r="E121"/>
      <c r="J121" s="208"/>
      <c r="M121"/>
    </row>
    <row r="122" spans="1:14" x14ac:dyDescent="0.25">
      <c r="B122" s="23"/>
      <c r="D122" s="23"/>
      <c r="E122"/>
      <c r="J122" s="208"/>
      <c r="M122"/>
    </row>
    <row r="123" spans="1:14" x14ac:dyDescent="0.25">
      <c r="B123" s="23"/>
      <c r="D123" s="23"/>
      <c r="E123"/>
      <c r="J123" s="208"/>
      <c r="M123"/>
    </row>
    <row r="124" spans="1:14" x14ac:dyDescent="0.25">
      <c r="B124" s="23"/>
      <c r="D124" s="23"/>
      <c r="E124"/>
      <c r="J124" s="208"/>
      <c r="M124"/>
    </row>
    <row r="125" spans="1:14" x14ac:dyDescent="0.25">
      <c r="B125" s="23"/>
      <c r="D125" s="23"/>
      <c r="E125"/>
      <c r="J125" s="208"/>
      <c r="M125"/>
    </row>
    <row r="126" spans="1:14" x14ac:dyDescent="0.25">
      <c r="B126" s="23"/>
      <c r="D126" s="23"/>
      <c r="E126"/>
      <c r="J126" s="208"/>
      <c r="M126"/>
    </row>
    <row r="127" spans="1:14" x14ac:dyDescent="0.25">
      <c r="B127" s="23"/>
      <c r="D127" s="23"/>
      <c r="E127"/>
      <c r="J127" s="208"/>
      <c r="M127"/>
    </row>
    <row r="128" spans="1:14" x14ac:dyDescent="0.25">
      <c r="B128" s="23"/>
      <c r="J128" s="208"/>
    </row>
    <row r="129" spans="2:11" x14ac:dyDescent="0.25">
      <c r="B129" s="23"/>
      <c r="J129" s="208"/>
    </row>
    <row r="130" spans="2:11" x14ac:dyDescent="0.25">
      <c r="B130" s="23"/>
      <c r="D130" s="23"/>
      <c r="J130" s="208"/>
    </row>
    <row r="131" spans="2:11" x14ac:dyDescent="0.25">
      <c r="B131" s="23"/>
      <c r="J131" s="208"/>
    </row>
    <row r="132" spans="2:11" x14ac:dyDescent="0.25">
      <c r="B132" s="23"/>
      <c r="J132" s="208"/>
    </row>
    <row r="133" spans="2:11" x14ac:dyDescent="0.25">
      <c r="B133" s="23"/>
      <c r="J133" s="208"/>
    </row>
    <row r="134" spans="2:11" ht="18.75" x14ac:dyDescent="0.3">
      <c r="C134" s="154"/>
      <c r="K134" s="154"/>
    </row>
  </sheetData>
  <mergeCells count="1">
    <mergeCell ref="B41:B42"/>
  </mergeCells>
  <pageMargins left="0.70866141732283472" right="0.11811023622047245" top="0.31496062992125984" bottom="0.23622047244094491" header="0.31496062992125984" footer="0.31496062992125984"/>
  <pageSetup scale="90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2060"/>
  </sheetPr>
  <dimension ref="A1:U80"/>
  <sheetViews>
    <sheetView tabSelected="1" topLeftCell="I1" workbookViewId="0">
      <selection activeCell="K14" sqref="K14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75" customWidth="1"/>
    <col min="12" max="12" width="14.5703125" style="3" customWidth="1"/>
    <col min="13" max="13" width="15.5703125" style="4" bestFit="1" customWidth="1"/>
    <col min="14" max="14" width="15.5703125" style="1" bestFit="1" customWidth="1"/>
    <col min="15" max="15" width="9.140625" customWidth="1"/>
    <col min="16" max="16" width="16.85546875" customWidth="1"/>
    <col min="17" max="17" width="18.140625" style="242" customWidth="1"/>
    <col min="18" max="18" width="15.28515625" style="245" customWidth="1"/>
  </cols>
  <sheetData>
    <row r="1" spans="1:21" ht="23.25" x14ac:dyDescent="0.35">
      <c r="B1" s="315"/>
      <c r="C1" s="317" t="s">
        <v>29</v>
      </c>
      <c r="D1" s="318"/>
      <c r="E1" s="318"/>
      <c r="F1" s="318"/>
      <c r="G1" s="318"/>
      <c r="H1" s="318"/>
      <c r="I1" s="318"/>
      <c r="J1" s="318"/>
      <c r="K1" s="318"/>
      <c r="L1" s="318"/>
      <c r="M1" s="318"/>
    </row>
    <row r="2" spans="1:21" ht="16.5" thickBot="1" x14ac:dyDescent="0.3">
      <c r="B2" s="316"/>
      <c r="C2" s="3"/>
      <c r="H2" s="5"/>
      <c r="I2" s="6"/>
      <c r="J2" s="7"/>
      <c r="L2" s="8"/>
      <c r="M2" s="6"/>
      <c r="N2" s="9"/>
    </row>
    <row r="3" spans="1:21" ht="21.75" thickBot="1" x14ac:dyDescent="0.35">
      <c r="B3" s="319" t="s">
        <v>0</v>
      </c>
      <c r="C3" s="320"/>
      <c r="D3" s="10"/>
      <c r="E3" s="11"/>
      <c r="F3" s="11"/>
      <c r="H3" s="321" t="s">
        <v>30</v>
      </c>
      <c r="I3" s="321"/>
      <c r="K3" s="178"/>
      <c r="L3" s="13"/>
      <c r="M3" s="14"/>
    </row>
    <row r="4" spans="1:21" ht="20.25" thickTop="1" thickBot="1" x14ac:dyDescent="0.35">
      <c r="A4" s="15" t="s">
        <v>1</v>
      </c>
      <c r="B4" s="16"/>
      <c r="C4" s="17">
        <v>567389.35</v>
      </c>
      <c r="D4" s="18">
        <v>44507</v>
      </c>
      <c r="E4" s="322" t="s">
        <v>2</v>
      </c>
      <c r="F4" s="323"/>
      <c r="H4" s="324" t="s">
        <v>3</v>
      </c>
      <c r="I4" s="325"/>
      <c r="J4" s="19"/>
      <c r="K4" s="179"/>
      <c r="L4" s="20"/>
      <c r="M4" s="21" t="s">
        <v>4</v>
      </c>
      <c r="N4" s="22" t="s">
        <v>5</v>
      </c>
      <c r="P4" s="296" t="s">
        <v>6</v>
      </c>
      <c r="Q4" s="297"/>
    </row>
    <row r="5" spans="1:21" ht="18" thickBot="1" x14ac:dyDescent="0.35">
      <c r="A5" s="23" t="s">
        <v>7</v>
      </c>
      <c r="B5" s="24">
        <v>44508</v>
      </c>
      <c r="C5" s="25">
        <v>11855</v>
      </c>
      <c r="D5" s="26" t="s">
        <v>104</v>
      </c>
      <c r="E5" s="27">
        <v>44508</v>
      </c>
      <c r="F5" s="28">
        <v>55699</v>
      </c>
      <c r="G5" s="2"/>
      <c r="H5" s="29">
        <v>44508</v>
      </c>
      <c r="I5" s="30">
        <v>445</v>
      </c>
      <c r="J5" s="37"/>
      <c r="K5" s="31"/>
      <c r="L5" s="9"/>
      <c r="M5" s="32">
        <v>0</v>
      </c>
      <c r="N5" s="33">
        <v>15463</v>
      </c>
      <c r="O5" s="2"/>
      <c r="P5" s="34">
        <f>N5+M5+L5+I5+C5</f>
        <v>27763</v>
      </c>
      <c r="Q5" s="234">
        <f>P5-F5</f>
        <v>-27936</v>
      </c>
      <c r="R5" s="247">
        <f>20000+7936</f>
        <v>27936</v>
      </c>
    </row>
    <row r="6" spans="1:21" ht="18" thickBot="1" x14ac:dyDescent="0.35">
      <c r="A6" s="23"/>
      <c r="B6" s="24">
        <v>44509</v>
      </c>
      <c r="C6" s="25">
        <v>366</v>
      </c>
      <c r="D6" s="35" t="s">
        <v>105</v>
      </c>
      <c r="E6" s="27">
        <v>44509</v>
      </c>
      <c r="F6" s="28">
        <v>37647</v>
      </c>
      <c r="G6" s="2"/>
      <c r="H6" s="36">
        <v>44509</v>
      </c>
      <c r="I6" s="30">
        <v>243</v>
      </c>
      <c r="J6" s="37"/>
      <c r="K6" s="38"/>
      <c r="L6" s="39"/>
      <c r="M6" s="32">
        <v>0</v>
      </c>
      <c r="N6" s="33">
        <v>10660</v>
      </c>
      <c r="O6" s="2"/>
      <c r="P6" s="69">
        <f>N6+M6+L6+I6+C6</f>
        <v>11269</v>
      </c>
      <c r="Q6" s="241">
        <f>P6-F6</f>
        <v>-26378</v>
      </c>
      <c r="R6" s="248">
        <f>22000+4378</f>
        <v>26378</v>
      </c>
      <c r="S6" s="147"/>
    </row>
    <row r="7" spans="1:21" ht="18" thickBot="1" x14ac:dyDescent="0.35">
      <c r="A7" s="23"/>
      <c r="B7" s="24">
        <v>44510</v>
      </c>
      <c r="C7" s="25">
        <v>0</v>
      </c>
      <c r="D7" s="40"/>
      <c r="E7" s="27">
        <v>44510</v>
      </c>
      <c r="F7" s="28">
        <v>34995</v>
      </c>
      <c r="G7" s="2"/>
      <c r="H7" s="36">
        <v>44510</v>
      </c>
      <c r="I7" s="30">
        <v>64</v>
      </c>
      <c r="J7" s="37"/>
      <c r="K7" s="38"/>
      <c r="L7" s="39"/>
      <c r="M7" s="32">
        <v>0</v>
      </c>
      <c r="N7" s="33">
        <v>4538</v>
      </c>
      <c r="O7" s="240"/>
      <c r="P7" s="69">
        <f t="shared" ref="P7:P32" si="0">N7+M7+L7+I7+C7</f>
        <v>4602</v>
      </c>
      <c r="Q7" s="241">
        <f t="shared" ref="Q7:Q38" si="1">P7-F7</f>
        <v>-30393</v>
      </c>
      <c r="R7" s="248">
        <f>26000+4393</f>
        <v>30393</v>
      </c>
      <c r="S7" s="147"/>
    </row>
    <row r="8" spans="1:21" ht="18" thickBot="1" x14ac:dyDescent="0.35">
      <c r="A8" s="23"/>
      <c r="B8" s="24">
        <v>44511</v>
      </c>
      <c r="C8" s="25">
        <v>10911</v>
      </c>
      <c r="D8" s="42" t="s">
        <v>106</v>
      </c>
      <c r="E8" s="27">
        <v>44511</v>
      </c>
      <c r="F8" s="28">
        <v>42232</v>
      </c>
      <c r="G8" s="2"/>
      <c r="H8" s="36">
        <v>44511</v>
      </c>
      <c r="I8" s="30">
        <v>37</v>
      </c>
      <c r="J8" s="43">
        <v>44511</v>
      </c>
      <c r="K8" s="38" t="s">
        <v>34</v>
      </c>
      <c r="L8" s="39">
        <v>1665</v>
      </c>
      <c r="M8" s="32">
        <v>0</v>
      </c>
      <c r="N8" s="33">
        <v>9420</v>
      </c>
      <c r="O8" s="2"/>
      <c r="P8" s="69">
        <f t="shared" si="0"/>
        <v>22033</v>
      </c>
      <c r="Q8" s="241">
        <f t="shared" si="1"/>
        <v>-20199</v>
      </c>
      <c r="R8" s="248">
        <f>20065+133</f>
        <v>20198</v>
      </c>
      <c r="S8" s="147"/>
    </row>
    <row r="9" spans="1:21" ht="18" thickBot="1" x14ac:dyDescent="0.35">
      <c r="A9" s="23"/>
      <c r="B9" s="24">
        <v>44512</v>
      </c>
      <c r="C9" s="25">
        <v>3408</v>
      </c>
      <c r="D9" s="42" t="s">
        <v>107</v>
      </c>
      <c r="E9" s="27">
        <v>44512</v>
      </c>
      <c r="F9" s="28">
        <v>53684</v>
      </c>
      <c r="G9" s="2"/>
      <c r="H9" s="36">
        <v>44512</v>
      </c>
      <c r="I9" s="30">
        <v>72</v>
      </c>
      <c r="J9" s="37">
        <v>44512</v>
      </c>
      <c r="K9" s="239" t="s">
        <v>34</v>
      </c>
      <c r="L9" s="39">
        <v>2280</v>
      </c>
      <c r="M9" s="32">
        <v>0</v>
      </c>
      <c r="N9" s="33">
        <v>12246</v>
      </c>
      <c r="O9" s="2"/>
      <c r="P9" s="69">
        <f>N9+M9+L9+I9+C9</f>
        <v>18006</v>
      </c>
      <c r="Q9" s="241">
        <f t="shared" si="1"/>
        <v>-35678</v>
      </c>
      <c r="R9" s="248">
        <f>35678</f>
        <v>35678</v>
      </c>
      <c r="S9" s="147"/>
    </row>
    <row r="10" spans="1:21" ht="18" thickBot="1" x14ac:dyDescent="0.35">
      <c r="A10" s="23"/>
      <c r="B10" s="24">
        <v>44513</v>
      </c>
      <c r="C10" s="25">
        <v>6328</v>
      </c>
      <c r="D10" s="40" t="s">
        <v>108</v>
      </c>
      <c r="E10" s="27">
        <v>44513</v>
      </c>
      <c r="F10" s="28">
        <v>71293</v>
      </c>
      <c r="G10" s="2"/>
      <c r="H10" s="36">
        <v>44513</v>
      </c>
      <c r="I10" s="30">
        <v>60</v>
      </c>
      <c r="J10" s="37">
        <v>44513</v>
      </c>
      <c r="K10" s="243"/>
      <c r="L10" s="244">
        <v>0</v>
      </c>
      <c r="M10" s="32">
        <v>13100</v>
      </c>
      <c r="N10" s="33">
        <v>20880</v>
      </c>
      <c r="O10" s="2" t="s">
        <v>126</v>
      </c>
      <c r="P10" s="69">
        <f t="shared" ref="P10:P14" si="2">N10+M10+L10+I10+C10</f>
        <v>40368</v>
      </c>
      <c r="Q10" s="241">
        <f t="shared" si="1"/>
        <v>-30925</v>
      </c>
      <c r="R10" s="248">
        <f>30925</f>
        <v>30925</v>
      </c>
      <c r="S10" s="147"/>
    </row>
    <row r="11" spans="1:21" ht="18" thickBot="1" x14ac:dyDescent="0.35">
      <c r="A11" s="23"/>
      <c r="B11" s="24">
        <v>44514</v>
      </c>
      <c r="C11" s="25">
        <v>0</v>
      </c>
      <c r="D11" s="35"/>
      <c r="E11" s="27">
        <v>44514</v>
      </c>
      <c r="F11" s="28">
        <v>48859</v>
      </c>
      <c r="G11" s="2"/>
      <c r="H11" s="36">
        <v>44514</v>
      </c>
      <c r="I11" s="30">
        <v>1875</v>
      </c>
      <c r="J11" s="43"/>
      <c r="K11" s="181"/>
      <c r="L11" s="39"/>
      <c r="M11" s="32">
        <v>0</v>
      </c>
      <c r="N11" s="33">
        <v>11746</v>
      </c>
      <c r="O11" s="2"/>
      <c r="P11" s="69">
        <f t="shared" si="2"/>
        <v>13621</v>
      </c>
      <c r="Q11" s="241">
        <f t="shared" si="1"/>
        <v>-35238</v>
      </c>
      <c r="R11" s="248">
        <f>35238</f>
        <v>35238</v>
      </c>
      <c r="S11" s="147"/>
    </row>
    <row r="12" spans="1:21" ht="18" thickBot="1" x14ac:dyDescent="0.35">
      <c r="A12" s="23"/>
      <c r="B12" s="24">
        <v>44515</v>
      </c>
      <c r="C12" s="25">
        <v>1310</v>
      </c>
      <c r="D12" s="35" t="s">
        <v>109</v>
      </c>
      <c r="E12" s="27">
        <v>44515</v>
      </c>
      <c r="F12" s="28">
        <v>50041</v>
      </c>
      <c r="G12" s="2"/>
      <c r="H12" s="36">
        <v>44515</v>
      </c>
      <c r="I12" s="30">
        <v>2054</v>
      </c>
      <c r="J12" s="37"/>
      <c r="K12" s="182" t="s">
        <v>110</v>
      </c>
      <c r="L12" s="39"/>
      <c r="M12" s="32">
        <v>0</v>
      </c>
      <c r="N12" s="33">
        <v>16831</v>
      </c>
      <c r="O12" s="2"/>
      <c r="P12" s="69">
        <f t="shared" si="2"/>
        <v>20195</v>
      </c>
      <c r="Q12" s="241">
        <f t="shared" si="1"/>
        <v>-29846</v>
      </c>
      <c r="R12" s="248">
        <f>29000+846</f>
        <v>29846</v>
      </c>
      <c r="S12" s="147"/>
    </row>
    <row r="13" spans="1:21" ht="18" thickBot="1" x14ac:dyDescent="0.35">
      <c r="A13" s="23"/>
      <c r="B13" s="24">
        <v>44516</v>
      </c>
      <c r="C13" s="25">
        <v>1739.36</v>
      </c>
      <c r="D13" s="42" t="s">
        <v>111</v>
      </c>
      <c r="E13" s="27">
        <v>44516</v>
      </c>
      <c r="F13" s="28">
        <v>65408</v>
      </c>
      <c r="G13" s="2"/>
      <c r="H13" s="36">
        <v>44516</v>
      </c>
      <c r="I13" s="30">
        <v>1037</v>
      </c>
      <c r="J13" s="37"/>
      <c r="K13" s="38"/>
      <c r="L13" s="39"/>
      <c r="M13" s="350">
        <v>0</v>
      </c>
      <c r="N13" s="351">
        <v>21106</v>
      </c>
      <c r="O13" s="352"/>
      <c r="P13" s="69">
        <f t="shared" si="2"/>
        <v>23882.36</v>
      </c>
      <c r="Q13" s="241">
        <f t="shared" si="1"/>
        <v>-41525.64</v>
      </c>
      <c r="R13" s="248">
        <f>41050+1147</f>
        <v>42197</v>
      </c>
      <c r="S13" s="250" t="s">
        <v>112</v>
      </c>
      <c r="T13" s="249"/>
      <c r="U13" s="249"/>
    </row>
    <row r="14" spans="1:21" ht="18" thickBot="1" x14ac:dyDescent="0.35">
      <c r="A14" s="23"/>
      <c r="B14" s="24">
        <v>44517</v>
      </c>
      <c r="C14" s="25">
        <v>6557.5</v>
      </c>
      <c r="D14" s="40" t="s">
        <v>113</v>
      </c>
      <c r="E14" s="27">
        <v>44517</v>
      </c>
      <c r="F14" s="28">
        <v>53925</v>
      </c>
      <c r="G14" s="2"/>
      <c r="H14" s="36">
        <v>44517</v>
      </c>
      <c r="I14" s="30">
        <v>36</v>
      </c>
      <c r="J14" s="37"/>
      <c r="K14" s="38"/>
      <c r="L14" s="39"/>
      <c r="M14" s="32">
        <v>0</v>
      </c>
      <c r="N14" s="33">
        <v>19362</v>
      </c>
      <c r="O14" s="2"/>
      <c r="P14" s="69">
        <f t="shared" si="2"/>
        <v>25955.5</v>
      </c>
      <c r="Q14" s="241">
        <f t="shared" si="1"/>
        <v>-27969.5</v>
      </c>
      <c r="R14" s="248">
        <v>27970</v>
      </c>
      <c r="S14" s="147"/>
    </row>
    <row r="15" spans="1:21" ht="18" thickBot="1" x14ac:dyDescent="0.35">
      <c r="A15" s="23"/>
      <c r="B15" s="24">
        <v>44518</v>
      </c>
      <c r="C15" s="25">
        <v>5383</v>
      </c>
      <c r="D15" s="40" t="s">
        <v>114</v>
      </c>
      <c r="E15" s="27">
        <v>44518</v>
      </c>
      <c r="F15" s="28">
        <v>47322</v>
      </c>
      <c r="G15" s="2"/>
      <c r="H15" s="36">
        <v>44518</v>
      </c>
      <c r="I15" s="30">
        <v>369</v>
      </c>
      <c r="J15" s="37"/>
      <c r="K15" s="38"/>
      <c r="L15" s="39"/>
      <c r="M15" s="32">
        <v>0</v>
      </c>
      <c r="N15" s="33">
        <v>8790</v>
      </c>
      <c r="P15" s="69">
        <f t="shared" si="0"/>
        <v>14542</v>
      </c>
      <c r="Q15" s="241">
        <f t="shared" si="1"/>
        <v>-32780</v>
      </c>
      <c r="R15" s="248">
        <v>32780</v>
      </c>
      <c r="S15" s="147"/>
    </row>
    <row r="16" spans="1:21" ht="18" thickBot="1" x14ac:dyDescent="0.35">
      <c r="A16" s="23"/>
      <c r="B16" s="24">
        <v>44519</v>
      </c>
      <c r="C16" s="25">
        <v>6078</v>
      </c>
      <c r="D16" s="35" t="s">
        <v>115</v>
      </c>
      <c r="E16" s="27">
        <v>44519</v>
      </c>
      <c r="F16" s="28">
        <v>58831</v>
      </c>
      <c r="G16" s="2"/>
      <c r="H16" s="36">
        <v>44519</v>
      </c>
      <c r="I16" s="30">
        <v>82</v>
      </c>
      <c r="J16" s="37"/>
      <c r="K16" s="182"/>
      <c r="L16" s="9"/>
      <c r="M16" s="32">
        <v>0</v>
      </c>
      <c r="N16" s="33">
        <v>15295</v>
      </c>
      <c r="P16" s="69">
        <f t="shared" si="0"/>
        <v>21455</v>
      </c>
      <c r="Q16" s="241">
        <f t="shared" si="1"/>
        <v>-37376</v>
      </c>
      <c r="R16" s="248">
        <v>37376</v>
      </c>
      <c r="S16" s="147"/>
    </row>
    <row r="17" spans="1:19" ht="18" thickBot="1" x14ac:dyDescent="0.35">
      <c r="A17" s="23"/>
      <c r="B17" s="24">
        <v>44520</v>
      </c>
      <c r="C17" s="25">
        <v>16886.12</v>
      </c>
      <c r="D17" s="42" t="s">
        <v>116</v>
      </c>
      <c r="E17" s="27">
        <v>44520</v>
      </c>
      <c r="F17" s="28">
        <v>59425</v>
      </c>
      <c r="G17" s="2"/>
      <c r="H17" s="36">
        <v>44520</v>
      </c>
      <c r="I17" s="30">
        <v>0</v>
      </c>
      <c r="J17" s="37">
        <v>44520</v>
      </c>
      <c r="K17" s="251" t="s">
        <v>117</v>
      </c>
      <c r="L17" s="244">
        <f>1285.71</f>
        <v>1285.71</v>
      </c>
      <c r="M17" s="32">
        <v>12537.5</v>
      </c>
      <c r="N17" s="33">
        <v>18910</v>
      </c>
      <c r="O17" t="s">
        <v>126</v>
      </c>
      <c r="P17" s="69">
        <f t="shared" si="0"/>
        <v>49619.33</v>
      </c>
      <c r="Q17" s="241">
        <f t="shared" si="1"/>
        <v>-9805.6699999999983</v>
      </c>
      <c r="R17" s="248">
        <f>9805.9+12537.27+1285.71</f>
        <v>23628.879999999997</v>
      </c>
      <c r="S17" s="147"/>
    </row>
    <row r="18" spans="1:19" ht="18" thickBot="1" x14ac:dyDescent="0.35">
      <c r="A18" s="23"/>
      <c r="B18" s="24">
        <v>44521</v>
      </c>
      <c r="C18" s="25">
        <v>0</v>
      </c>
      <c r="D18" s="35"/>
      <c r="E18" s="27">
        <v>44521</v>
      </c>
      <c r="F18" s="28">
        <v>45176</v>
      </c>
      <c r="G18" s="2"/>
      <c r="H18" s="36">
        <v>44521</v>
      </c>
      <c r="I18" s="30">
        <v>1515</v>
      </c>
      <c r="J18" s="37"/>
      <c r="K18" s="183"/>
      <c r="L18" s="39"/>
      <c r="M18" s="32">
        <v>0</v>
      </c>
      <c r="N18" s="33">
        <v>21981</v>
      </c>
      <c r="P18" s="69">
        <f t="shared" si="0"/>
        <v>23496</v>
      </c>
      <c r="Q18" s="241">
        <f t="shared" si="1"/>
        <v>-21680</v>
      </c>
      <c r="R18" s="248">
        <v>21680</v>
      </c>
      <c r="S18" s="147"/>
    </row>
    <row r="19" spans="1:19" ht="18" thickBot="1" x14ac:dyDescent="0.35">
      <c r="A19" s="23"/>
      <c r="B19" s="24">
        <v>44522</v>
      </c>
      <c r="C19" s="25">
        <v>2692</v>
      </c>
      <c r="D19" s="35" t="s">
        <v>109</v>
      </c>
      <c r="E19" s="27">
        <v>44522</v>
      </c>
      <c r="F19" s="28">
        <v>52088</v>
      </c>
      <c r="G19" s="2"/>
      <c r="H19" s="36">
        <v>44522</v>
      </c>
      <c r="I19" s="30">
        <v>0</v>
      </c>
      <c r="J19" s="37"/>
      <c r="K19" s="46"/>
      <c r="L19" s="47"/>
      <c r="M19" s="32">
        <v>0</v>
      </c>
      <c r="N19" s="33">
        <v>23026</v>
      </c>
      <c r="P19" s="69">
        <f t="shared" si="0"/>
        <v>25718</v>
      </c>
      <c r="Q19" s="241">
        <f t="shared" si="1"/>
        <v>-26370</v>
      </c>
      <c r="R19" s="248">
        <v>26370</v>
      </c>
      <c r="S19" s="147"/>
    </row>
    <row r="20" spans="1:19" ht="18" thickBot="1" x14ac:dyDescent="0.35">
      <c r="A20" s="23"/>
      <c r="B20" s="24">
        <v>44523</v>
      </c>
      <c r="C20" s="25">
        <v>6094.61</v>
      </c>
      <c r="D20" s="35" t="s">
        <v>108</v>
      </c>
      <c r="E20" s="27">
        <v>44523</v>
      </c>
      <c r="F20" s="28">
        <v>38542</v>
      </c>
      <c r="G20" s="2"/>
      <c r="H20" s="36">
        <v>44523</v>
      </c>
      <c r="I20" s="30">
        <v>3668.56</v>
      </c>
      <c r="J20" s="37"/>
      <c r="K20" s="184"/>
      <c r="L20" s="45"/>
      <c r="M20" s="32">
        <v>0</v>
      </c>
      <c r="N20" s="33">
        <v>12383</v>
      </c>
      <c r="P20" s="69">
        <f t="shared" si="0"/>
        <v>22146.17</v>
      </c>
      <c r="Q20" s="241">
        <f t="shared" si="1"/>
        <v>-16395.830000000002</v>
      </c>
      <c r="R20" s="248">
        <v>16395.830000000002</v>
      </c>
      <c r="S20" s="147"/>
    </row>
    <row r="21" spans="1:19" ht="18" thickBot="1" x14ac:dyDescent="0.35">
      <c r="A21" s="23"/>
      <c r="B21" s="24">
        <v>44524</v>
      </c>
      <c r="C21" s="25">
        <v>2763.18</v>
      </c>
      <c r="D21" s="35" t="s">
        <v>118</v>
      </c>
      <c r="E21" s="27">
        <v>44524</v>
      </c>
      <c r="F21" s="28">
        <v>34933</v>
      </c>
      <c r="G21" s="2"/>
      <c r="H21" s="36">
        <v>44524</v>
      </c>
      <c r="I21" s="30">
        <v>3972</v>
      </c>
      <c r="J21" s="37"/>
      <c r="K21" s="48"/>
      <c r="L21" s="45"/>
      <c r="M21" s="32">
        <v>0</v>
      </c>
      <c r="N21" s="33">
        <v>9009</v>
      </c>
      <c r="P21" s="69">
        <f t="shared" si="0"/>
        <v>15744.18</v>
      </c>
      <c r="Q21" s="241">
        <f t="shared" si="1"/>
        <v>-19188.82</v>
      </c>
      <c r="R21" s="248">
        <v>19188.82</v>
      </c>
      <c r="S21" s="147"/>
    </row>
    <row r="22" spans="1:19" ht="18" thickBot="1" x14ac:dyDescent="0.35">
      <c r="A22" s="23"/>
      <c r="B22" s="24">
        <v>44525</v>
      </c>
      <c r="C22" s="25">
        <f>3851.5+2501.78</f>
        <v>6353.2800000000007</v>
      </c>
      <c r="D22" s="35" t="s">
        <v>119</v>
      </c>
      <c r="E22" s="27">
        <v>44525</v>
      </c>
      <c r="F22" s="28">
        <v>56996</v>
      </c>
      <c r="G22" s="2"/>
      <c r="H22" s="36">
        <v>44525</v>
      </c>
      <c r="I22" s="30">
        <v>0</v>
      </c>
      <c r="J22" s="37"/>
      <c r="K22" s="31"/>
      <c r="L22" s="49"/>
      <c r="M22" s="32">
        <v>0</v>
      </c>
      <c r="N22" s="33">
        <v>16995</v>
      </c>
      <c r="P22" s="69">
        <f t="shared" si="0"/>
        <v>23348.28</v>
      </c>
      <c r="Q22" s="241">
        <f t="shared" si="1"/>
        <v>-33647.72</v>
      </c>
      <c r="R22" s="248">
        <v>33647.72</v>
      </c>
      <c r="S22" s="147"/>
    </row>
    <row r="23" spans="1:19" ht="18" thickBot="1" x14ac:dyDescent="0.35">
      <c r="A23" s="23"/>
      <c r="B23" s="24">
        <v>44526</v>
      </c>
      <c r="C23" s="25">
        <f>2453+1253.71</f>
        <v>3706.71</v>
      </c>
      <c r="D23" s="35" t="s">
        <v>120</v>
      </c>
      <c r="E23" s="27">
        <v>44526</v>
      </c>
      <c r="F23" s="28">
        <v>76926</v>
      </c>
      <c r="G23" s="2"/>
      <c r="H23" s="36">
        <v>44526</v>
      </c>
      <c r="I23" s="30">
        <v>43</v>
      </c>
      <c r="J23" s="50"/>
      <c r="K23" s="185"/>
      <c r="L23" s="45"/>
      <c r="M23" s="32">
        <v>0</v>
      </c>
      <c r="N23" s="33">
        <v>27959</v>
      </c>
      <c r="P23" s="69">
        <f t="shared" si="0"/>
        <v>31708.71</v>
      </c>
      <c r="Q23" s="241">
        <f t="shared" si="1"/>
        <v>-45217.29</v>
      </c>
      <c r="R23" s="248">
        <v>45217.29</v>
      </c>
      <c r="S23" s="147"/>
    </row>
    <row r="24" spans="1:19" ht="18" thickBot="1" x14ac:dyDescent="0.35">
      <c r="A24" s="23"/>
      <c r="B24" s="24">
        <v>44527</v>
      </c>
      <c r="C24" s="25">
        <v>7071</v>
      </c>
      <c r="D24" s="35" t="s">
        <v>108</v>
      </c>
      <c r="E24" s="27">
        <v>44527</v>
      </c>
      <c r="F24" s="28">
        <v>65252</v>
      </c>
      <c r="G24" s="2"/>
      <c r="H24" s="36">
        <v>44527</v>
      </c>
      <c r="I24" s="30">
        <v>72</v>
      </c>
      <c r="J24" s="51">
        <v>44527</v>
      </c>
      <c r="K24" s="252"/>
      <c r="L24" s="253">
        <v>0</v>
      </c>
      <c r="M24" s="32">
        <v>9944.83</v>
      </c>
      <c r="N24" s="33">
        <v>25005</v>
      </c>
      <c r="O24" t="s">
        <v>126</v>
      </c>
      <c r="P24" s="69">
        <f t="shared" si="0"/>
        <v>42092.83</v>
      </c>
      <c r="Q24" s="241">
        <f t="shared" si="1"/>
        <v>-23159.17</v>
      </c>
      <c r="R24" s="248">
        <v>23159.17</v>
      </c>
      <c r="S24" s="147"/>
    </row>
    <row r="25" spans="1:19" ht="18" thickBot="1" x14ac:dyDescent="0.35">
      <c r="A25" s="23"/>
      <c r="B25" s="24">
        <v>44528</v>
      </c>
      <c r="C25" s="25">
        <v>0</v>
      </c>
      <c r="D25" s="35"/>
      <c r="E25" s="27">
        <v>44528</v>
      </c>
      <c r="F25" s="28">
        <v>39533</v>
      </c>
      <c r="G25" s="2"/>
      <c r="H25" s="36">
        <v>44528</v>
      </c>
      <c r="I25" s="30">
        <v>400</v>
      </c>
      <c r="J25" s="53"/>
      <c r="K25" s="38"/>
      <c r="L25" s="54"/>
      <c r="M25" s="32">
        <v>0</v>
      </c>
      <c r="N25" s="33">
        <v>10181</v>
      </c>
      <c r="P25" s="232">
        <f t="shared" si="0"/>
        <v>10581</v>
      </c>
      <c r="Q25" s="241">
        <f t="shared" si="1"/>
        <v>-28952</v>
      </c>
      <c r="R25" s="248">
        <v>28952</v>
      </c>
    </row>
    <row r="26" spans="1:19" ht="18" thickBot="1" x14ac:dyDescent="0.35">
      <c r="A26" s="23"/>
      <c r="B26" s="24">
        <v>44529</v>
      </c>
      <c r="C26" s="25">
        <v>5142.5</v>
      </c>
      <c r="D26" s="35" t="s">
        <v>121</v>
      </c>
      <c r="E26" s="27">
        <v>44529</v>
      </c>
      <c r="F26" s="28">
        <v>51711</v>
      </c>
      <c r="G26" s="2"/>
      <c r="H26" s="36">
        <v>44529</v>
      </c>
      <c r="I26" s="30">
        <v>1840</v>
      </c>
      <c r="J26" s="37"/>
      <c r="K26" s="186"/>
      <c r="L26" s="45"/>
      <c r="M26" s="32">
        <v>6336</v>
      </c>
      <c r="N26" s="33">
        <v>16621</v>
      </c>
      <c r="O26" t="s">
        <v>125</v>
      </c>
      <c r="P26" s="231">
        <f t="shared" si="0"/>
        <v>29939.5</v>
      </c>
      <c r="Q26" s="241">
        <f t="shared" si="1"/>
        <v>-21771.5</v>
      </c>
      <c r="R26" s="248">
        <v>21771.5</v>
      </c>
    </row>
    <row r="27" spans="1:19" ht="18" thickBot="1" x14ac:dyDescent="0.35">
      <c r="A27" s="23"/>
      <c r="B27" s="24">
        <v>44530</v>
      </c>
      <c r="C27" s="25">
        <v>8184</v>
      </c>
      <c r="D27" s="42" t="s">
        <v>122</v>
      </c>
      <c r="E27" s="27">
        <v>44530</v>
      </c>
      <c r="F27" s="28">
        <v>31060</v>
      </c>
      <c r="G27" s="2"/>
      <c r="H27" s="36">
        <v>44530</v>
      </c>
      <c r="I27" s="30">
        <v>660</v>
      </c>
      <c r="J27" s="55"/>
      <c r="K27" s="187"/>
      <c r="L27" s="54"/>
      <c r="M27" s="32">
        <v>0</v>
      </c>
      <c r="N27" s="33">
        <v>7579</v>
      </c>
      <c r="P27" s="69">
        <f t="shared" si="0"/>
        <v>16423</v>
      </c>
      <c r="Q27" s="241">
        <f t="shared" si="1"/>
        <v>-14637</v>
      </c>
      <c r="R27" s="248">
        <v>14637</v>
      </c>
    </row>
    <row r="28" spans="1:19" ht="18" thickBot="1" x14ac:dyDescent="0.35">
      <c r="A28" s="23"/>
      <c r="B28" s="24">
        <v>44531</v>
      </c>
      <c r="C28" s="25">
        <v>7763</v>
      </c>
      <c r="D28" s="42" t="s">
        <v>123</v>
      </c>
      <c r="E28" s="27">
        <v>44531</v>
      </c>
      <c r="F28" s="28">
        <v>53075</v>
      </c>
      <c r="G28" s="2"/>
      <c r="H28" s="36">
        <v>44531</v>
      </c>
      <c r="I28" s="30">
        <v>2607</v>
      </c>
      <c r="J28" s="56"/>
      <c r="K28" s="57"/>
      <c r="L28" s="54"/>
      <c r="M28" s="32">
        <v>26470</v>
      </c>
      <c r="N28" s="33">
        <v>16235</v>
      </c>
      <c r="O28" t="s">
        <v>126</v>
      </c>
      <c r="P28" s="34">
        <f t="shared" si="0"/>
        <v>53075</v>
      </c>
      <c r="Q28" s="241">
        <f t="shared" si="1"/>
        <v>0</v>
      </c>
      <c r="R28" s="248">
        <v>0</v>
      </c>
    </row>
    <row r="29" spans="1:19" ht="18" thickBot="1" x14ac:dyDescent="0.35">
      <c r="A29" s="23"/>
      <c r="B29" s="24">
        <v>44532</v>
      </c>
      <c r="C29" s="25">
        <v>16193</v>
      </c>
      <c r="D29" s="58" t="s">
        <v>124</v>
      </c>
      <c r="E29" s="27">
        <v>44532</v>
      </c>
      <c r="F29" s="28">
        <f>61771+112553</f>
        <v>174324</v>
      </c>
      <c r="G29" s="2"/>
      <c r="H29" s="36">
        <v>44532</v>
      </c>
      <c r="I29" s="30">
        <v>975</v>
      </c>
      <c r="J29" s="59"/>
      <c r="K29" s="188"/>
      <c r="L29" s="54"/>
      <c r="M29" s="32">
        <f>21782+53508+59045+2732+4000</f>
        <v>141067</v>
      </c>
      <c r="N29" s="33">
        <v>16089</v>
      </c>
      <c r="O29" t="s">
        <v>126</v>
      </c>
      <c r="P29" s="34">
        <f t="shared" si="0"/>
        <v>174324</v>
      </c>
      <c r="Q29" s="241">
        <f t="shared" si="1"/>
        <v>0</v>
      </c>
      <c r="R29" s="248">
        <v>0</v>
      </c>
    </row>
    <row r="30" spans="1:19" ht="18" thickBot="1" x14ac:dyDescent="0.35">
      <c r="A30" s="23"/>
      <c r="B30" s="24">
        <v>44533</v>
      </c>
      <c r="C30" s="25">
        <v>5044.5</v>
      </c>
      <c r="D30" s="58" t="s">
        <v>127</v>
      </c>
      <c r="E30" s="27">
        <v>44533</v>
      </c>
      <c r="F30" s="28">
        <v>90573</v>
      </c>
      <c r="G30" s="2"/>
      <c r="H30" s="36">
        <v>44533</v>
      </c>
      <c r="I30" s="30">
        <v>351</v>
      </c>
      <c r="J30" s="60"/>
      <c r="K30" s="41"/>
      <c r="L30" s="61"/>
      <c r="M30" s="32">
        <f>48493.5</f>
        <v>48493.5</v>
      </c>
      <c r="N30" s="33">
        <v>36684</v>
      </c>
      <c r="P30" s="34">
        <f t="shared" si="0"/>
        <v>90573</v>
      </c>
      <c r="Q30" s="241">
        <f t="shared" si="1"/>
        <v>0</v>
      </c>
      <c r="R30" s="248"/>
    </row>
    <row r="31" spans="1:19" ht="18" thickBot="1" x14ac:dyDescent="0.35">
      <c r="A31" s="23"/>
      <c r="B31" s="24">
        <v>44534</v>
      </c>
      <c r="C31" s="25">
        <v>9820</v>
      </c>
      <c r="D31" s="64" t="s">
        <v>128</v>
      </c>
      <c r="E31" s="27">
        <v>44534</v>
      </c>
      <c r="F31" s="28">
        <v>70468</v>
      </c>
      <c r="G31" s="2"/>
      <c r="H31" s="36">
        <v>44534</v>
      </c>
      <c r="I31" s="30">
        <v>2176</v>
      </c>
      <c r="J31" s="60"/>
      <c r="K31" s="41"/>
      <c r="L31" s="63"/>
      <c r="M31" s="32">
        <f>9170.5+21823.5</f>
        <v>30994</v>
      </c>
      <c r="N31" s="33">
        <v>27478</v>
      </c>
      <c r="P31" s="34">
        <f t="shared" si="0"/>
        <v>70468</v>
      </c>
      <c r="Q31" s="241">
        <f t="shared" si="1"/>
        <v>0</v>
      </c>
      <c r="R31" s="248"/>
    </row>
    <row r="32" spans="1:19" ht="18" thickBot="1" x14ac:dyDescent="0.35">
      <c r="A32" s="23"/>
      <c r="B32" s="24">
        <v>44535</v>
      </c>
      <c r="C32" s="25">
        <v>270</v>
      </c>
      <c r="D32" s="64" t="s">
        <v>129</v>
      </c>
      <c r="E32" s="27">
        <v>44535</v>
      </c>
      <c r="F32" s="28">
        <v>47119</v>
      </c>
      <c r="G32" s="2"/>
      <c r="H32" s="36">
        <v>44535</v>
      </c>
      <c r="I32" s="30">
        <v>79</v>
      </c>
      <c r="J32" s="60"/>
      <c r="K32" s="41"/>
      <c r="L32" s="61"/>
      <c r="M32" s="32">
        <v>32226</v>
      </c>
      <c r="N32" s="33">
        <v>14544</v>
      </c>
      <c r="P32" s="34">
        <f t="shared" si="0"/>
        <v>47119</v>
      </c>
      <c r="Q32" s="241">
        <f t="shared" si="1"/>
        <v>0</v>
      </c>
      <c r="R32" s="246"/>
    </row>
    <row r="33" spans="1:18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 t="s">
        <v>201</v>
      </c>
      <c r="K33" s="269">
        <v>44508</v>
      </c>
      <c r="L33" s="66">
        <v>22224.560000000001</v>
      </c>
      <c r="M33" s="32">
        <v>0</v>
      </c>
      <c r="N33" s="33">
        <v>0</v>
      </c>
      <c r="P33" s="34">
        <v>0</v>
      </c>
      <c r="Q33" s="241">
        <f t="shared" si="1"/>
        <v>0</v>
      </c>
      <c r="R33" s="246"/>
    </row>
    <row r="34" spans="1:18" ht="18" thickBot="1" x14ac:dyDescent="0.35">
      <c r="A34" s="23"/>
      <c r="B34" s="24">
        <v>44508</v>
      </c>
      <c r="C34" s="25">
        <v>350000</v>
      </c>
      <c r="D34" s="64" t="s">
        <v>55</v>
      </c>
      <c r="E34" s="27"/>
      <c r="F34" s="28">
        <v>0</v>
      </c>
      <c r="G34" s="2"/>
      <c r="H34" s="36"/>
      <c r="I34" s="30">
        <v>0</v>
      </c>
      <c r="J34" s="60"/>
      <c r="K34" s="270">
        <v>44509</v>
      </c>
      <c r="L34" s="44">
        <v>5122.62</v>
      </c>
      <c r="M34" s="32">
        <v>0</v>
      </c>
      <c r="N34" s="33">
        <v>0</v>
      </c>
      <c r="P34" s="34">
        <v>0</v>
      </c>
      <c r="Q34" s="241">
        <f t="shared" si="1"/>
        <v>0</v>
      </c>
      <c r="R34" s="246"/>
    </row>
    <row r="35" spans="1:18" ht="18" thickBot="1" x14ac:dyDescent="0.35">
      <c r="A35" s="23"/>
      <c r="B35" s="24">
        <v>44510</v>
      </c>
      <c r="C35" s="25">
        <v>354000</v>
      </c>
      <c r="D35" s="67" t="s">
        <v>55</v>
      </c>
      <c r="E35" s="27"/>
      <c r="F35" s="28">
        <v>0</v>
      </c>
      <c r="G35" s="2"/>
      <c r="H35" s="36"/>
      <c r="I35" s="30">
        <v>0</v>
      </c>
      <c r="J35" s="60"/>
      <c r="K35" s="271">
        <v>44509</v>
      </c>
      <c r="L35" s="66">
        <v>182.52</v>
      </c>
      <c r="M35" s="32">
        <v>0</v>
      </c>
      <c r="N35" s="33">
        <v>0</v>
      </c>
      <c r="P35" s="34">
        <v>0</v>
      </c>
      <c r="Q35" s="241">
        <f t="shared" si="1"/>
        <v>0</v>
      </c>
      <c r="R35" s="246"/>
    </row>
    <row r="36" spans="1:18" ht="18" thickBot="1" x14ac:dyDescent="0.35">
      <c r="A36" s="23"/>
      <c r="B36" s="24">
        <v>44518</v>
      </c>
      <c r="C36" s="25">
        <v>350000</v>
      </c>
      <c r="D36" s="62" t="s">
        <v>55</v>
      </c>
      <c r="E36" s="27"/>
      <c r="F36" s="28">
        <v>0</v>
      </c>
      <c r="G36" s="2"/>
      <c r="H36" s="36"/>
      <c r="I36" s="30">
        <v>0</v>
      </c>
      <c r="J36" s="60"/>
      <c r="K36" s="272">
        <v>44511</v>
      </c>
      <c r="L36" s="44">
        <v>5940</v>
      </c>
      <c r="M36" s="32"/>
      <c r="N36" s="33"/>
      <c r="P36" s="34">
        <v>0</v>
      </c>
      <c r="Q36" s="241">
        <f t="shared" si="1"/>
        <v>0</v>
      </c>
      <c r="R36" s="246"/>
    </row>
    <row r="37" spans="1:18" ht="18" thickBot="1" x14ac:dyDescent="0.35">
      <c r="A37" s="23"/>
      <c r="B37" s="24">
        <v>44523</v>
      </c>
      <c r="C37" s="25">
        <v>353878.2</v>
      </c>
      <c r="D37" s="64" t="s">
        <v>55</v>
      </c>
      <c r="E37" s="27"/>
      <c r="F37" s="28">
        <v>0</v>
      </c>
      <c r="G37" s="2"/>
      <c r="H37" s="36"/>
      <c r="I37" s="30">
        <v>0</v>
      </c>
      <c r="J37" s="60"/>
      <c r="K37" s="270">
        <v>44523</v>
      </c>
      <c r="L37" s="44">
        <v>1799</v>
      </c>
      <c r="M37" s="32"/>
      <c r="N37" s="33"/>
      <c r="P37" s="34">
        <v>0</v>
      </c>
      <c r="Q37" s="241">
        <f t="shared" si="1"/>
        <v>0</v>
      </c>
    </row>
    <row r="38" spans="1:18" ht="18" thickBot="1" x14ac:dyDescent="0.35">
      <c r="A38" s="23"/>
      <c r="B38" s="24"/>
      <c r="C38" s="25"/>
      <c r="D38" s="65"/>
      <c r="E38" s="27"/>
      <c r="F38" s="28">
        <v>0</v>
      </c>
      <c r="G38" s="2"/>
      <c r="H38" s="36"/>
      <c r="I38" s="30">
        <v>0</v>
      </c>
      <c r="J38" s="60"/>
      <c r="K38" s="41"/>
      <c r="L38" s="66"/>
      <c r="M38" s="32"/>
      <c r="N38" s="33"/>
      <c r="P38" s="151">
        <v>0</v>
      </c>
      <c r="Q38" s="241">
        <f t="shared" si="1"/>
        <v>0</v>
      </c>
    </row>
    <row r="39" spans="1:18" ht="18.75" thickTop="1" thickBot="1" x14ac:dyDescent="0.35">
      <c r="A39" s="23"/>
      <c r="B39" s="24"/>
      <c r="C39" s="69"/>
      <c r="D39" s="62"/>
      <c r="E39" s="27"/>
      <c r="F39" s="70"/>
      <c r="G39" s="2"/>
      <c r="H39" s="36"/>
      <c r="I39" s="71"/>
      <c r="J39" s="60"/>
      <c r="K39" s="190"/>
      <c r="L39" s="61"/>
      <c r="M39" s="298">
        <f>SUM(M5:M38)</f>
        <v>321168.83</v>
      </c>
      <c r="N39" s="300">
        <f>SUM(N5:N38)</f>
        <v>467016</v>
      </c>
      <c r="P39" s="34">
        <f>SUM(P5:P38)</f>
        <v>970067.86</v>
      </c>
      <c r="Q39" s="234">
        <f>SUM(Q5:Q38)</f>
        <v>-637069.14000000013</v>
      </c>
    </row>
    <row r="40" spans="1:18" ht="18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299"/>
      <c r="N40" s="301"/>
      <c r="P40" s="34"/>
      <c r="Q40" s="13"/>
    </row>
    <row r="41" spans="1:18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6"/>
      <c r="M41" s="78"/>
      <c r="N41" s="79"/>
      <c r="P41" s="34"/>
      <c r="Q41" s="13"/>
    </row>
    <row r="42" spans="1:18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60"/>
      <c r="K42" s="41"/>
      <c r="L42" s="66"/>
      <c r="M42" s="78"/>
      <c r="N42" s="79"/>
      <c r="P42" s="34"/>
      <c r="Q42" s="13"/>
    </row>
    <row r="43" spans="1:18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0"/>
      <c r="K43" s="41"/>
      <c r="L43" s="66"/>
      <c r="M43" s="78"/>
      <c r="N43" s="79"/>
      <c r="P43" s="34"/>
      <c r="Q43" s="13"/>
    </row>
    <row r="44" spans="1:18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6"/>
      <c r="M44" s="78"/>
      <c r="N44" s="79"/>
      <c r="P44" s="34"/>
      <c r="Q44" s="13"/>
    </row>
    <row r="45" spans="1:18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6"/>
      <c r="M45" s="78"/>
      <c r="N45" s="79"/>
      <c r="P45" s="34"/>
      <c r="Q45" s="13"/>
    </row>
    <row r="46" spans="1:18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6"/>
      <c r="M46" s="78"/>
      <c r="N46" s="79"/>
      <c r="P46" s="34"/>
      <c r="Q46" s="13"/>
    </row>
    <row r="47" spans="1:18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6"/>
      <c r="M47" s="78"/>
      <c r="N47" s="79"/>
      <c r="P47" s="34"/>
      <c r="Q47" s="13"/>
    </row>
    <row r="48" spans="1:18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6"/>
      <c r="M48" s="78"/>
      <c r="N48" s="79"/>
      <c r="P48" s="34"/>
      <c r="Q48" s="13"/>
    </row>
    <row r="49" spans="1:18" ht="16.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77"/>
      <c r="L49" s="9"/>
      <c r="M49" s="85"/>
      <c r="N49" s="33"/>
      <c r="P49" s="34"/>
      <c r="Q49" s="13"/>
    </row>
    <row r="50" spans="1:18" ht="16.5" thickBot="1" x14ac:dyDescent="0.3">
      <c r="B50" s="86" t="s">
        <v>8</v>
      </c>
      <c r="C50" s="87">
        <f>SUM(C5:C49)</f>
        <v>1559797.96</v>
      </c>
      <c r="D50" s="88"/>
      <c r="E50" s="89" t="s">
        <v>8</v>
      </c>
      <c r="F50" s="90">
        <f>SUM(F5:F49)</f>
        <v>1607137</v>
      </c>
      <c r="G50" s="88"/>
      <c r="H50" s="91" t="s">
        <v>9</v>
      </c>
      <c r="I50" s="92">
        <f>SUM(I5:I49)</f>
        <v>24732.559999999998</v>
      </c>
      <c r="J50" s="93"/>
      <c r="K50" s="94" t="s">
        <v>10</v>
      </c>
      <c r="L50" s="95">
        <f>SUM(L5:L49)</f>
        <v>40499.410000000003</v>
      </c>
      <c r="M50" s="96"/>
      <c r="N50" s="96"/>
      <c r="P50" s="34"/>
      <c r="Q50" s="13"/>
    </row>
    <row r="51" spans="1:18" ht="17.25" thickTop="1" thickBot="1" x14ac:dyDescent="0.3">
      <c r="C51" s="3" t="s">
        <v>7</v>
      </c>
      <c r="P51" s="34"/>
      <c r="Q51" s="13"/>
    </row>
    <row r="52" spans="1:18" ht="19.5" thickBot="1" x14ac:dyDescent="0.3">
      <c r="A52" s="98"/>
      <c r="B52" s="99"/>
      <c r="C52" s="1"/>
      <c r="H52" s="302" t="s">
        <v>11</v>
      </c>
      <c r="I52" s="303"/>
      <c r="J52" s="100"/>
      <c r="K52" s="304">
        <f>I50+L50</f>
        <v>65231.97</v>
      </c>
      <c r="L52" s="305"/>
      <c r="M52" s="306">
        <f>N39+M39</f>
        <v>788184.83000000007</v>
      </c>
      <c r="N52" s="307"/>
      <c r="P52" s="34"/>
      <c r="Q52" s="13"/>
    </row>
    <row r="53" spans="1:18" x14ac:dyDescent="0.25">
      <c r="D53" s="308" t="s">
        <v>12</v>
      </c>
      <c r="E53" s="308"/>
      <c r="F53" s="101">
        <f>F50-K52-C50</f>
        <v>-17892.929999999935</v>
      </c>
      <c r="I53" s="102"/>
      <c r="J53" s="103"/>
      <c r="P53" s="34"/>
      <c r="Q53" s="13"/>
    </row>
    <row r="54" spans="1:18" ht="19.5" thickBot="1" x14ac:dyDescent="0.35">
      <c r="D54" s="308" t="s">
        <v>101</v>
      </c>
      <c r="E54" s="308"/>
      <c r="F54" s="96">
        <v>-706888.38</v>
      </c>
      <c r="I54" s="309" t="s">
        <v>13</v>
      </c>
      <c r="J54" s="310"/>
      <c r="K54" s="311">
        <f>F56+F57+F58</f>
        <v>1417526.31</v>
      </c>
      <c r="L54" s="312"/>
      <c r="P54" s="346" t="s">
        <v>130</v>
      </c>
      <c r="Q54" s="346"/>
      <c r="R54" s="254"/>
    </row>
    <row r="55" spans="1:18" ht="19.5" thickBot="1" x14ac:dyDescent="0.35">
      <c r="D55" s="203" t="s">
        <v>100</v>
      </c>
      <c r="E55" s="98"/>
      <c r="F55" s="104">
        <v>0</v>
      </c>
      <c r="I55" s="105"/>
      <c r="J55" s="106"/>
      <c r="K55" s="191"/>
      <c r="L55" s="107"/>
      <c r="P55" s="255">
        <v>50000</v>
      </c>
      <c r="Q55" s="258">
        <v>44505</v>
      </c>
      <c r="R55" s="13"/>
    </row>
    <row r="56" spans="1:18" ht="20.25" thickTop="1" thickBot="1" x14ac:dyDescent="0.35">
      <c r="C56" s="4" t="s">
        <v>7</v>
      </c>
      <c r="E56" s="98" t="s">
        <v>14</v>
      </c>
      <c r="F56" s="96">
        <f>SUM(F53:F55)</f>
        <v>-724781.30999999994</v>
      </c>
      <c r="H56" s="23"/>
      <c r="I56" s="108" t="s">
        <v>15</v>
      </c>
      <c r="J56" s="109"/>
      <c r="K56" s="313">
        <f>-C4</f>
        <v>-567389.35</v>
      </c>
      <c r="L56" s="314"/>
      <c r="P56" s="255">
        <v>50000</v>
      </c>
      <c r="Q56" s="258">
        <v>44505</v>
      </c>
      <c r="R56" s="13"/>
    </row>
    <row r="57" spans="1:18" ht="16.5" thickBot="1" x14ac:dyDescent="0.3">
      <c r="D57" s="110" t="s">
        <v>16</v>
      </c>
      <c r="E57" s="98" t="s">
        <v>17</v>
      </c>
      <c r="F57" s="111">
        <v>0</v>
      </c>
      <c r="P57" s="255">
        <v>50000</v>
      </c>
      <c r="Q57" s="258">
        <v>44505</v>
      </c>
      <c r="R57" s="13"/>
    </row>
    <row r="58" spans="1:18" ht="20.25" thickTop="1" thickBot="1" x14ac:dyDescent="0.35">
      <c r="C58" s="112">
        <v>44535</v>
      </c>
      <c r="D58" s="291" t="s">
        <v>18</v>
      </c>
      <c r="E58" s="292"/>
      <c r="F58" s="113">
        <v>2142307.62</v>
      </c>
      <c r="I58" s="293" t="s">
        <v>103</v>
      </c>
      <c r="J58" s="294"/>
      <c r="K58" s="295">
        <f>K54+K56</f>
        <v>850136.96000000008</v>
      </c>
      <c r="L58" s="295"/>
      <c r="P58" s="255">
        <v>100000</v>
      </c>
      <c r="Q58" s="259">
        <v>44509</v>
      </c>
      <c r="R58" s="13"/>
    </row>
    <row r="59" spans="1:18" ht="18" thickBot="1" x14ac:dyDescent="0.35">
      <c r="C59" s="114"/>
      <c r="D59" s="115"/>
      <c r="E59" s="116"/>
      <c r="F59" s="117"/>
      <c r="J59" s="118"/>
      <c r="P59" s="255">
        <v>215000</v>
      </c>
      <c r="Q59" s="259">
        <v>44510</v>
      </c>
      <c r="R59" s="13"/>
    </row>
    <row r="60" spans="1:18" ht="20.25" customHeight="1" thickBot="1" x14ac:dyDescent="0.3">
      <c r="I60" s="119"/>
      <c r="J60" s="119"/>
      <c r="K60" s="192"/>
      <c r="L60" s="120"/>
      <c r="P60" s="255">
        <v>200500</v>
      </c>
      <c r="Q60" s="258">
        <v>44517</v>
      </c>
      <c r="R60" s="13"/>
    </row>
    <row r="61" spans="1:18" ht="16.5" customHeight="1" thickBot="1" x14ac:dyDescent="0.3">
      <c r="B61" s="121"/>
      <c r="C61" s="122"/>
      <c r="D61" s="123"/>
      <c r="E61" s="34"/>
      <c r="I61" s="119"/>
      <c r="J61" s="119"/>
      <c r="K61" s="192"/>
      <c r="L61" s="120"/>
      <c r="M61" s="124"/>
      <c r="N61" s="98"/>
      <c r="P61" s="255">
        <v>260000</v>
      </c>
      <c r="Q61" s="258">
        <v>44523</v>
      </c>
      <c r="R61" s="13"/>
    </row>
    <row r="62" spans="1:18" ht="16.5" thickBot="1" x14ac:dyDescent="0.3">
      <c r="B62" s="121"/>
      <c r="C62" s="125"/>
      <c r="E62" s="34"/>
      <c r="M62" s="124"/>
      <c r="N62" s="98"/>
      <c r="P62" s="255">
        <v>9636</v>
      </c>
      <c r="Q62" s="258">
        <v>44533</v>
      </c>
      <c r="R62" s="13"/>
    </row>
    <row r="63" spans="1:18" ht="16.5" thickBot="1" x14ac:dyDescent="0.3">
      <c r="B63" s="121"/>
      <c r="C63" s="125"/>
      <c r="E63" s="34"/>
      <c r="F63" s="126"/>
      <c r="L63" s="127"/>
      <c r="M63" s="1"/>
      <c r="P63" s="255">
        <v>0</v>
      </c>
      <c r="Q63" s="258"/>
      <c r="R63" s="13"/>
    </row>
    <row r="64" spans="1:18" ht="16.5" thickBot="1" x14ac:dyDescent="0.3">
      <c r="B64" s="121"/>
      <c r="C64" s="125"/>
      <c r="E64" s="34"/>
      <c r="M64" s="1"/>
      <c r="P64" s="255">
        <v>0</v>
      </c>
      <c r="Q64" s="258"/>
      <c r="R64" s="13"/>
    </row>
    <row r="65" spans="2:18" x14ac:dyDescent="0.25">
      <c r="B65" s="121"/>
      <c r="C65" s="125"/>
      <c r="D65" s="128"/>
      <c r="E65" s="34"/>
      <c r="F65" s="129"/>
      <c r="M65" s="1"/>
      <c r="P65" s="255">
        <v>0</v>
      </c>
      <c r="Q65" s="260"/>
      <c r="R65" s="254"/>
    </row>
    <row r="66" spans="2:18" x14ac:dyDescent="0.25">
      <c r="D66" s="128"/>
      <c r="E66" s="130"/>
      <c r="F66" s="34"/>
      <c r="M66" s="1"/>
      <c r="P66" s="256">
        <v>0</v>
      </c>
      <c r="Q66" s="258"/>
      <c r="R66" s="254"/>
    </row>
    <row r="67" spans="2:18" x14ac:dyDescent="0.25">
      <c r="D67" s="128"/>
      <c r="E67" s="130"/>
      <c r="F67" s="34"/>
      <c r="M67" s="1"/>
      <c r="P67" s="257">
        <v>0</v>
      </c>
      <c r="Q67" s="261"/>
      <c r="R67" s="254"/>
    </row>
    <row r="68" spans="2:18" x14ac:dyDescent="0.25">
      <c r="D68" s="128"/>
      <c r="E68" s="130"/>
      <c r="F68" s="34"/>
      <c r="M68" s="1"/>
      <c r="P68" s="334">
        <f t="shared" ref="P68" si="3">SUM(P55:P67)</f>
        <v>935136</v>
      </c>
      <c r="Q68" s="261"/>
      <c r="R68" s="254"/>
    </row>
    <row r="69" spans="2:18" x14ac:dyDescent="0.25">
      <c r="D69" s="128"/>
      <c r="E69" s="130"/>
      <c r="F69" s="34"/>
      <c r="M69" s="1"/>
      <c r="P69" s="335"/>
      <c r="Q69" s="33"/>
      <c r="R69" s="254"/>
    </row>
    <row r="70" spans="2:18" ht="17.25" x14ac:dyDescent="0.3">
      <c r="D70" s="128"/>
      <c r="E70" s="130"/>
      <c r="F70" s="34"/>
      <c r="M70" s="1"/>
      <c r="P70" s="336" t="s">
        <v>131</v>
      </c>
      <c r="Q70" s="337"/>
      <c r="R70" s="254"/>
    </row>
    <row r="71" spans="2:18" x14ac:dyDescent="0.25">
      <c r="D71" s="128"/>
      <c r="E71" s="130"/>
      <c r="F71" s="34"/>
      <c r="M71" s="1"/>
      <c r="P71" s="85"/>
      <c r="Q71" s="33"/>
      <c r="R71" s="254"/>
    </row>
    <row r="72" spans="2:18" x14ac:dyDescent="0.25">
      <c r="D72" s="128"/>
      <c r="E72" s="130"/>
      <c r="F72" s="34"/>
      <c r="M72" s="1"/>
      <c r="P72" s="338">
        <v>-53663.11</v>
      </c>
      <c r="Q72" s="339"/>
      <c r="R72" s="254"/>
    </row>
    <row r="73" spans="2:18" x14ac:dyDescent="0.25">
      <c r="D73" s="128"/>
      <c r="E73" s="130"/>
      <c r="F73" s="34"/>
      <c r="M73" s="1"/>
      <c r="P73" s="340"/>
      <c r="Q73" s="341"/>
      <c r="R73" s="254"/>
    </row>
    <row r="74" spans="2:18" ht="18.75" x14ac:dyDescent="0.3">
      <c r="D74" s="128"/>
      <c r="E74" s="130"/>
      <c r="F74" s="34"/>
      <c r="M74" s="1"/>
      <c r="P74" s="342">
        <v>0</v>
      </c>
      <c r="Q74" s="343"/>
      <c r="R74" s="254"/>
    </row>
    <row r="75" spans="2:18" ht="19.5" thickBot="1" x14ac:dyDescent="0.35">
      <c r="D75" s="128"/>
      <c r="E75" s="130"/>
      <c r="F75" s="34"/>
      <c r="M75" s="1"/>
      <c r="P75" s="344">
        <v>0</v>
      </c>
      <c r="Q75" s="345"/>
      <c r="R75" s="254"/>
    </row>
    <row r="76" spans="2:18" thickTop="1" x14ac:dyDescent="0.25">
      <c r="D76" s="128"/>
      <c r="E76" s="130"/>
      <c r="F76" s="34"/>
      <c r="M76" s="1"/>
      <c r="P76" s="328">
        <f>SUM(P75+P74+P72)</f>
        <v>-53663.11</v>
      </c>
      <c r="Q76" s="329"/>
      <c r="R76" s="332"/>
    </row>
    <row r="77" spans="2:18" thickBot="1" x14ac:dyDescent="0.3">
      <c r="D77" s="128"/>
      <c r="E77" s="130"/>
      <c r="F77" s="34"/>
      <c r="P77" s="330"/>
      <c r="Q77" s="331"/>
      <c r="R77" s="333"/>
    </row>
    <row r="78" spans="2:18" ht="16.5" thickTop="1" x14ac:dyDescent="0.25">
      <c r="D78" s="128"/>
      <c r="E78" s="128"/>
      <c r="F78" s="129"/>
    </row>
    <row r="79" spans="2:18" x14ac:dyDescent="0.25">
      <c r="D79" s="128"/>
      <c r="E79" s="128"/>
      <c r="F79" s="129"/>
    </row>
    <row r="80" spans="2:18" x14ac:dyDescent="0.25">
      <c r="D80" s="128"/>
      <c r="E80" s="128"/>
      <c r="F80" s="129"/>
    </row>
  </sheetData>
  <mergeCells count="28">
    <mergeCell ref="B1:B2"/>
    <mergeCell ref="C1:M1"/>
    <mergeCell ref="B3:C3"/>
    <mergeCell ref="H3:I3"/>
    <mergeCell ref="E4:F4"/>
    <mergeCell ref="H4:I4"/>
    <mergeCell ref="D58:E58"/>
    <mergeCell ref="I58:J58"/>
    <mergeCell ref="K58:L58"/>
    <mergeCell ref="P4:Q4"/>
    <mergeCell ref="M39:M40"/>
    <mergeCell ref="N39:N40"/>
    <mergeCell ref="H52:I52"/>
    <mergeCell ref="K52:L52"/>
    <mergeCell ref="M52:N52"/>
    <mergeCell ref="D53:E53"/>
    <mergeCell ref="D54:E54"/>
    <mergeCell ref="I54:J54"/>
    <mergeCell ref="K54:L54"/>
    <mergeCell ref="K56:L56"/>
    <mergeCell ref="P54:Q54"/>
    <mergeCell ref="P76:Q77"/>
    <mergeCell ref="R76:R77"/>
    <mergeCell ref="P68:P69"/>
    <mergeCell ref="P70:Q70"/>
    <mergeCell ref="P72:Q73"/>
    <mergeCell ref="P74:Q74"/>
    <mergeCell ref="P75:Q75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N134"/>
  <sheetViews>
    <sheetView workbookViewId="0">
      <selection activeCell="D36" sqref="D36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5.85546875" style="4" bestFit="1" customWidth="1"/>
    <col min="4" max="4" width="12.42578125" bestFit="1" customWidth="1"/>
    <col min="5" max="5" width="15.1406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bestFit="1" customWidth="1"/>
    <col min="13" max="13" width="15.140625" style="4" bestFit="1" customWidth="1"/>
    <col min="14" max="14" width="19.5703125" style="3" bestFit="1" customWidth="1"/>
  </cols>
  <sheetData>
    <row r="1" spans="1:14" ht="36.75" customHeight="1" thickTop="1" thickBot="1" x14ac:dyDescent="0.3">
      <c r="A1" s="166" t="s">
        <v>96</v>
      </c>
      <c r="B1" s="167"/>
      <c r="C1" s="168"/>
      <c r="D1" s="167"/>
      <c r="E1" s="168"/>
      <c r="F1" s="169" t="s">
        <v>31</v>
      </c>
      <c r="I1" s="200" t="s">
        <v>97</v>
      </c>
      <c r="J1" s="207"/>
      <c r="K1" s="202"/>
      <c r="L1" s="201"/>
      <c r="M1" s="202"/>
      <c r="N1" s="169" t="s">
        <v>31</v>
      </c>
    </row>
    <row r="2" spans="1:14" ht="16.5" thickBot="1" x14ac:dyDescent="0.3">
      <c r="A2" s="131" t="s">
        <v>19</v>
      </c>
      <c r="B2" s="131" t="s">
        <v>20</v>
      </c>
      <c r="C2" s="132" t="s">
        <v>21</v>
      </c>
      <c r="D2" s="131" t="s">
        <v>22</v>
      </c>
      <c r="E2" s="132" t="s">
        <v>23</v>
      </c>
      <c r="F2" s="133" t="s">
        <v>21</v>
      </c>
      <c r="I2" s="131" t="s">
        <v>19</v>
      </c>
      <c r="J2" s="206" t="s">
        <v>20</v>
      </c>
      <c r="K2" s="132" t="s">
        <v>21</v>
      </c>
      <c r="L2" s="131" t="s">
        <v>22</v>
      </c>
      <c r="M2" s="132" t="s">
        <v>23</v>
      </c>
      <c r="N2" s="133" t="s">
        <v>21</v>
      </c>
    </row>
    <row r="3" spans="1:14" ht="15.75" x14ac:dyDescent="0.25">
      <c r="A3" s="265" t="s">
        <v>132</v>
      </c>
      <c r="B3" s="283" t="s">
        <v>133</v>
      </c>
      <c r="C3" s="284">
        <v>15652.4</v>
      </c>
      <c r="D3" s="136"/>
      <c r="E3" s="69"/>
      <c r="F3" s="196">
        <f>C3-E3</f>
        <v>15652.4</v>
      </c>
      <c r="I3" s="235"/>
      <c r="J3" s="236"/>
      <c r="K3" s="237"/>
      <c r="L3" s="136"/>
      <c r="M3" s="69"/>
      <c r="N3" s="196">
        <f>K3-M3</f>
        <v>0</v>
      </c>
    </row>
    <row r="4" spans="1:14" ht="18.75" x14ac:dyDescent="0.3">
      <c r="A4" s="267" t="s">
        <v>132</v>
      </c>
      <c r="B4" s="285" t="s">
        <v>134</v>
      </c>
      <c r="C4" s="286">
        <v>6679.8</v>
      </c>
      <c r="D4" s="136"/>
      <c r="E4" s="69"/>
      <c r="F4" s="137">
        <f>F3+C4-E4</f>
        <v>22332.2</v>
      </c>
      <c r="G4" s="138"/>
      <c r="I4" s="235"/>
      <c r="J4" s="236"/>
      <c r="K4" s="237"/>
      <c r="L4" s="136"/>
      <c r="M4" s="69"/>
      <c r="N4" s="137">
        <f>N3+K4-M4</f>
        <v>0</v>
      </c>
    </row>
    <row r="5" spans="1:14" ht="15.75" x14ac:dyDescent="0.25">
      <c r="A5" s="267" t="s">
        <v>135</v>
      </c>
      <c r="B5" s="285" t="s">
        <v>136</v>
      </c>
      <c r="C5" s="286">
        <v>18704.419999999998</v>
      </c>
      <c r="D5" s="136"/>
      <c r="E5" s="69"/>
      <c r="F5" s="137">
        <f t="shared" ref="F5:F68" si="0">F4+C5-E5</f>
        <v>41036.619999999995</v>
      </c>
      <c r="I5" s="235"/>
      <c r="J5" s="236"/>
      <c r="K5" s="237"/>
      <c r="L5" s="136"/>
      <c r="M5" s="69"/>
      <c r="N5" s="137">
        <f t="shared" ref="N5:N68" si="1">N4+K5-M5</f>
        <v>0</v>
      </c>
    </row>
    <row r="6" spans="1:14" ht="15.75" x14ac:dyDescent="0.25">
      <c r="A6" s="267" t="s">
        <v>135</v>
      </c>
      <c r="B6" s="285" t="s">
        <v>137</v>
      </c>
      <c r="C6" s="286">
        <v>840</v>
      </c>
      <c r="D6" s="136"/>
      <c r="E6" s="69"/>
      <c r="F6" s="137">
        <f t="shared" si="0"/>
        <v>41876.619999999995</v>
      </c>
      <c r="I6" s="235"/>
      <c r="J6" s="236"/>
      <c r="K6" s="237"/>
      <c r="L6" s="136"/>
      <c r="M6" s="69"/>
      <c r="N6" s="137">
        <f t="shared" si="1"/>
        <v>0</v>
      </c>
    </row>
    <row r="7" spans="1:14" ht="15.75" x14ac:dyDescent="0.25">
      <c r="A7" s="267" t="s">
        <v>138</v>
      </c>
      <c r="B7" s="268" t="s">
        <v>139</v>
      </c>
      <c r="C7" s="111">
        <v>7697.8</v>
      </c>
      <c r="D7" s="136"/>
      <c r="E7" s="69"/>
      <c r="F7" s="137">
        <f t="shared" si="0"/>
        <v>49574.42</v>
      </c>
      <c r="I7" s="235"/>
      <c r="J7" s="236"/>
      <c r="K7" s="237"/>
      <c r="L7" s="136"/>
      <c r="M7" s="69"/>
      <c r="N7" s="137">
        <f t="shared" si="1"/>
        <v>0</v>
      </c>
    </row>
    <row r="8" spans="1:14" ht="15.75" x14ac:dyDescent="0.25">
      <c r="A8" s="267" t="s">
        <v>138</v>
      </c>
      <c r="B8" s="268" t="s">
        <v>140</v>
      </c>
      <c r="C8" s="111">
        <v>23842.9</v>
      </c>
      <c r="D8" s="136"/>
      <c r="E8" s="69"/>
      <c r="F8" s="137">
        <f t="shared" si="0"/>
        <v>73417.320000000007</v>
      </c>
      <c r="I8" s="235"/>
      <c r="J8" s="236"/>
      <c r="K8" s="237"/>
      <c r="L8" s="136"/>
      <c r="M8" s="69"/>
      <c r="N8" s="137">
        <f t="shared" si="1"/>
        <v>0</v>
      </c>
    </row>
    <row r="9" spans="1:14" ht="15.75" x14ac:dyDescent="0.25">
      <c r="A9" s="267" t="s">
        <v>141</v>
      </c>
      <c r="B9" s="268" t="s">
        <v>142</v>
      </c>
      <c r="C9" s="111">
        <v>29188.7</v>
      </c>
      <c r="D9" s="136"/>
      <c r="E9" s="69"/>
      <c r="F9" s="137">
        <f t="shared" si="0"/>
        <v>102606.02</v>
      </c>
      <c r="I9" s="235"/>
      <c r="J9" s="236"/>
      <c r="K9" s="237"/>
      <c r="L9" s="136"/>
      <c r="M9" s="69"/>
      <c r="N9" s="137">
        <f t="shared" si="1"/>
        <v>0</v>
      </c>
    </row>
    <row r="10" spans="1:14" ht="18.75" x14ac:dyDescent="0.3">
      <c r="A10" s="267" t="s">
        <v>141</v>
      </c>
      <c r="B10" s="268" t="s">
        <v>143</v>
      </c>
      <c r="C10" s="111">
        <v>2112.5</v>
      </c>
      <c r="D10" s="136"/>
      <c r="E10" s="69"/>
      <c r="F10" s="137">
        <f t="shared" si="0"/>
        <v>104718.52</v>
      </c>
      <c r="G10" s="138"/>
      <c r="I10" s="235"/>
      <c r="J10" s="236"/>
      <c r="K10" s="237"/>
      <c r="L10" s="136"/>
      <c r="M10" s="69"/>
      <c r="N10" s="137">
        <f t="shared" si="1"/>
        <v>0</v>
      </c>
    </row>
    <row r="11" spans="1:14" ht="15.75" x14ac:dyDescent="0.25">
      <c r="A11" s="267" t="s">
        <v>144</v>
      </c>
      <c r="B11" s="268" t="s">
        <v>145</v>
      </c>
      <c r="C11" s="111">
        <v>10023.799999999999</v>
      </c>
      <c r="D11" s="140"/>
      <c r="E11" s="69"/>
      <c r="F11" s="137">
        <f t="shared" si="0"/>
        <v>114742.32</v>
      </c>
      <c r="I11" s="235"/>
      <c r="J11" s="236"/>
      <c r="K11" s="237"/>
      <c r="L11" s="140"/>
      <c r="M11" s="69"/>
      <c r="N11" s="137">
        <f t="shared" si="1"/>
        <v>0</v>
      </c>
    </row>
    <row r="12" spans="1:14" ht="15.75" x14ac:dyDescent="0.25">
      <c r="A12" s="267" t="s">
        <v>146</v>
      </c>
      <c r="B12" s="268" t="s">
        <v>147</v>
      </c>
      <c r="C12" s="111">
        <v>29492.45</v>
      </c>
      <c r="D12" s="140"/>
      <c r="E12" s="69"/>
      <c r="F12" s="137">
        <f t="shared" si="0"/>
        <v>144234.77000000002</v>
      </c>
      <c r="I12" s="235"/>
      <c r="J12" s="236"/>
      <c r="K12" s="237"/>
      <c r="L12" s="140"/>
      <c r="M12" s="69"/>
      <c r="N12" s="137">
        <f t="shared" si="1"/>
        <v>0</v>
      </c>
    </row>
    <row r="13" spans="1:14" ht="15.75" x14ac:dyDescent="0.25">
      <c r="A13" s="267" t="s">
        <v>146</v>
      </c>
      <c r="B13" s="268" t="s">
        <v>148</v>
      </c>
      <c r="C13" s="111">
        <v>8447.5</v>
      </c>
      <c r="D13" s="140"/>
      <c r="E13" s="69"/>
      <c r="F13" s="137">
        <f t="shared" si="0"/>
        <v>152682.27000000002</v>
      </c>
      <c r="I13" s="235"/>
      <c r="J13" s="236"/>
      <c r="K13" s="237"/>
      <c r="L13" s="140"/>
      <c r="M13" s="69"/>
      <c r="N13" s="137">
        <f t="shared" si="1"/>
        <v>0</v>
      </c>
    </row>
    <row r="14" spans="1:14" ht="15.75" x14ac:dyDescent="0.25">
      <c r="A14" s="267" t="s">
        <v>149</v>
      </c>
      <c r="B14" s="268" t="s">
        <v>150</v>
      </c>
      <c r="C14" s="111">
        <v>1123.5</v>
      </c>
      <c r="D14" s="140"/>
      <c r="E14" s="69"/>
      <c r="F14" s="137">
        <f t="shared" si="0"/>
        <v>153805.77000000002</v>
      </c>
      <c r="I14" s="235"/>
      <c r="J14" s="236"/>
      <c r="K14" s="237"/>
      <c r="L14" s="140"/>
      <c r="M14" s="69"/>
      <c r="N14" s="137">
        <f t="shared" si="1"/>
        <v>0</v>
      </c>
    </row>
    <row r="15" spans="1:14" ht="15.75" x14ac:dyDescent="0.25">
      <c r="A15" s="267" t="s">
        <v>151</v>
      </c>
      <c r="B15" s="268" t="s">
        <v>152</v>
      </c>
      <c r="C15" s="111">
        <v>14678.6</v>
      </c>
      <c r="D15" s="140"/>
      <c r="E15" s="69"/>
      <c r="F15" s="137">
        <f t="shared" si="0"/>
        <v>168484.37000000002</v>
      </c>
      <c r="I15" s="235"/>
      <c r="J15" s="236"/>
      <c r="K15" s="237"/>
      <c r="L15" s="140"/>
      <c r="M15" s="69"/>
      <c r="N15" s="137">
        <f t="shared" si="1"/>
        <v>0</v>
      </c>
    </row>
    <row r="16" spans="1:14" ht="15.75" x14ac:dyDescent="0.25">
      <c r="A16" s="267" t="s">
        <v>151</v>
      </c>
      <c r="B16" s="268" t="s">
        <v>153</v>
      </c>
      <c r="C16" s="111">
        <v>31129.7</v>
      </c>
      <c r="D16" s="140"/>
      <c r="E16" s="69"/>
      <c r="F16" s="137">
        <f t="shared" si="0"/>
        <v>199614.07000000004</v>
      </c>
      <c r="I16" s="235"/>
      <c r="J16" s="236"/>
      <c r="K16" s="237"/>
      <c r="L16" s="140"/>
      <c r="M16" s="69"/>
      <c r="N16" s="137">
        <f t="shared" si="1"/>
        <v>0</v>
      </c>
    </row>
    <row r="17" spans="1:14" ht="15.75" x14ac:dyDescent="0.25">
      <c r="A17" s="267" t="s">
        <v>154</v>
      </c>
      <c r="B17" s="268" t="s">
        <v>155</v>
      </c>
      <c r="C17" s="111">
        <v>14174.9</v>
      </c>
      <c r="D17" s="140"/>
      <c r="E17" s="69"/>
      <c r="F17" s="137">
        <f t="shared" si="0"/>
        <v>213788.97000000003</v>
      </c>
      <c r="I17" s="235"/>
      <c r="J17" s="236"/>
      <c r="K17" s="237"/>
      <c r="L17" s="140"/>
      <c r="M17" s="69"/>
      <c r="N17" s="137">
        <f t="shared" si="1"/>
        <v>0</v>
      </c>
    </row>
    <row r="18" spans="1:14" ht="15.75" x14ac:dyDescent="0.25">
      <c r="A18" s="267" t="s">
        <v>154</v>
      </c>
      <c r="B18" s="268" t="s">
        <v>156</v>
      </c>
      <c r="C18" s="111">
        <v>2463.75</v>
      </c>
      <c r="D18" s="140"/>
      <c r="E18" s="69"/>
      <c r="F18" s="137">
        <f t="shared" si="0"/>
        <v>216252.72000000003</v>
      </c>
      <c r="I18" s="235"/>
      <c r="J18" s="236"/>
      <c r="K18" s="237"/>
      <c r="L18" s="140"/>
      <c r="M18" s="69"/>
      <c r="N18" s="137">
        <f t="shared" si="1"/>
        <v>0</v>
      </c>
    </row>
    <row r="19" spans="1:14" ht="15.75" x14ac:dyDescent="0.25">
      <c r="A19" s="267" t="s">
        <v>154</v>
      </c>
      <c r="B19" s="268" t="s">
        <v>157</v>
      </c>
      <c r="C19" s="111">
        <v>9900</v>
      </c>
      <c r="D19" s="140"/>
      <c r="E19" s="69"/>
      <c r="F19" s="137">
        <f t="shared" si="0"/>
        <v>226152.72000000003</v>
      </c>
      <c r="I19" s="235"/>
      <c r="J19" s="236"/>
      <c r="K19" s="237"/>
      <c r="L19" s="140"/>
      <c r="M19" s="69"/>
      <c r="N19" s="137">
        <f t="shared" si="1"/>
        <v>0</v>
      </c>
    </row>
    <row r="20" spans="1:14" ht="15.75" x14ac:dyDescent="0.25">
      <c r="A20" s="267" t="s">
        <v>158</v>
      </c>
      <c r="B20" s="268" t="s">
        <v>159</v>
      </c>
      <c r="C20" s="111">
        <v>20284.5</v>
      </c>
      <c r="D20" s="140"/>
      <c r="E20" s="69"/>
      <c r="F20" s="137">
        <f t="shared" si="0"/>
        <v>246437.22000000003</v>
      </c>
      <c r="I20" s="235"/>
      <c r="J20" s="236"/>
      <c r="K20" s="237"/>
      <c r="L20" s="140"/>
      <c r="M20" s="69"/>
      <c r="N20" s="137">
        <f t="shared" si="1"/>
        <v>0</v>
      </c>
    </row>
    <row r="21" spans="1:14" ht="15.75" x14ac:dyDescent="0.25">
      <c r="A21" s="267" t="s">
        <v>158</v>
      </c>
      <c r="B21" s="268" t="s">
        <v>160</v>
      </c>
      <c r="C21" s="111">
        <v>8609</v>
      </c>
      <c r="D21" s="140"/>
      <c r="E21" s="69"/>
      <c r="F21" s="137">
        <f t="shared" si="0"/>
        <v>255046.22000000003</v>
      </c>
      <c r="I21" s="235"/>
      <c r="J21" s="236"/>
      <c r="K21" s="237"/>
      <c r="L21" s="140"/>
      <c r="M21" s="69"/>
      <c r="N21" s="137">
        <f t="shared" si="1"/>
        <v>0</v>
      </c>
    </row>
    <row r="22" spans="1:14" ht="18.75" x14ac:dyDescent="0.3">
      <c r="A22" s="267" t="s">
        <v>161</v>
      </c>
      <c r="B22" s="268" t="s">
        <v>162</v>
      </c>
      <c r="C22" s="111">
        <v>32844.300000000003</v>
      </c>
      <c r="D22" s="140"/>
      <c r="E22" s="69"/>
      <c r="F22" s="137">
        <f t="shared" si="0"/>
        <v>287890.52</v>
      </c>
      <c r="G22" s="138"/>
      <c r="I22" s="235"/>
      <c r="J22" s="236"/>
      <c r="K22" s="237"/>
      <c r="L22" s="140"/>
      <c r="M22" s="69"/>
      <c r="N22" s="137">
        <f t="shared" si="1"/>
        <v>0</v>
      </c>
    </row>
    <row r="23" spans="1:14" ht="15.75" x14ac:dyDescent="0.25">
      <c r="A23" s="267" t="s">
        <v>161</v>
      </c>
      <c r="B23" s="268" t="s">
        <v>163</v>
      </c>
      <c r="C23" s="111">
        <v>1801.8</v>
      </c>
      <c r="D23" s="140"/>
      <c r="E23" s="69"/>
      <c r="F23" s="137">
        <f t="shared" si="0"/>
        <v>289692.32</v>
      </c>
      <c r="I23" s="235"/>
      <c r="J23" s="236"/>
      <c r="K23" s="237"/>
      <c r="L23" s="140"/>
      <c r="M23" s="69"/>
      <c r="N23" s="137">
        <f t="shared" si="1"/>
        <v>0</v>
      </c>
    </row>
    <row r="24" spans="1:14" ht="15.75" x14ac:dyDescent="0.25">
      <c r="A24" s="267" t="s">
        <v>164</v>
      </c>
      <c r="B24" s="268" t="s">
        <v>165</v>
      </c>
      <c r="C24" s="111">
        <v>700</v>
      </c>
      <c r="D24" s="140"/>
      <c r="E24" s="69"/>
      <c r="F24" s="137">
        <f t="shared" si="0"/>
        <v>290392.32000000001</v>
      </c>
      <c r="I24" s="235"/>
      <c r="J24" s="236"/>
      <c r="K24" s="237"/>
      <c r="L24" s="140"/>
      <c r="M24" s="69"/>
      <c r="N24" s="137">
        <f t="shared" si="1"/>
        <v>0</v>
      </c>
    </row>
    <row r="25" spans="1:14" ht="15.75" x14ac:dyDescent="0.25">
      <c r="A25" s="267" t="s">
        <v>164</v>
      </c>
      <c r="B25" s="268" t="s">
        <v>166</v>
      </c>
      <c r="C25" s="111">
        <v>0</v>
      </c>
      <c r="D25" s="140"/>
      <c r="E25" s="69"/>
      <c r="F25" s="137">
        <f t="shared" si="0"/>
        <v>290392.32000000001</v>
      </c>
      <c r="I25" s="235"/>
      <c r="J25" s="236"/>
      <c r="K25" s="237"/>
      <c r="L25" s="140"/>
      <c r="M25" s="69"/>
      <c r="N25" s="137">
        <f t="shared" si="1"/>
        <v>0</v>
      </c>
    </row>
    <row r="26" spans="1:14" ht="15.75" x14ac:dyDescent="0.25">
      <c r="A26" s="267" t="s">
        <v>164</v>
      </c>
      <c r="B26" s="268" t="s">
        <v>167</v>
      </c>
      <c r="C26" s="111">
        <v>34909.9</v>
      </c>
      <c r="D26" s="140" t="s">
        <v>202</v>
      </c>
      <c r="E26" s="69"/>
      <c r="F26" s="137">
        <f t="shared" si="0"/>
        <v>325302.22000000003</v>
      </c>
      <c r="I26" s="235"/>
      <c r="J26" s="236"/>
      <c r="K26" s="237"/>
      <c r="L26" s="140"/>
      <c r="M26" s="69"/>
      <c r="N26" s="137">
        <f t="shared" si="1"/>
        <v>0</v>
      </c>
    </row>
    <row r="27" spans="1:14" ht="15.75" x14ac:dyDescent="0.25">
      <c r="A27" s="267" t="s">
        <v>164</v>
      </c>
      <c r="B27" s="268" t="s">
        <v>168</v>
      </c>
      <c r="C27" s="111">
        <v>5451.9</v>
      </c>
      <c r="D27" s="140"/>
      <c r="E27" s="69"/>
      <c r="F27" s="137">
        <f t="shared" si="0"/>
        <v>330754.12000000005</v>
      </c>
      <c r="I27" s="235"/>
      <c r="J27" s="236"/>
      <c r="K27" s="237"/>
      <c r="L27" s="140"/>
      <c r="M27" s="69"/>
      <c r="N27" s="137">
        <f t="shared" si="1"/>
        <v>0</v>
      </c>
    </row>
    <row r="28" spans="1:14" ht="15.75" x14ac:dyDescent="0.25">
      <c r="A28" s="267" t="s">
        <v>169</v>
      </c>
      <c r="B28" s="268" t="s">
        <v>170</v>
      </c>
      <c r="C28" s="111">
        <v>6120</v>
      </c>
      <c r="D28" s="140"/>
      <c r="E28" s="69"/>
      <c r="F28" s="137">
        <f t="shared" si="0"/>
        <v>336874.12000000005</v>
      </c>
      <c r="I28" s="235"/>
      <c r="J28" s="236"/>
      <c r="K28" s="237"/>
      <c r="L28" s="140"/>
      <c r="M28" s="69"/>
      <c r="N28" s="137">
        <f t="shared" si="1"/>
        <v>0</v>
      </c>
    </row>
    <row r="29" spans="1:14" ht="15.75" x14ac:dyDescent="0.25">
      <c r="A29" s="267" t="s">
        <v>169</v>
      </c>
      <c r="B29" s="268" t="s">
        <v>171</v>
      </c>
      <c r="C29" s="111">
        <v>200.4</v>
      </c>
      <c r="D29" s="140"/>
      <c r="E29" s="69"/>
      <c r="F29" s="137">
        <f t="shared" si="0"/>
        <v>337074.52000000008</v>
      </c>
      <c r="I29" s="235"/>
      <c r="J29" s="236"/>
      <c r="K29" s="237"/>
      <c r="L29" s="140"/>
      <c r="M29" s="69"/>
      <c r="N29" s="137">
        <f t="shared" si="1"/>
        <v>0</v>
      </c>
    </row>
    <row r="30" spans="1:14" ht="18.75" x14ac:dyDescent="0.3">
      <c r="A30" s="267" t="s">
        <v>172</v>
      </c>
      <c r="B30" s="268" t="s">
        <v>173</v>
      </c>
      <c r="C30" s="111">
        <v>16436.2</v>
      </c>
      <c r="D30" s="140"/>
      <c r="E30" s="69"/>
      <c r="F30" s="137">
        <f t="shared" si="0"/>
        <v>353510.72000000009</v>
      </c>
      <c r="G30" s="138"/>
      <c r="I30" s="235"/>
      <c r="J30" s="236"/>
      <c r="K30" s="237"/>
      <c r="L30" s="140"/>
      <c r="M30" s="69"/>
      <c r="N30" s="137">
        <f t="shared" si="1"/>
        <v>0</v>
      </c>
    </row>
    <row r="31" spans="1:14" ht="15.75" x14ac:dyDescent="0.25">
      <c r="A31" s="267" t="s">
        <v>174</v>
      </c>
      <c r="B31" s="268" t="s">
        <v>175</v>
      </c>
      <c r="C31" s="111">
        <v>5770.5</v>
      </c>
      <c r="D31" s="140"/>
      <c r="E31" s="69"/>
      <c r="F31" s="137">
        <f t="shared" si="0"/>
        <v>359281.22000000009</v>
      </c>
      <c r="I31" s="235"/>
      <c r="J31" s="236"/>
      <c r="K31" s="237"/>
      <c r="L31" s="140"/>
      <c r="M31" s="69"/>
      <c r="N31" s="137">
        <f t="shared" si="1"/>
        <v>0</v>
      </c>
    </row>
    <row r="32" spans="1:14" ht="15.75" x14ac:dyDescent="0.25">
      <c r="A32" s="267" t="s">
        <v>174</v>
      </c>
      <c r="B32" s="268" t="s">
        <v>176</v>
      </c>
      <c r="C32" s="111">
        <v>31786.83</v>
      </c>
      <c r="D32" s="140"/>
      <c r="E32" s="69"/>
      <c r="F32" s="137">
        <f t="shared" si="0"/>
        <v>391068.0500000001</v>
      </c>
      <c r="I32" s="235"/>
      <c r="J32" s="236"/>
      <c r="K32" s="237"/>
      <c r="L32" s="140"/>
      <c r="M32" s="69"/>
      <c r="N32" s="137">
        <f t="shared" si="1"/>
        <v>0</v>
      </c>
    </row>
    <row r="33" spans="1:14" ht="15.75" x14ac:dyDescent="0.25">
      <c r="A33" s="267" t="s">
        <v>177</v>
      </c>
      <c r="B33" s="268" t="s">
        <v>178</v>
      </c>
      <c r="C33" s="111">
        <v>1033.5999999999999</v>
      </c>
      <c r="D33" s="140"/>
      <c r="E33" s="69"/>
      <c r="F33" s="137">
        <f t="shared" si="0"/>
        <v>392101.65000000008</v>
      </c>
      <c r="I33" s="235"/>
      <c r="J33" s="236"/>
      <c r="K33" s="237"/>
      <c r="L33" s="140"/>
      <c r="M33" s="69"/>
      <c r="N33" s="137">
        <f t="shared" si="1"/>
        <v>0</v>
      </c>
    </row>
    <row r="34" spans="1:14" ht="15.75" x14ac:dyDescent="0.25">
      <c r="A34" s="267" t="s">
        <v>177</v>
      </c>
      <c r="B34" s="268" t="s">
        <v>179</v>
      </c>
      <c r="C34" s="111">
        <v>23327.4</v>
      </c>
      <c r="D34" s="140"/>
      <c r="E34" s="69"/>
      <c r="F34" s="137">
        <f t="shared" si="0"/>
        <v>415429.0500000001</v>
      </c>
      <c r="I34" s="235"/>
      <c r="J34" s="236"/>
      <c r="K34" s="237"/>
      <c r="L34" s="140"/>
      <c r="M34" s="69"/>
      <c r="N34" s="137">
        <f t="shared" si="1"/>
        <v>0</v>
      </c>
    </row>
    <row r="35" spans="1:14" ht="15.75" x14ac:dyDescent="0.25">
      <c r="A35" s="267" t="s">
        <v>180</v>
      </c>
      <c r="B35" s="287" t="s">
        <v>181</v>
      </c>
      <c r="C35" s="288">
        <v>9701.98</v>
      </c>
      <c r="D35" s="289"/>
      <c r="E35" s="69"/>
      <c r="F35" s="137">
        <f t="shared" si="0"/>
        <v>425131.03000000009</v>
      </c>
      <c r="I35" s="235"/>
      <c r="J35" s="236"/>
      <c r="K35" s="237"/>
      <c r="L35" s="140"/>
      <c r="M35" s="69"/>
      <c r="N35" s="137">
        <f t="shared" si="1"/>
        <v>0</v>
      </c>
    </row>
    <row r="36" spans="1:14" ht="15.75" x14ac:dyDescent="0.25">
      <c r="A36" s="267" t="s">
        <v>180</v>
      </c>
      <c r="B36" s="268" t="s">
        <v>182</v>
      </c>
      <c r="C36" s="111">
        <v>19002.599999999999</v>
      </c>
      <c r="D36" s="140"/>
      <c r="E36" s="69"/>
      <c r="F36" s="137">
        <f t="shared" si="0"/>
        <v>444133.63000000006</v>
      </c>
      <c r="I36" s="235"/>
      <c r="J36" s="236"/>
      <c r="K36" s="237"/>
      <c r="L36" s="140"/>
      <c r="M36" s="69"/>
      <c r="N36" s="137">
        <f t="shared" si="1"/>
        <v>0</v>
      </c>
    </row>
    <row r="37" spans="1:14" ht="15.75" x14ac:dyDescent="0.25">
      <c r="A37" s="267" t="s">
        <v>183</v>
      </c>
      <c r="B37" s="268" t="s">
        <v>184</v>
      </c>
      <c r="C37" s="111">
        <v>15004.5</v>
      </c>
      <c r="D37" s="140"/>
      <c r="E37" s="69"/>
      <c r="F37" s="137">
        <f t="shared" si="0"/>
        <v>459138.13000000006</v>
      </c>
      <c r="I37" s="235"/>
      <c r="J37" s="236"/>
      <c r="K37" s="237"/>
      <c r="L37" s="140"/>
      <c r="M37" s="69"/>
      <c r="N37" s="137">
        <f t="shared" si="1"/>
        <v>0</v>
      </c>
    </row>
    <row r="38" spans="1:14" ht="15.75" x14ac:dyDescent="0.25">
      <c r="A38" s="267" t="s">
        <v>183</v>
      </c>
      <c r="B38" s="268" t="s">
        <v>185</v>
      </c>
      <c r="C38" s="111">
        <v>11653</v>
      </c>
      <c r="D38" s="140"/>
      <c r="E38" s="69"/>
      <c r="F38" s="137">
        <f t="shared" si="0"/>
        <v>470791.13000000006</v>
      </c>
      <c r="I38" s="235"/>
      <c r="J38" s="236"/>
      <c r="K38" s="237"/>
      <c r="L38" s="140"/>
      <c r="M38" s="69"/>
      <c r="N38" s="137">
        <f t="shared" si="1"/>
        <v>0</v>
      </c>
    </row>
    <row r="39" spans="1:14" ht="15.75" x14ac:dyDescent="0.25">
      <c r="A39" s="267" t="s">
        <v>186</v>
      </c>
      <c r="B39" s="268" t="s">
        <v>187</v>
      </c>
      <c r="C39" s="111">
        <v>13564.4</v>
      </c>
      <c r="D39" s="140"/>
      <c r="E39" s="69"/>
      <c r="F39" s="137">
        <f t="shared" si="0"/>
        <v>484355.53000000009</v>
      </c>
      <c r="I39" s="235"/>
      <c r="J39" s="236"/>
      <c r="K39" s="237"/>
      <c r="L39" s="140"/>
      <c r="M39" s="69"/>
      <c r="N39" s="137">
        <f t="shared" si="1"/>
        <v>0</v>
      </c>
    </row>
    <row r="40" spans="1:14" ht="15.75" x14ac:dyDescent="0.25">
      <c r="A40" s="267" t="s">
        <v>188</v>
      </c>
      <c r="B40" s="268" t="s">
        <v>189</v>
      </c>
      <c r="C40" s="111">
        <v>23352.1</v>
      </c>
      <c r="D40" s="140"/>
      <c r="E40" s="69"/>
      <c r="F40" s="137">
        <f t="shared" si="0"/>
        <v>507707.63000000006</v>
      </c>
      <c r="I40" s="235"/>
      <c r="J40" s="236"/>
      <c r="K40" s="237"/>
      <c r="L40" s="140"/>
      <c r="M40" s="69"/>
      <c r="N40" s="137">
        <f t="shared" si="1"/>
        <v>0</v>
      </c>
    </row>
    <row r="41" spans="1:14" ht="15.75" x14ac:dyDescent="0.25">
      <c r="A41" s="267" t="s">
        <v>188</v>
      </c>
      <c r="B41" s="268" t="s">
        <v>190</v>
      </c>
      <c r="C41" s="111">
        <v>1062.5999999999999</v>
      </c>
      <c r="D41" s="140"/>
      <c r="E41" s="69"/>
      <c r="F41" s="137">
        <f t="shared" si="0"/>
        <v>508770.23000000004</v>
      </c>
      <c r="I41" s="235"/>
      <c r="J41" s="236"/>
      <c r="K41" s="237"/>
      <c r="L41" s="140"/>
      <c r="M41" s="69"/>
      <c r="N41" s="137">
        <f t="shared" si="1"/>
        <v>0</v>
      </c>
    </row>
    <row r="42" spans="1:14" ht="15.75" x14ac:dyDescent="0.25">
      <c r="A42" s="267" t="s">
        <v>191</v>
      </c>
      <c r="B42" s="268" t="s">
        <v>192</v>
      </c>
      <c r="C42" s="111">
        <v>23716.9</v>
      </c>
      <c r="D42" s="140"/>
      <c r="E42" s="69"/>
      <c r="F42" s="137">
        <f t="shared" si="0"/>
        <v>532487.13</v>
      </c>
      <c r="I42" s="235"/>
      <c r="J42" s="236"/>
      <c r="K42" s="237"/>
      <c r="L42" s="140"/>
      <c r="M42" s="69"/>
      <c r="N42" s="137">
        <f t="shared" si="1"/>
        <v>0</v>
      </c>
    </row>
    <row r="43" spans="1:14" ht="15.75" x14ac:dyDescent="0.25">
      <c r="A43" s="267" t="s">
        <v>193</v>
      </c>
      <c r="B43" s="268" t="s">
        <v>194</v>
      </c>
      <c r="C43" s="111">
        <v>0</v>
      </c>
      <c r="D43" s="140"/>
      <c r="E43" s="69"/>
      <c r="F43" s="137">
        <f t="shared" si="0"/>
        <v>532487.13</v>
      </c>
      <c r="I43" s="235"/>
      <c r="J43" s="236"/>
      <c r="K43" s="237"/>
      <c r="L43" s="140"/>
      <c r="M43" s="69"/>
      <c r="N43" s="137">
        <f t="shared" si="1"/>
        <v>0</v>
      </c>
    </row>
    <row r="44" spans="1:14" ht="18.75" x14ac:dyDescent="0.25">
      <c r="A44" s="267" t="s">
        <v>193</v>
      </c>
      <c r="B44" s="268" t="s">
        <v>195</v>
      </c>
      <c r="C44" s="111">
        <v>22472</v>
      </c>
      <c r="D44" s="140"/>
      <c r="E44" s="69"/>
      <c r="F44" s="137">
        <f t="shared" si="0"/>
        <v>554959.13</v>
      </c>
      <c r="I44" s="235"/>
      <c r="J44" s="236"/>
      <c r="K44" s="238"/>
      <c r="L44" s="140"/>
      <c r="M44" s="69"/>
      <c r="N44" s="137">
        <f t="shared" si="1"/>
        <v>0</v>
      </c>
    </row>
    <row r="45" spans="1:14" ht="15.75" x14ac:dyDescent="0.25">
      <c r="A45" s="267" t="s">
        <v>196</v>
      </c>
      <c r="B45" s="57" t="s">
        <v>197</v>
      </c>
      <c r="C45" s="111">
        <v>77166.05</v>
      </c>
      <c r="D45" s="140"/>
      <c r="E45" s="69"/>
      <c r="F45" s="137">
        <f t="shared" si="0"/>
        <v>632125.18000000005</v>
      </c>
      <c r="I45" s="235"/>
      <c r="J45" s="236"/>
      <c r="K45" s="237"/>
      <c r="L45" s="140"/>
      <c r="M45" s="69"/>
      <c r="N45" s="137">
        <f t="shared" si="1"/>
        <v>0</v>
      </c>
    </row>
    <row r="46" spans="1:14" ht="15.75" x14ac:dyDescent="0.25">
      <c r="A46" s="267" t="s">
        <v>196</v>
      </c>
      <c r="B46" s="57" t="s">
        <v>198</v>
      </c>
      <c r="C46" s="264">
        <v>104.4</v>
      </c>
      <c r="D46" s="140"/>
      <c r="E46" s="69"/>
      <c r="F46" s="137">
        <f t="shared" si="0"/>
        <v>632229.58000000007</v>
      </c>
      <c r="I46" s="235"/>
      <c r="J46" s="236"/>
      <c r="K46" s="237"/>
      <c r="L46" s="140"/>
      <c r="M46" s="69"/>
      <c r="N46" s="137">
        <f t="shared" si="1"/>
        <v>0</v>
      </c>
    </row>
    <row r="47" spans="1:14" ht="15.75" x14ac:dyDescent="0.25">
      <c r="A47" s="267" t="s">
        <v>196</v>
      </c>
      <c r="B47" s="57" t="s">
        <v>199</v>
      </c>
      <c r="C47" s="264">
        <v>702</v>
      </c>
      <c r="D47" s="140"/>
      <c r="E47" s="69"/>
      <c r="F47" s="137">
        <f t="shared" si="0"/>
        <v>632931.58000000007</v>
      </c>
      <c r="I47" s="235"/>
      <c r="J47" s="236"/>
      <c r="K47" s="237"/>
      <c r="L47" s="140"/>
      <c r="M47" s="69"/>
      <c r="N47" s="137">
        <f t="shared" si="1"/>
        <v>0</v>
      </c>
    </row>
    <row r="48" spans="1:14" ht="15.75" x14ac:dyDescent="0.25">
      <c r="A48" s="263">
        <v>44534</v>
      </c>
      <c r="B48" s="262" t="s">
        <v>200</v>
      </c>
      <c r="C48" s="266">
        <v>73956.800000000003</v>
      </c>
      <c r="D48" s="140"/>
      <c r="E48" s="69"/>
      <c r="F48" s="137">
        <f t="shared" si="0"/>
        <v>706888.38000000012</v>
      </c>
      <c r="I48" s="235"/>
      <c r="J48" s="236"/>
      <c r="K48" s="237"/>
      <c r="L48" s="140"/>
      <c r="M48" s="69"/>
      <c r="N48" s="137">
        <f t="shared" si="1"/>
        <v>0</v>
      </c>
    </row>
    <row r="49" spans="1:14" ht="15.75" x14ac:dyDescent="0.25">
      <c r="A49" s="140"/>
      <c r="B49" s="139"/>
      <c r="C49" s="231"/>
      <c r="D49" s="140"/>
      <c r="E49" s="69"/>
      <c r="F49" s="137">
        <f t="shared" si="0"/>
        <v>706888.38000000012</v>
      </c>
      <c r="I49" s="235"/>
      <c r="J49" s="236"/>
      <c r="K49" s="237"/>
      <c r="L49" s="140"/>
      <c r="M49" s="69"/>
      <c r="N49" s="137">
        <f t="shared" si="1"/>
        <v>0</v>
      </c>
    </row>
    <row r="50" spans="1:14" ht="15.75" x14ac:dyDescent="0.25">
      <c r="A50" s="140"/>
      <c r="B50" s="139"/>
      <c r="C50" s="69"/>
      <c r="D50" s="140"/>
      <c r="E50" s="69"/>
      <c r="F50" s="137">
        <f t="shared" si="0"/>
        <v>706888.38000000012</v>
      </c>
      <c r="I50" s="235"/>
      <c r="J50" s="236"/>
      <c r="K50" s="237"/>
      <c r="L50" s="140"/>
      <c r="M50" s="69"/>
      <c r="N50" s="137">
        <f t="shared" si="1"/>
        <v>0</v>
      </c>
    </row>
    <row r="51" spans="1:14" ht="15.75" x14ac:dyDescent="0.25">
      <c r="A51" s="140"/>
      <c r="B51" s="139"/>
      <c r="C51" s="69"/>
      <c r="D51" s="140"/>
      <c r="E51" s="69"/>
      <c r="F51" s="137">
        <f t="shared" si="0"/>
        <v>706888.38000000012</v>
      </c>
      <c r="I51" s="235"/>
      <c r="J51" s="236"/>
      <c r="K51" s="237"/>
      <c r="L51" s="140"/>
      <c r="M51" s="69"/>
      <c r="N51" s="137">
        <f t="shared" si="1"/>
        <v>0</v>
      </c>
    </row>
    <row r="52" spans="1:14" ht="15.75" x14ac:dyDescent="0.25">
      <c r="A52" s="140"/>
      <c r="B52" s="139"/>
      <c r="C52" s="69"/>
      <c r="D52" s="140"/>
      <c r="E52" s="69"/>
      <c r="F52" s="137">
        <f t="shared" si="0"/>
        <v>706888.38000000012</v>
      </c>
      <c r="I52" s="235"/>
      <c r="J52" s="236"/>
      <c r="K52" s="237"/>
      <c r="L52" s="140"/>
      <c r="M52" s="69"/>
      <c r="N52" s="137">
        <f t="shared" si="1"/>
        <v>0</v>
      </c>
    </row>
    <row r="53" spans="1:14" ht="15.75" x14ac:dyDescent="0.25">
      <c r="A53" s="140"/>
      <c r="B53" s="139"/>
      <c r="C53" s="69"/>
      <c r="D53" s="140"/>
      <c r="E53" s="69"/>
      <c r="F53" s="137">
        <f t="shared" si="0"/>
        <v>706888.38000000012</v>
      </c>
      <c r="I53" s="235"/>
      <c r="J53" s="236"/>
      <c r="K53" s="237"/>
      <c r="L53" s="140"/>
      <c r="M53" s="69"/>
      <c r="N53" s="137">
        <f t="shared" si="1"/>
        <v>0</v>
      </c>
    </row>
    <row r="54" spans="1:14" ht="15.75" x14ac:dyDescent="0.25">
      <c r="A54" s="134"/>
      <c r="B54" s="139"/>
      <c r="C54" s="69"/>
      <c r="D54" s="140"/>
      <c r="E54" s="69"/>
      <c r="F54" s="137">
        <f t="shared" si="0"/>
        <v>706888.38000000012</v>
      </c>
      <c r="I54" s="235"/>
      <c r="J54" s="236"/>
      <c r="K54" s="237"/>
      <c r="L54" s="140"/>
      <c r="M54" s="69"/>
      <c r="N54" s="137">
        <f t="shared" si="1"/>
        <v>0</v>
      </c>
    </row>
    <row r="55" spans="1:14" ht="15.75" x14ac:dyDescent="0.25">
      <c r="A55" s="134"/>
      <c r="B55" s="139"/>
      <c r="C55" s="69"/>
      <c r="D55" s="140"/>
      <c r="E55" s="69"/>
      <c r="F55" s="137">
        <f t="shared" si="0"/>
        <v>706888.38000000012</v>
      </c>
      <c r="I55" s="235"/>
      <c r="J55" s="236"/>
      <c r="K55" s="237"/>
      <c r="L55" s="140"/>
      <c r="M55" s="69"/>
      <c r="N55" s="137">
        <f t="shared" si="1"/>
        <v>0</v>
      </c>
    </row>
    <row r="56" spans="1:14" ht="15.75" x14ac:dyDescent="0.25">
      <c r="A56" s="134"/>
      <c r="B56" s="139"/>
      <c r="C56" s="69"/>
      <c r="D56" s="140"/>
      <c r="E56" s="69"/>
      <c r="F56" s="137">
        <f t="shared" si="0"/>
        <v>706888.38000000012</v>
      </c>
      <c r="I56" s="235"/>
      <c r="J56" s="236"/>
      <c r="K56" s="237"/>
      <c r="L56" s="140"/>
      <c r="M56" s="69"/>
      <c r="N56" s="137">
        <f t="shared" si="1"/>
        <v>0</v>
      </c>
    </row>
    <row r="57" spans="1:14" ht="15.75" x14ac:dyDescent="0.25">
      <c r="A57" s="140"/>
      <c r="B57" s="139"/>
      <c r="C57" s="69"/>
      <c r="D57" s="140"/>
      <c r="E57" s="69"/>
      <c r="F57" s="137">
        <f t="shared" si="0"/>
        <v>706888.38000000012</v>
      </c>
      <c r="I57" s="235"/>
      <c r="J57" s="236"/>
      <c r="K57" s="237"/>
      <c r="L57" s="140"/>
      <c r="M57" s="69"/>
      <c r="N57" s="137">
        <f t="shared" si="1"/>
        <v>0</v>
      </c>
    </row>
    <row r="58" spans="1:14" ht="15.75" x14ac:dyDescent="0.25">
      <c r="A58" s="140"/>
      <c r="B58" s="139"/>
      <c r="C58" s="69"/>
      <c r="D58" s="140"/>
      <c r="E58" s="69"/>
      <c r="F58" s="137">
        <f t="shared" si="0"/>
        <v>706888.38000000012</v>
      </c>
      <c r="I58" s="235"/>
      <c r="J58" s="236"/>
      <c r="K58" s="237"/>
      <c r="L58" s="140"/>
      <c r="M58" s="69"/>
      <c r="N58" s="137">
        <f t="shared" si="1"/>
        <v>0</v>
      </c>
    </row>
    <row r="59" spans="1:14" ht="18.75" x14ac:dyDescent="0.25">
      <c r="A59" s="140"/>
      <c r="B59" s="139"/>
      <c r="C59" s="69"/>
      <c r="D59" s="140"/>
      <c r="E59" s="69"/>
      <c r="F59" s="137">
        <f t="shared" si="0"/>
        <v>706888.38000000012</v>
      </c>
      <c r="I59" s="235"/>
      <c r="J59" s="236"/>
      <c r="K59" s="238"/>
      <c r="L59" s="140"/>
      <c r="M59" s="69"/>
      <c r="N59" s="137">
        <f t="shared" si="1"/>
        <v>0</v>
      </c>
    </row>
    <row r="60" spans="1:14" ht="15.75" x14ac:dyDescent="0.25">
      <c r="A60" s="134"/>
      <c r="B60" s="139"/>
      <c r="C60" s="69"/>
      <c r="D60" s="140"/>
      <c r="E60" s="69"/>
      <c r="F60" s="137">
        <f t="shared" si="0"/>
        <v>706888.38000000012</v>
      </c>
      <c r="I60" s="134"/>
      <c r="J60" s="139"/>
      <c r="K60" s="69"/>
      <c r="L60" s="140"/>
      <c r="M60" s="69"/>
      <c r="N60" s="137">
        <f t="shared" si="1"/>
        <v>0</v>
      </c>
    </row>
    <row r="61" spans="1:14" ht="15.75" x14ac:dyDescent="0.25">
      <c r="A61" s="134"/>
      <c r="B61" s="139"/>
      <c r="C61" s="69"/>
      <c r="D61" s="140"/>
      <c r="E61" s="69"/>
      <c r="F61" s="137">
        <f t="shared" si="0"/>
        <v>706888.38000000012</v>
      </c>
      <c r="I61" s="134"/>
      <c r="J61" s="139"/>
      <c r="K61" s="69"/>
      <c r="L61" s="140"/>
      <c r="M61" s="69"/>
      <c r="N61" s="137">
        <f t="shared" si="1"/>
        <v>0</v>
      </c>
    </row>
    <row r="62" spans="1:14" ht="16.5" thickBot="1" x14ac:dyDescent="0.3">
      <c r="A62" s="134"/>
      <c r="B62" s="139"/>
      <c r="C62" s="69"/>
      <c r="D62" s="140"/>
      <c r="E62" s="69"/>
      <c r="F62" s="137">
        <f t="shared" si="0"/>
        <v>706888.38000000012</v>
      </c>
      <c r="I62" s="134"/>
      <c r="J62" s="139"/>
      <c r="K62" s="69"/>
      <c r="L62" s="140"/>
      <c r="M62" s="69"/>
      <c r="N62" s="137">
        <f t="shared" si="1"/>
        <v>0</v>
      </c>
    </row>
    <row r="63" spans="1:14" ht="15" hidden="1" customHeight="1" x14ac:dyDescent="0.25">
      <c r="A63" s="141"/>
      <c r="B63" s="142"/>
      <c r="C63" s="143"/>
      <c r="D63" s="140"/>
      <c r="E63" s="69"/>
      <c r="F63" s="137">
        <f t="shared" si="0"/>
        <v>706888.38000000012</v>
      </c>
      <c r="I63" s="141"/>
      <c r="J63" s="142"/>
      <c r="K63" s="143"/>
      <c r="L63" s="140"/>
      <c r="M63" s="69"/>
      <c r="N63" s="137">
        <f t="shared" si="1"/>
        <v>0</v>
      </c>
    </row>
    <row r="64" spans="1:14" ht="16.5" hidden="1" thickBot="1" x14ac:dyDescent="0.3">
      <c r="A64" s="141"/>
      <c r="B64" s="142"/>
      <c r="C64" s="143"/>
      <c r="D64" s="140"/>
      <c r="E64" s="69"/>
      <c r="F64" s="137">
        <f t="shared" si="0"/>
        <v>706888.38000000012</v>
      </c>
      <c r="I64" s="141"/>
      <c r="J64" s="142"/>
      <c r="K64" s="143"/>
      <c r="L64" s="140"/>
      <c r="M64" s="69"/>
      <c r="N64" s="137">
        <f t="shared" si="1"/>
        <v>0</v>
      </c>
    </row>
    <row r="65" spans="1:14" ht="16.5" hidden="1" thickBot="1" x14ac:dyDescent="0.3">
      <c r="A65" s="141"/>
      <c r="B65" s="142"/>
      <c r="C65" s="143"/>
      <c r="D65" s="140"/>
      <c r="E65" s="69"/>
      <c r="F65" s="137">
        <f t="shared" si="0"/>
        <v>706888.38000000012</v>
      </c>
      <c r="I65" s="141"/>
      <c r="J65" s="142"/>
      <c r="K65" s="143"/>
      <c r="L65" s="140"/>
      <c r="M65" s="69"/>
      <c r="N65" s="137">
        <f t="shared" si="1"/>
        <v>0</v>
      </c>
    </row>
    <row r="66" spans="1:14" ht="16.5" hidden="1" thickBot="1" x14ac:dyDescent="0.3">
      <c r="A66" s="141"/>
      <c r="B66" s="142"/>
      <c r="C66" s="143"/>
      <c r="D66" s="140"/>
      <c r="E66" s="69"/>
      <c r="F66" s="137">
        <f t="shared" si="0"/>
        <v>706888.38000000012</v>
      </c>
      <c r="I66" s="141"/>
      <c r="J66" s="142"/>
      <c r="K66" s="143"/>
      <c r="L66" s="140"/>
      <c r="M66" s="69"/>
      <c r="N66" s="137">
        <f t="shared" si="1"/>
        <v>0</v>
      </c>
    </row>
    <row r="67" spans="1:14" ht="16.5" hidden="1" thickBot="1" x14ac:dyDescent="0.3">
      <c r="A67" s="141"/>
      <c r="B67" s="142"/>
      <c r="C67" s="143"/>
      <c r="D67" s="140"/>
      <c r="E67" s="69"/>
      <c r="F67" s="137">
        <f t="shared" si="0"/>
        <v>706888.38000000012</v>
      </c>
      <c r="I67" s="141"/>
      <c r="J67" s="142"/>
      <c r="K67" s="143"/>
      <c r="L67" s="140"/>
      <c r="M67" s="69"/>
      <c r="N67" s="137">
        <f t="shared" si="1"/>
        <v>0</v>
      </c>
    </row>
    <row r="68" spans="1:14" ht="16.5" hidden="1" thickBot="1" x14ac:dyDescent="0.3">
      <c r="A68" s="141"/>
      <c r="B68" s="142"/>
      <c r="C68" s="143"/>
      <c r="D68" s="140"/>
      <c r="E68" s="69"/>
      <c r="F68" s="137">
        <f t="shared" si="0"/>
        <v>706888.38000000012</v>
      </c>
      <c r="I68" s="141"/>
      <c r="J68" s="142"/>
      <c r="K68" s="143"/>
      <c r="L68" s="140"/>
      <c r="M68" s="69"/>
      <c r="N68" s="137">
        <f t="shared" si="1"/>
        <v>0</v>
      </c>
    </row>
    <row r="69" spans="1:14" ht="16.5" hidden="1" thickBot="1" x14ac:dyDescent="0.3">
      <c r="A69" s="141"/>
      <c r="B69" s="142"/>
      <c r="C69" s="143"/>
      <c r="D69" s="140"/>
      <c r="E69" s="69"/>
      <c r="F69" s="137">
        <f t="shared" ref="F69:F97" si="2">F68+C69-E69</f>
        <v>706888.38000000012</v>
      </c>
      <c r="I69" s="141"/>
      <c r="J69" s="142"/>
      <c r="K69" s="143"/>
      <c r="L69" s="140"/>
      <c r="M69" s="69"/>
      <c r="N69" s="137">
        <f t="shared" ref="N69:N97" si="3">N68+K69-M69</f>
        <v>0</v>
      </c>
    </row>
    <row r="70" spans="1:14" ht="16.5" hidden="1" thickBot="1" x14ac:dyDescent="0.3">
      <c r="A70" s="141"/>
      <c r="B70" s="142"/>
      <c r="C70" s="143"/>
      <c r="D70" s="140"/>
      <c r="E70" s="69"/>
      <c r="F70" s="137">
        <f t="shared" si="2"/>
        <v>706888.38000000012</v>
      </c>
      <c r="I70" s="141"/>
      <c r="J70" s="142"/>
      <c r="K70" s="143"/>
      <c r="L70" s="140"/>
      <c r="M70" s="69"/>
      <c r="N70" s="137">
        <f t="shared" si="3"/>
        <v>0</v>
      </c>
    </row>
    <row r="71" spans="1:14" ht="16.5" hidden="1" thickBot="1" x14ac:dyDescent="0.3">
      <c r="A71" s="141"/>
      <c r="B71" s="142"/>
      <c r="C71" s="143"/>
      <c r="D71" s="140"/>
      <c r="E71" s="69"/>
      <c r="F71" s="137">
        <f t="shared" si="2"/>
        <v>706888.38000000012</v>
      </c>
      <c r="I71" s="141"/>
      <c r="J71" s="142"/>
      <c r="K71" s="143"/>
      <c r="L71" s="140"/>
      <c r="M71" s="69"/>
      <c r="N71" s="137">
        <f t="shared" si="3"/>
        <v>0</v>
      </c>
    </row>
    <row r="72" spans="1:14" ht="16.5" hidden="1" thickBot="1" x14ac:dyDescent="0.3">
      <c r="A72" s="141"/>
      <c r="B72" s="142"/>
      <c r="C72" s="143"/>
      <c r="D72" s="140"/>
      <c r="E72" s="69"/>
      <c r="F72" s="137">
        <f t="shared" si="2"/>
        <v>706888.38000000012</v>
      </c>
      <c r="I72" s="141"/>
      <c r="J72" s="142"/>
      <c r="K72" s="143"/>
      <c r="L72" s="140"/>
      <c r="M72" s="69"/>
      <c r="N72" s="137">
        <f t="shared" si="3"/>
        <v>0</v>
      </c>
    </row>
    <row r="73" spans="1:14" ht="16.5" hidden="1" thickBot="1" x14ac:dyDescent="0.3">
      <c r="A73" s="141"/>
      <c r="B73" s="142"/>
      <c r="C73" s="143"/>
      <c r="D73" s="140"/>
      <c r="E73" s="69"/>
      <c r="F73" s="137">
        <f t="shared" si="2"/>
        <v>706888.38000000012</v>
      </c>
      <c r="I73" s="141"/>
      <c r="J73" s="142"/>
      <c r="K73" s="143"/>
      <c r="L73" s="140"/>
      <c r="M73" s="69"/>
      <c r="N73" s="137">
        <f t="shared" si="3"/>
        <v>0</v>
      </c>
    </row>
    <row r="74" spans="1:14" ht="16.5" hidden="1" thickBot="1" x14ac:dyDescent="0.3">
      <c r="A74" s="141"/>
      <c r="B74" s="142"/>
      <c r="C74" s="143"/>
      <c r="D74" s="140"/>
      <c r="E74" s="69"/>
      <c r="F74" s="137">
        <f t="shared" si="2"/>
        <v>706888.38000000012</v>
      </c>
      <c r="I74" s="141"/>
      <c r="J74" s="142"/>
      <c r="K74" s="143"/>
      <c r="L74" s="140"/>
      <c r="M74" s="69"/>
      <c r="N74" s="137">
        <f t="shared" si="3"/>
        <v>0</v>
      </c>
    </row>
    <row r="75" spans="1:14" ht="16.5" hidden="1" thickBot="1" x14ac:dyDescent="0.3">
      <c r="A75" s="141"/>
      <c r="B75" s="142"/>
      <c r="C75" s="143"/>
      <c r="D75" s="140"/>
      <c r="E75" s="69"/>
      <c r="F75" s="137">
        <f t="shared" si="2"/>
        <v>706888.38000000012</v>
      </c>
      <c r="I75" s="141"/>
      <c r="J75" s="142"/>
      <c r="K75" s="143"/>
      <c r="L75" s="140"/>
      <c r="M75" s="69"/>
      <c r="N75" s="137">
        <f t="shared" si="3"/>
        <v>0</v>
      </c>
    </row>
    <row r="76" spans="1:14" ht="16.5" hidden="1" thickBot="1" x14ac:dyDescent="0.3">
      <c r="A76" s="141"/>
      <c r="B76" s="142"/>
      <c r="C76" s="143"/>
      <c r="D76" s="140"/>
      <c r="E76" s="69"/>
      <c r="F76" s="137">
        <f t="shared" si="2"/>
        <v>706888.38000000012</v>
      </c>
      <c r="I76" s="141"/>
      <c r="J76" s="142"/>
      <c r="K76" s="143"/>
      <c r="L76" s="140"/>
      <c r="M76" s="69"/>
      <c r="N76" s="137">
        <f t="shared" si="3"/>
        <v>0</v>
      </c>
    </row>
    <row r="77" spans="1:14" ht="16.5" hidden="1" thickBot="1" x14ac:dyDescent="0.3">
      <c r="A77" s="141"/>
      <c r="B77" s="142"/>
      <c r="C77" s="143"/>
      <c r="D77" s="140"/>
      <c r="E77" s="69"/>
      <c r="F77" s="137">
        <f t="shared" si="2"/>
        <v>706888.38000000012</v>
      </c>
      <c r="I77" s="141"/>
      <c r="J77" s="142"/>
      <c r="K77" s="143"/>
      <c r="L77" s="140"/>
      <c r="M77" s="69"/>
      <c r="N77" s="137">
        <f t="shared" si="3"/>
        <v>0</v>
      </c>
    </row>
    <row r="78" spans="1:14" ht="16.5" hidden="1" thickBot="1" x14ac:dyDescent="0.3">
      <c r="A78" s="141"/>
      <c r="B78" s="142"/>
      <c r="C78" s="143"/>
      <c r="D78" s="140"/>
      <c r="E78" s="69"/>
      <c r="F78" s="137">
        <f t="shared" si="2"/>
        <v>706888.38000000012</v>
      </c>
      <c r="I78" s="141"/>
      <c r="J78" s="142"/>
      <c r="K78" s="143"/>
      <c r="L78" s="140"/>
      <c r="M78" s="69"/>
      <c r="N78" s="137">
        <f t="shared" si="3"/>
        <v>0</v>
      </c>
    </row>
    <row r="79" spans="1:14" ht="16.5" hidden="1" thickBot="1" x14ac:dyDescent="0.3">
      <c r="A79" s="141"/>
      <c r="B79" s="142"/>
      <c r="C79" s="143"/>
      <c r="D79" s="140"/>
      <c r="E79" s="69"/>
      <c r="F79" s="137">
        <f t="shared" si="2"/>
        <v>706888.38000000012</v>
      </c>
      <c r="I79" s="141"/>
      <c r="J79" s="142"/>
      <c r="K79" s="143"/>
      <c r="L79" s="140"/>
      <c r="M79" s="69"/>
      <c r="N79" s="137">
        <f t="shared" si="3"/>
        <v>0</v>
      </c>
    </row>
    <row r="80" spans="1:14" ht="16.5" hidden="1" thickBot="1" x14ac:dyDescent="0.3">
      <c r="A80" s="141"/>
      <c r="B80" s="142"/>
      <c r="C80" s="143"/>
      <c r="D80" s="140"/>
      <c r="E80" s="69"/>
      <c r="F80" s="137">
        <f t="shared" si="2"/>
        <v>706888.38000000012</v>
      </c>
      <c r="I80" s="141"/>
      <c r="J80" s="142"/>
      <c r="K80" s="143"/>
      <c r="L80" s="140"/>
      <c r="M80" s="69"/>
      <c r="N80" s="137">
        <f t="shared" si="3"/>
        <v>0</v>
      </c>
    </row>
    <row r="81" spans="1:14" ht="16.5" hidden="1" thickBot="1" x14ac:dyDescent="0.3">
      <c r="A81" s="144"/>
      <c r="B81" s="145"/>
      <c r="C81" s="146"/>
      <c r="D81" s="147"/>
      <c r="E81" s="34"/>
      <c r="F81" s="137">
        <f t="shared" si="2"/>
        <v>706888.38000000012</v>
      </c>
      <c r="I81" s="144"/>
      <c r="J81" s="145"/>
      <c r="K81" s="146"/>
      <c r="L81" s="147"/>
      <c r="M81" s="34"/>
      <c r="N81" s="137">
        <f t="shared" si="3"/>
        <v>0</v>
      </c>
    </row>
    <row r="82" spans="1:14" ht="16.5" hidden="1" thickBot="1" x14ac:dyDescent="0.3">
      <c r="A82" s="144"/>
      <c r="B82" s="145"/>
      <c r="C82" s="146"/>
      <c r="D82" s="147"/>
      <c r="E82" s="34"/>
      <c r="F82" s="137">
        <f t="shared" si="2"/>
        <v>706888.38000000012</v>
      </c>
      <c r="I82" s="144"/>
      <c r="J82" s="145"/>
      <c r="K82" s="146"/>
      <c r="L82" s="147"/>
      <c r="M82" s="34"/>
      <c r="N82" s="137">
        <f t="shared" si="3"/>
        <v>0</v>
      </c>
    </row>
    <row r="83" spans="1:14" ht="16.5" hidden="1" thickBot="1" x14ac:dyDescent="0.3">
      <c r="A83" s="144"/>
      <c r="B83" s="145"/>
      <c r="C83" s="146"/>
      <c r="D83" s="147"/>
      <c r="E83" s="34"/>
      <c r="F83" s="137">
        <f t="shared" si="2"/>
        <v>706888.38000000012</v>
      </c>
      <c r="I83" s="144"/>
      <c r="J83" s="145"/>
      <c r="K83" s="146"/>
      <c r="L83" s="147"/>
      <c r="M83" s="34"/>
      <c r="N83" s="137">
        <f t="shared" si="3"/>
        <v>0</v>
      </c>
    </row>
    <row r="84" spans="1:14" ht="16.5" hidden="1" thickBot="1" x14ac:dyDescent="0.3">
      <c r="A84" s="144"/>
      <c r="B84" s="145"/>
      <c r="C84" s="146"/>
      <c r="D84" s="147"/>
      <c r="E84" s="34"/>
      <c r="F84" s="137">
        <f t="shared" si="2"/>
        <v>706888.38000000012</v>
      </c>
      <c r="I84" s="144"/>
      <c r="J84" s="145"/>
      <c r="K84" s="146"/>
      <c r="L84" s="147"/>
      <c r="M84" s="34"/>
      <c r="N84" s="137">
        <f t="shared" si="3"/>
        <v>0</v>
      </c>
    </row>
    <row r="85" spans="1:14" ht="16.5" hidden="1" thickBot="1" x14ac:dyDescent="0.3">
      <c r="A85" s="144"/>
      <c r="B85" s="145"/>
      <c r="C85" s="146"/>
      <c r="D85" s="147"/>
      <c r="E85" s="34"/>
      <c r="F85" s="137">
        <f t="shared" si="2"/>
        <v>706888.38000000012</v>
      </c>
      <c r="I85" s="144"/>
      <c r="J85" s="145"/>
      <c r="K85" s="146"/>
      <c r="L85" s="147"/>
      <c r="M85" s="34"/>
      <c r="N85" s="137">
        <f t="shared" si="3"/>
        <v>0</v>
      </c>
    </row>
    <row r="86" spans="1:14" ht="16.5" hidden="1" thickBot="1" x14ac:dyDescent="0.3">
      <c r="A86" s="144"/>
      <c r="B86" s="145"/>
      <c r="C86" s="146"/>
      <c r="D86" s="147"/>
      <c r="E86" s="34"/>
      <c r="F86" s="137">
        <f t="shared" si="2"/>
        <v>706888.38000000012</v>
      </c>
      <c r="I86" s="144"/>
      <c r="J86" s="145"/>
      <c r="K86" s="146"/>
      <c r="L86" s="147"/>
      <c r="M86" s="34"/>
      <c r="N86" s="137">
        <f t="shared" si="3"/>
        <v>0</v>
      </c>
    </row>
    <row r="87" spans="1:14" ht="16.5" hidden="1" thickBot="1" x14ac:dyDescent="0.3">
      <c r="A87" s="141"/>
      <c r="B87" s="142"/>
      <c r="C87" s="143"/>
      <c r="D87" s="148"/>
      <c r="E87" s="69"/>
      <c r="F87" s="137">
        <f t="shared" si="2"/>
        <v>706888.38000000012</v>
      </c>
      <c r="I87" s="141"/>
      <c r="J87" s="142"/>
      <c r="K87" s="143"/>
      <c r="L87" s="148"/>
      <c r="M87" s="69"/>
      <c r="N87" s="137">
        <f t="shared" si="3"/>
        <v>0</v>
      </c>
    </row>
    <row r="88" spans="1:14" ht="16.5" hidden="1" thickBot="1" x14ac:dyDescent="0.3">
      <c r="A88" s="141"/>
      <c r="B88" s="142"/>
      <c r="C88" s="143"/>
      <c r="D88" s="148"/>
      <c r="E88" s="69"/>
      <c r="F88" s="137">
        <f t="shared" si="2"/>
        <v>706888.38000000012</v>
      </c>
      <c r="I88" s="141"/>
      <c r="J88" s="142"/>
      <c r="K88" s="143"/>
      <c r="L88" s="148"/>
      <c r="M88" s="69"/>
      <c r="N88" s="137">
        <f t="shared" si="3"/>
        <v>0</v>
      </c>
    </row>
    <row r="89" spans="1:14" ht="16.5" hidden="1" thickBot="1" x14ac:dyDescent="0.3">
      <c r="A89" s="141"/>
      <c r="B89" s="142"/>
      <c r="C89" s="143"/>
      <c r="D89" s="148"/>
      <c r="E89" s="69"/>
      <c r="F89" s="137">
        <f t="shared" si="2"/>
        <v>706888.38000000012</v>
      </c>
      <c r="I89" s="141"/>
      <c r="J89" s="142"/>
      <c r="K89" s="143"/>
      <c r="L89" s="148"/>
      <c r="M89" s="69"/>
      <c r="N89" s="137">
        <f t="shared" si="3"/>
        <v>0</v>
      </c>
    </row>
    <row r="90" spans="1:14" ht="16.5" hidden="1" thickBot="1" x14ac:dyDescent="0.3">
      <c r="A90" s="141"/>
      <c r="B90" s="142"/>
      <c r="C90" s="143"/>
      <c r="D90" s="148"/>
      <c r="E90" s="69"/>
      <c r="F90" s="137">
        <f t="shared" si="2"/>
        <v>706888.38000000012</v>
      </c>
      <c r="I90" s="141"/>
      <c r="J90" s="142"/>
      <c r="K90" s="143"/>
      <c r="L90" s="148"/>
      <c r="M90" s="69"/>
      <c r="N90" s="137">
        <f t="shared" si="3"/>
        <v>0</v>
      </c>
    </row>
    <row r="91" spans="1:14" ht="16.5" hidden="1" thickBot="1" x14ac:dyDescent="0.3">
      <c r="A91" s="141"/>
      <c r="B91" s="142"/>
      <c r="C91" s="143"/>
      <c r="D91" s="148"/>
      <c r="E91" s="69"/>
      <c r="F91" s="137">
        <f t="shared" si="2"/>
        <v>706888.38000000012</v>
      </c>
      <c r="I91" s="141"/>
      <c r="J91" s="142"/>
      <c r="K91" s="143"/>
      <c r="L91" s="148"/>
      <c r="M91" s="69"/>
      <c r="N91" s="137">
        <f t="shared" si="3"/>
        <v>0</v>
      </c>
    </row>
    <row r="92" spans="1:14" ht="16.5" hidden="1" thickBot="1" x14ac:dyDescent="0.3">
      <c r="A92" s="141"/>
      <c r="B92" s="142"/>
      <c r="C92" s="143"/>
      <c r="D92" s="148"/>
      <c r="E92" s="69"/>
      <c r="F92" s="137">
        <f t="shared" si="2"/>
        <v>706888.38000000012</v>
      </c>
      <c r="I92" s="141"/>
      <c r="J92" s="142"/>
      <c r="K92" s="143"/>
      <c r="L92" s="148"/>
      <c r="M92" s="69"/>
      <c r="N92" s="137">
        <f t="shared" si="3"/>
        <v>0</v>
      </c>
    </row>
    <row r="93" spans="1:14" ht="16.5" hidden="1" thickBot="1" x14ac:dyDescent="0.3">
      <c r="A93" s="141"/>
      <c r="B93" s="142"/>
      <c r="C93" s="143"/>
      <c r="D93" s="148"/>
      <c r="E93" s="69"/>
      <c r="F93" s="137">
        <f t="shared" si="2"/>
        <v>706888.38000000012</v>
      </c>
      <c r="I93" s="141"/>
      <c r="J93" s="142"/>
      <c r="K93" s="143"/>
      <c r="L93" s="148"/>
      <c r="M93" s="69"/>
      <c r="N93" s="137">
        <f t="shared" si="3"/>
        <v>0</v>
      </c>
    </row>
    <row r="94" spans="1:14" ht="16.5" hidden="1" thickBot="1" x14ac:dyDescent="0.3">
      <c r="A94" s="141"/>
      <c r="B94" s="142"/>
      <c r="C94" s="143"/>
      <c r="D94" s="148"/>
      <c r="E94" s="69"/>
      <c r="F94" s="137">
        <f t="shared" si="2"/>
        <v>706888.38000000012</v>
      </c>
      <c r="I94" s="141"/>
      <c r="J94" s="142"/>
      <c r="K94" s="143"/>
      <c r="L94" s="148"/>
      <c r="M94" s="69"/>
      <c r="N94" s="137">
        <f t="shared" si="3"/>
        <v>0</v>
      </c>
    </row>
    <row r="95" spans="1:14" ht="16.5" hidden="1" thickBot="1" x14ac:dyDescent="0.3">
      <c r="A95" s="141"/>
      <c r="B95" s="142"/>
      <c r="C95" s="143"/>
      <c r="D95" s="148"/>
      <c r="E95" s="69"/>
      <c r="F95" s="137">
        <f t="shared" si="2"/>
        <v>706888.38000000012</v>
      </c>
      <c r="I95" s="141"/>
      <c r="J95" s="142"/>
      <c r="K95" s="143"/>
      <c r="L95" s="148"/>
      <c r="M95" s="69"/>
      <c r="N95" s="137">
        <f t="shared" si="3"/>
        <v>0</v>
      </c>
    </row>
    <row r="96" spans="1:14" ht="16.5" hidden="1" thickBot="1" x14ac:dyDescent="0.3">
      <c r="A96" s="141"/>
      <c r="B96" s="142"/>
      <c r="C96" s="143"/>
      <c r="D96" s="148"/>
      <c r="E96" s="69"/>
      <c r="F96" s="137">
        <f t="shared" si="2"/>
        <v>706888.38000000012</v>
      </c>
      <c r="I96" s="141"/>
      <c r="J96" s="142"/>
      <c r="K96" s="143"/>
      <c r="L96" s="148"/>
      <c r="M96" s="69"/>
      <c r="N96" s="137">
        <f t="shared" si="3"/>
        <v>0</v>
      </c>
    </row>
    <row r="97" spans="1:14" ht="16.5" hidden="1" thickBot="1" x14ac:dyDescent="0.3">
      <c r="A97" s="149"/>
      <c r="B97" s="226"/>
      <c r="C97" s="34">
        <v>0</v>
      </c>
      <c r="D97" s="152"/>
      <c r="E97" s="151"/>
      <c r="F97" s="137">
        <f t="shared" si="2"/>
        <v>706888.38000000012</v>
      </c>
      <c r="I97" s="149"/>
      <c r="J97" s="150"/>
      <c r="K97" s="151">
        <v>0</v>
      </c>
      <c r="L97" s="152"/>
      <c r="M97" s="151"/>
      <c r="N97" s="137">
        <f t="shared" si="3"/>
        <v>0</v>
      </c>
    </row>
    <row r="98" spans="1:14" ht="18.75" x14ac:dyDescent="0.3">
      <c r="B98" s="227"/>
      <c r="C98" s="228">
        <f>SUM(C3:C97)</f>
        <v>706888.38000000012</v>
      </c>
      <c r="D98" s="97"/>
      <c r="E98" s="1">
        <f>SUM(E3:E97)</f>
        <v>0</v>
      </c>
      <c r="F98" s="153">
        <f>F97</f>
        <v>706888.38000000012</v>
      </c>
      <c r="K98" s="225">
        <f>SUM(K3:K97)</f>
        <v>0</v>
      </c>
      <c r="L98" s="97"/>
      <c r="M98" s="1">
        <f>SUM(M3:M97)</f>
        <v>0</v>
      </c>
      <c r="N98" s="153">
        <f>N97</f>
        <v>0</v>
      </c>
    </row>
    <row r="99" spans="1:14" ht="15.75" thickBot="1" x14ac:dyDescent="0.3">
      <c r="B99" s="229"/>
      <c r="C99" s="230"/>
      <c r="D99" s="97"/>
      <c r="E99" s="3"/>
      <c r="F99" s="1"/>
      <c r="K99" s="1"/>
      <c r="L99" s="97"/>
      <c r="M99" s="3"/>
      <c r="N99" s="1"/>
    </row>
    <row r="100" spans="1:14" x14ac:dyDescent="0.25">
      <c r="B100" s="98"/>
      <c r="C100" s="1"/>
      <c r="D100" s="97"/>
      <c r="E100" s="3"/>
      <c r="F100" s="1"/>
      <c r="K100" s="1"/>
      <c r="L100" s="97"/>
      <c r="M100" s="3"/>
      <c r="N100" s="1"/>
    </row>
    <row r="101" spans="1:14" x14ac:dyDescent="0.25">
      <c r="A101"/>
      <c r="B101" s="23"/>
      <c r="D101" s="23"/>
      <c r="I101"/>
      <c r="J101" s="208"/>
      <c r="L101" s="23"/>
    </row>
    <row r="102" spans="1:14" x14ac:dyDescent="0.25">
      <c r="A102"/>
      <c r="B102" s="23"/>
      <c r="D102" s="23"/>
      <c r="I102"/>
      <c r="J102" s="208"/>
      <c r="L102" s="23"/>
    </row>
    <row r="103" spans="1:14" x14ac:dyDescent="0.25">
      <c r="A103"/>
      <c r="B103" s="23"/>
      <c r="D103" s="23"/>
      <c r="I103"/>
      <c r="J103" s="208"/>
      <c r="L103" s="23"/>
    </row>
    <row r="104" spans="1:14" x14ac:dyDescent="0.25">
      <c r="A104"/>
      <c r="B104" s="23"/>
      <c r="D104" s="23"/>
      <c r="F104"/>
      <c r="I104"/>
      <c r="J104" s="208"/>
      <c r="L104" s="23"/>
      <c r="N104"/>
    </row>
    <row r="105" spans="1:14" x14ac:dyDescent="0.25">
      <c r="A105"/>
      <c r="B105" s="23"/>
      <c r="D105" s="23"/>
      <c r="F105"/>
      <c r="I105"/>
      <c r="J105" s="208"/>
      <c r="L105" s="23"/>
      <c r="N105"/>
    </row>
    <row r="106" spans="1:14" x14ac:dyDescent="0.25">
      <c r="A106"/>
      <c r="B106" s="23"/>
      <c r="D106" s="23"/>
      <c r="F106"/>
      <c r="I106"/>
      <c r="J106" s="208"/>
      <c r="L106" s="23"/>
      <c r="N106"/>
    </row>
    <row r="107" spans="1:14" x14ac:dyDescent="0.25">
      <c r="A107"/>
      <c r="B107" s="23"/>
      <c r="D107" s="23"/>
      <c r="F107"/>
      <c r="I107"/>
      <c r="J107" s="208"/>
      <c r="L107" s="23"/>
      <c r="N107"/>
    </row>
    <row r="108" spans="1:14" x14ac:dyDescent="0.25">
      <c r="A108"/>
      <c r="B108" s="23"/>
      <c r="D108" s="23"/>
      <c r="F108"/>
      <c r="I108"/>
      <c r="J108" s="208"/>
      <c r="L108" s="23"/>
      <c r="N108"/>
    </row>
    <row r="109" spans="1:14" x14ac:dyDescent="0.25">
      <c r="A109"/>
      <c r="B109" s="23"/>
      <c r="D109" s="23"/>
      <c r="F109"/>
      <c r="I109"/>
      <c r="J109" s="208"/>
      <c r="L109" s="23"/>
      <c r="N109"/>
    </row>
    <row r="110" spans="1:14" x14ac:dyDescent="0.25">
      <c r="A110"/>
      <c r="B110" s="23"/>
      <c r="D110" s="23"/>
      <c r="F110"/>
      <c r="I110"/>
      <c r="J110" s="208"/>
      <c r="L110" s="23"/>
      <c r="N110"/>
    </row>
    <row r="111" spans="1:14" x14ac:dyDescent="0.25">
      <c r="A111"/>
      <c r="B111" s="23"/>
      <c r="D111" s="23"/>
      <c r="F111"/>
      <c r="I111"/>
      <c r="J111" s="208"/>
      <c r="L111" s="23"/>
      <c r="N111"/>
    </row>
    <row r="112" spans="1:14" x14ac:dyDescent="0.25">
      <c r="A112"/>
      <c r="B112" s="23"/>
      <c r="D112" s="23"/>
      <c r="F112"/>
      <c r="I112"/>
      <c r="J112" s="208"/>
      <c r="L112" s="23"/>
      <c r="N112"/>
    </row>
    <row r="113" spans="1:14" x14ac:dyDescent="0.25">
      <c r="A113"/>
      <c r="B113" s="23"/>
      <c r="D113" s="23"/>
      <c r="E113"/>
      <c r="F113"/>
      <c r="I113"/>
      <c r="J113" s="208"/>
      <c r="L113" s="23"/>
      <c r="M113"/>
      <c r="N113"/>
    </row>
    <row r="114" spans="1:14" x14ac:dyDescent="0.25">
      <c r="A114"/>
      <c r="B114" s="23"/>
      <c r="D114" s="23"/>
      <c r="E114"/>
      <c r="F114"/>
      <c r="I114"/>
      <c r="J114" s="208"/>
      <c r="L114" s="23"/>
      <c r="M114"/>
      <c r="N114"/>
    </row>
    <row r="115" spans="1:14" x14ac:dyDescent="0.25">
      <c r="A115"/>
      <c r="B115" s="23"/>
      <c r="D115" s="23"/>
      <c r="E115"/>
      <c r="F115"/>
      <c r="I115"/>
      <c r="J115" s="208"/>
      <c r="L115" s="23"/>
      <c r="M115"/>
      <c r="N115"/>
    </row>
    <row r="116" spans="1:14" x14ac:dyDescent="0.25">
      <c r="A116"/>
      <c r="B116" s="23"/>
      <c r="D116" s="23"/>
      <c r="E116"/>
      <c r="F116"/>
      <c r="I116"/>
      <c r="J116" s="208"/>
      <c r="L116" s="23"/>
      <c r="M116"/>
      <c r="N116"/>
    </row>
    <row r="117" spans="1:14" x14ac:dyDescent="0.25">
      <c r="A117"/>
      <c r="B117" s="23"/>
      <c r="D117" s="23"/>
      <c r="E117"/>
      <c r="F117"/>
      <c r="I117"/>
      <c r="J117" s="208"/>
      <c r="L117" s="23"/>
      <c r="M117"/>
      <c r="N117"/>
    </row>
    <row r="118" spans="1:14" x14ac:dyDescent="0.25">
      <c r="A118"/>
      <c r="B118" s="23"/>
      <c r="D118" s="23"/>
      <c r="E118"/>
      <c r="F118"/>
      <c r="I118"/>
      <c r="J118" s="208"/>
      <c r="L118" s="23"/>
      <c r="M118"/>
      <c r="N118"/>
    </row>
    <row r="119" spans="1:14" x14ac:dyDescent="0.25">
      <c r="B119" s="23"/>
      <c r="D119" s="23"/>
      <c r="E119"/>
      <c r="J119" s="208"/>
      <c r="L119" s="23"/>
      <c r="M119"/>
    </row>
    <row r="120" spans="1:14" x14ac:dyDescent="0.25">
      <c r="B120" s="23"/>
      <c r="D120" s="23"/>
      <c r="E120"/>
      <c r="J120" s="208"/>
      <c r="L120" s="23"/>
      <c r="M120"/>
    </row>
    <row r="121" spans="1:14" x14ac:dyDescent="0.25">
      <c r="B121" s="23"/>
      <c r="D121" s="23"/>
      <c r="E121"/>
      <c r="J121" s="208"/>
      <c r="L121" s="23"/>
      <c r="M121"/>
    </row>
    <row r="122" spans="1:14" x14ac:dyDescent="0.25">
      <c r="B122" s="23"/>
      <c r="D122" s="23"/>
      <c r="E122"/>
      <c r="J122" s="208"/>
      <c r="L122" s="23"/>
      <c r="M122"/>
    </row>
    <row r="123" spans="1:14" x14ac:dyDescent="0.25">
      <c r="B123" s="23"/>
      <c r="D123" s="23"/>
      <c r="E123"/>
      <c r="J123" s="208"/>
      <c r="L123" s="23"/>
      <c r="M123"/>
    </row>
    <row r="124" spans="1:14" x14ac:dyDescent="0.25">
      <c r="B124" s="23"/>
      <c r="D124" s="23"/>
      <c r="E124"/>
      <c r="J124" s="208"/>
      <c r="L124" s="23"/>
      <c r="M124"/>
    </row>
    <row r="125" spans="1:14" x14ac:dyDescent="0.25">
      <c r="B125" s="23"/>
      <c r="D125" s="23"/>
      <c r="E125"/>
      <c r="J125" s="208"/>
      <c r="L125" s="23"/>
      <c r="M125"/>
    </row>
    <row r="126" spans="1:14" x14ac:dyDescent="0.25">
      <c r="B126" s="23"/>
      <c r="D126" s="23"/>
      <c r="E126"/>
      <c r="J126" s="208"/>
      <c r="L126" s="23"/>
      <c r="M126"/>
    </row>
    <row r="127" spans="1:14" x14ac:dyDescent="0.25">
      <c r="B127" s="23"/>
      <c r="D127" s="23"/>
      <c r="E127"/>
      <c r="J127" s="208"/>
      <c r="L127" s="23"/>
      <c r="M127"/>
    </row>
    <row r="128" spans="1:14" x14ac:dyDescent="0.25">
      <c r="B128" s="23"/>
      <c r="J128" s="208"/>
    </row>
    <row r="129" spans="2:12" x14ac:dyDescent="0.25">
      <c r="B129" s="23"/>
      <c r="J129" s="208"/>
    </row>
    <row r="130" spans="2:12" x14ac:dyDescent="0.25">
      <c r="B130" s="23"/>
      <c r="D130" s="23"/>
      <c r="J130" s="208"/>
      <c r="L130" s="23"/>
    </row>
    <row r="131" spans="2:12" x14ac:dyDescent="0.25">
      <c r="B131" s="23"/>
      <c r="J131" s="208"/>
    </row>
    <row r="132" spans="2:12" x14ac:dyDescent="0.25">
      <c r="B132" s="23"/>
      <c r="J132" s="208"/>
    </row>
    <row r="133" spans="2:12" x14ac:dyDescent="0.25">
      <c r="B133" s="23"/>
      <c r="J133" s="208"/>
    </row>
    <row r="134" spans="2:12" ht="18.75" x14ac:dyDescent="0.3">
      <c r="C134" s="154"/>
      <c r="K134" s="154"/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"/>
  <sheetViews>
    <sheetView workbookViewId="0">
      <selection activeCell="A17" sqref="A17"/>
    </sheetView>
  </sheetViews>
  <sheetFormatPr baseColWidth="10" defaultRowHeight="15" x14ac:dyDescent="0.25"/>
  <cols>
    <col min="4" max="4" width="19.5703125" style="3" customWidth="1"/>
  </cols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00000"/>
  </sheetPr>
  <dimension ref="A23:G51"/>
  <sheetViews>
    <sheetView topLeftCell="A28" workbookViewId="0">
      <selection activeCell="B65" sqref="B65"/>
    </sheetView>
  </sheetViews>
  <sheetFormatPr baseColWidth="10" defaultRowHeight="15" x14ac:dyDescent="0.25"/>
  <cols>
    <col min="1" max="1" width="12" bestFit="1" customWidth="1"/>
    <col min="2" max="2" width="12.140625" customWidth="1"/>
    <col min="3" max="4" width="13.85546875" bestFit="1" customWidth="1"/>
    <col min="5" max="5" width="14.85546875" customWidth="1"/>
    <col min="6" max="6" width="15.85546875" customWidth="1"/>
    <col min="7" max="7" width="19.28515625" customWidth="1"/>
  </cols>
  <sheetData>
    <row r="23" spans="1:1" x14ac:dyDescent="0.25">
      <c r="A23" t="s">
        <v>24</v>
      </c>
    </row>
    <row r="30" spans="1:1" ht="14.25" customHeight="1" x14ac:dyDescent="0.25"/>
    <row r="42" spans="1:7" ht="15.75" thickBot="1" x14ac:dyDescent="0.3"/>
    <row r="43" spans="1:7" ht="16.5" thickBot="1" x14ac:dyDescent="0.3">
      <c r="A43" s="155"/>
      <c r="B43" s="347" t="s">
        <v>25</v>
      </c>
      <c r="C43" s="348"/>
      <c r="D43" s="348"/>
      <c r="E43" s="349"/>
      <c r="F43" s="1"/>
    </row>
    <row r="44" spans="1:7" ht="19.5" customHeight="1" x14ac:dyDescent="0.25">
      <c r="A44" s="156">
        <v>44501</v>
      </c>
      <c r="B44" s="157" t="s">
        <v>48</v>
      </c>
      <c r="C44" s="158">
        <v>484.09</v>
      </c>
      <c r="D44" s="159" t="s">
        <v>26</v>
      </c>
      <c r="E44" s="160" t="s">
        <v>49</v>
      </c>
      <c r="F44" s="101">
        <v>333</v>
      </c>
      <c r="G44" s="170"/>
    </row>
    <row r="45" spans="1:7" ht="19.5" customHeight="1" x14ac:dyDescent="0.25">
      <c r="A45" s="156"/>
      <c r="B45" s="157" t="s">
        <v>28</v>
      </c>
      <c r="C45" s="158">
        <v>0</v>
      </c>
      <c r="D45" s="161" t="s">
        <v>26</v>
      </c>
      <c r="E45" s="160" t="s">
        <v>27</v>
      </c>
      <c r="F45" s="101">
        <v>0</v>
      </c>
      <c r="G45" s="171"/>
    </row>
    <row r="46" spans="1:7" ht="19.5" hidden="1" customHeight="1" x14ac:dyDescent="0.25">
      <c r="A46" s="156"/>
      <c r="B46" s="157" t="s">
        <v>28</v>
      </c>
      <c r="C46" s="158">
        <v>0</v>
      </c>
      <c r="D46" s="161" t="s">
        <v>26</v>
      </c>
      <c r="E46" s="160" t="s">
        <v>27</v>
      </c>
      <c r="F46" s="101">
        <v>0</v>
      </c>
    </row>
    <row r="47" spans="1:7" ht="18.75" hidden="1" customHeight="1" x14ac:dyDescent="0.25">
      <c r="A47" s="156"/>
      <c r="B47" s="157" t="s">
        <v>28</v>
      </c>
      <c r="C47" s="158">
        <v>0</v>
      </c>
      <c r="D47" s="161" t="s">
        <v>26</v>
      </c>
      <c r="E47" s="160" t="s">
        <v>27</v>
      </c>
      <c r="F47" s="101">
        <v>0</v>
      </c>
    </row>
    <row r="48" spans="1:7" ht="15.75" hidden="1" x14ac:dyDescent="0.25">
      <c r="A48" s="162"/>
      <c r="B48" s="157" t="s">
        <v>28</v>
      </c>
      <c r="C48" s="158">
        <v>0</v>
      </c>
      <c r="D48" s="163" t="s">
        <v>26</v>
      </c>
      <c r="E48" s="160" t="s">
        <v>27</v>
      </c>
      <c r="F48" s="101">
        <v>0</v>
      </c>
    </row>
    <row r="49" spans="1:6" ht="15.75" hidden="1" x14ac:dyDescent="0.25">
      <c r="A49" s="162"/>
      <c r="B49" s="157" t="s">
        <v>28</v>
      </c>
      <c r="C49" s="158">
        <v>0</v>
      </c>
      <c r="D49" s="163" t="s">
        <v>26</v>
      </c>
      <c r="E49" s="160" t="s">
        <v>27</v>
      </c>
      <c r="F49" s="101">
        <v>0</v>
      </c>
    </row>
    <row r="50" spans="1:6" ht="15.75" hidden="1" x14ac:dyDescent="0.25">
      <c r="A50" s="162"/>
      <c r="B50" s="157" t="s">
        <v>28</v>
      </c>
      <c r="C50" s="158">
        <v>0</v>
      </c>
      <c r="D50" s="163" t="s">
        <v>26</v>
      </c>
      <c r="E50" s="160" t="s">
        <v>27</v>
      </c>
      <c r="F50" s="101">
        <v>0</v>
      </c>
    </row>
    <row r="51" spans="1:6" ht="16.5" hidden="1" thickBot="1" x14ac:dyDescent="0.3">
      <c r="A51" s="164"/>
      <c r="B51" s="157" t="s">
        <v>28</v>
      </c>
      <c r="C51" s="158">
        <v>0</v>
      </c>
      <c r="D51" s="165" t="s">
        <v>26</v>
      </c>
      <c r="E51" s="160" t="s">
        <v>27</v>
      </c>
      <c r="F51" s="101">
        <v>0</v>
      </c>
    </row>
  </sheetData>
  <mergeCells count="1">
    <mergeCell ref="B43:E43"/>
  </mergeCells>
  <pageMargins left="0.28999999999999998" right="0.13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OCTUBRE      2 0 2 1     </vt:lpstr>
      <vt:lpstr>REMISIONES    OCTUBRE    2021  </vt:lpstr>
      <vt:lpstr>     NOVIEMBRE   2 0 2 1     </vt:lpstr>
      <vt:lpstr>REMISIONES  NOVIEMBRE  2021  </vt:lpstr>
      <vt:lpstr>Hoja2</vt:lpstr>
      <vt:lpstr>COMPRAS MENOS DEVOLUCIONES </vt:lpstr>
      <vt:lpstr>C AN C E L A C I O N E S     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2021-11-26T16:35:36Z</cp:lastPrinted>
  <dcterms:created xsi:type="dcterms:W3CDTF">2021-11-04T19:08:42Z</dcterms:created>
  <dcterms:modified xsi:type="dcterms:W3CDTF">2021-12-14T20:51:50Z</dcterms:modified>
</cp:coreProperties>
</file>