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0715" windowHeight="11730" firstSheet="10" activeTab="1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Hoja1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5" l="1"/>
  <c r="M30" i="15"/>
  <c r="M29" i="15"/>
  <c r="M28" i="15" l="1"/>
  <c r="M27" i="15"/>
  <c r="M26" i="15"/>
  <c r="Q25" i="15" l="1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Q11" i="15"/>
  <c r="M11" i="15"/>
  <c r="M10" i="15" l="1"/>
  <c r="M9" i="15"/>
  <c r="M8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6" i="15"/>
  <c r="Q47" i="15"/>
  <c r="Q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P36" i="15"/>
  <c r="P35" i="15"/>
  <c r="P34" i="15"/>
  <c r="P33" i="15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P10" i="15"/>
  <c r="Q10" i="15" s="1"/>
  <c r="P9" i="15"/>
  <c r="P8" i="15"/>
  <c r="Q8" i="15" s="1"/>
  <c r="P7" i="15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<sst xmlns="http://schemas.openxmlformats.org/spreadsheetml/2006/main" count="718" uniqueCount="390">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</sst>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7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Fill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66FF"/>
      <color rgb="FF66FF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29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32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34" t="s">
        <v>4</v>
      </c>
      <c r="F4" s="335"/>
      <c r="H4" s="336" t="s">
        <v>5</v>
      </c>
      <c r="I4" s="337"/>
      <c r="J4" s="18"/>
      <c r="K4" s="19"/>
      <c r="L4" s="20"/>
      <c r="M4" s="21" t="s">
        <v>6</v>
      </c>
      <c r="N4" s="22" t="s">
        <v>7</v>
      </c>
      <c r="P4" s="338" t="s">
        <v>8</v>
      </c>
      <c r="Q4" s="339"/>
      <c r="R4" s="333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56">
        <f>SUM(M5:M39)</f>
        <v>1666347.5</v>
      </c>
      <c r="N49" s="341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57"/>
      <c r="N50" s="342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43" t="s">
        <v>13</v>
      </c>
      <c r="I55" s="344"/>
      <c r="J55" s="135"/>
      <c r="K55" s="345">
        <f>I53+L53</f>
        <v>63475.360000000001</v>
      </c>
      <c r="L55" s="346"/>
      <c r="M55" s="347">
        <f>N49+M49</f>
        <v>1715746.5</v>
      </c>
      <c r="N55" s="348"/>
      <c r="P55" s="36"/>
      <c r="Q55" s="9"/>
    </row>
    <row r="56" spans="1:18" ht="15.75" x14ac:dyDescent="0.25">
      <c r="D56" s="340" t="s">
        <v>14</v>
      </c>
      <c r="E56" s="340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58" t="s">
        <v>15</v>
      </c>
      <c r="E57" s="358"/>
      <c r="F57" s="131">
        <v>-1524395.48</v>
      </c>
      <c r="I57" s="359" t="s">
        <v>16</v>
      </c>
      <c r="J57" s="360"/>
      <c r="K57" s="361">
        <f>F59+F60+F61</f>
        <v>393764.05999999994</v>
      </c>
      <c r="L57" s="362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63">
        <f>-C4</f>
        <v>-373948.72</v>
      </c>
      <c r="L59" s="364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65" t="s">
        <v>21</v>
      </c>
      <c r="E61" s="366"/>
      <c r="F61" s="151">
        <v>223528.9</v>
      </c>
      <c r="I61" s="367" t="s">
        <v>22</v>
      </c>
      <c r="J61" s="368"/>
      <c r="K61" s="369">
        <f>K57+K59</f>
        <v>19815.339999999967</v>
      </c>
      <c r="L61" s="369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380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34" t="s">
        <v>4</v>
      </c>
      <c r="F4" s="335"/>
      <c r="H4" s="336" t="s">
        <v>5</v>
      </c>
      <c r="I4" s="337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6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4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30" t="s">
        <v>378</v>
      </c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19" t="s">
        <v>379</v>
      </c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27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6">
        <f>SUM(M5:M39)</f>
        <v>3170751</v>
      </c>
      <c r="N45" s="341">
        <f>SUM(N5:N39)</f>
        <v>31751.230000000003</v>
      </c>
      <c r="P45" s="98">
        <f t="shared" si="0"/>
        <v>3202502.23</v>
      </c>
      <c r="Q45" s="328">
        <f>SUM(Q21:Q44)</f>
        <v>252.95000000002619</v>
      </c>
      <c r="R45" s="32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7"/>
      <c r="N46" s="34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3" t="s">
        <v>13</v>
      </c>
      <c r="I51" s="344"/>
      <c r="J51" s="135"/>
      <c r="K51" s="345">
        <f>I49+L49</f>
        <v>66093.360000000015</v>
      </c>
      <c r="L51" s="346"/>
      <c r="M51" s="347">
        <f>N45+M45</f>
        <v>3202502.23</v>
      </c>
      <c r="N51" s="348"/>
      <c r="P51" s="36"/>
      <c r="Q51" s="9"/>
    </row>
    <row r="52" spans="1:17" x14ac:dyDescent="0.25">
      <c r="D52" s="340" t="s">
        <v>14</v>
      </c>
      <c r="E52" s="340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58" t="s">
        <v>15</v>
      </c>
      <c r="E53" s="358"/>
      <c r="F53" s="131">
        <v>-3128572.23</v>
      </c>
      <c r="I53" s="359" t="s">
        <v>16</v>
      </c>
      <c r="J53" s="360"/>
      <c r="K53" s="373">
        <f>F55+F56+F57</f>
        <v>417897.52000000014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75">
        <f>-C4</f>
        <v>-345633.69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65" t="s">
        <v>21</v>
      </c>
      <c r="E57" s="366"/>
      <c r="F57" s="316">
        <v>359108.11</v>
      </c>
      <c r="I57" s="382" t="s">
        <v>22</v>
      </c>
      <c r="J57" s="383"/>
      <c r="K57" s="384">
        <f>K53+K55</f>
        <v>72263.830000000133</v>
      </c>
      <c r="L57" s="38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10" workbookViewId="0">
      <selection activeCell="J24" sqref="J24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abSelected="1" topLeftCell="E25" workbookViewId="0">
      <selection activeCell="Q31" sqref="Q3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381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307">
        <v>45109</v>
      </c>
      <c r="E4" s="334" t="s">
        <v>4</v>
      </c>
      <c r="F4" s="335"/>
      <c r="H4" s="336" t="s">
        <v>5</v>
      </c>
      <c r="I4" s="337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6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G5" s="29"/>
      <c r="H5" s="30">
        <v>45110</v>
      </c>
      <c r="I5" s="31">
        <v>132</v>
      </c>
      <c r="J5" s="251"/>
      <c r="K5" s="257"/>
      <c r="L5" s="13"/>
      <c r="M5" s="33">
        <f>33500+141071</f>
        <v>174571</v>
      </c>
      <c r="N5" s="34">
        <v>0</v>
      </c>
      <c r="O5" s="35"/>
      <c r="P5" s="235">
        <f>N5+M5+L5+I5+C5</f>
        <v>174703</v>
      </c>
      <c r="Q5" s="236">
        <v>0</v>
      </c>
      <c r="R5" s="237">
        <f>M5-F5</f>
        <v>23223</v>
      </c>
      <c r="S5" s="37"/>
    </row>
    <row r="6" spans="1:21" ht="18" thickBot="1" x14ac:dyDescent="0.35">
      <c r="A6" s="23"/>
      <c r="B6" s="24">
        <v>45111</v>
      </c>
      <c r="C6" s="25">
        <v>4380</v>
      </c>
      <c r="D6" s="38" t="s">
        <v>269</v>
      </c>
      <c r="E6" s="27">
        <v>45111</v>
      </c>
      <c r="F6" s="28">
        <v>94080</v>
      </c>
      <c r="G6" s="29"/>
      <c r="H6" s="30">
        <v>45111</v>
      </c>
      <c r="I6" s="31">
        <v>81</v>
      </c>
      <c r="J6" s="258"/>
      <c r="K6" s="71"/>
      <c r="L6" s="259"/>
      <c r="M6" s="33">
        <f>8000+91353</f>
        <v>99353</v>
      </c>
      <c r="N6" s="34">
        <v>464</v>
      </c>
      <c r="O6" s="35"/>
      <c r="P6" s="235">
        <f>N6+M6+L6+I6+C6</f>
        <v>104278</v>
      </c>
      <c r="Q6" s="236">
        <f>P6-F6-10184</f>
        <v>14</v>
      </c>
      <c r="R6" s="237">
        <v>10184</v>
      </c>
      <c r="S6" s="37"/>
      <c r="T6" s="9"/>
    </row>
    <row r="7" spans="1:21" ht="18" thickBot="1" x14ac:dyDescent="0.35">
      <c r="A7" s="23"/>
      <c r="B7" s="24">
        <v>45112</v>
      </c>
      <c r="C7" s="25">
        <v>0</v>
      </c>
      <c r="D7" s="42"/>
      <c r="E7" s="27">
        <v>45112</v>
      </c>
      <c r="F7" s="28">
        <v>54602</v>
      </c>
      <c r="G7" s="29"/>
      <c r="H7" s="30">
        <v>45112</v>
      </c>
      <c r="I7" s="31">
        <v>147</v>
      </c>
      <c r="J7" s="258"/>
      <c r="K7" s="102"/>
      <c r="L7" s="259"/>
      <c r="M7" s="33">
        <v>54455</v>
      </c>
      <c r="N7" s="34">
        <v>0</v>
      </c>
      <c r="O7" s="35"/>
      <c r="P7" s="235">
        <f>N7+M7+L7+I7+C7</f>
        <v>54602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45113</v>
      </c>
      <c r="C8" s="25"/>
      <c r="D8" s="42"/>
      <c r="E8" s="27">
        <v>45113</v>
      </c>
      <c r="F8" s="28">
        <v>117199</v>
      </c>
      <c r="G8" s="29"/>
      <c r="H8" s="30">
        <v>45113</v>
      </c>
      <c r="I8" s="31">
        <v>15</v>
      </c>
      <c r="J8" s="258"/>
      <c r="K8" s="260"/>
      <c r="L8" s="259"/>
      <c r="M8" s="33">
        <f>64800+52384</f>
        <v>117184</v>
      </c>
      <c r="N8" s="34">
        <v>0</v>
      </c>
      <c r="O8" s="35"/>
      <c r="P8" s="235">
        <f t="shared" ref="P8:P45" si="0">N8+M8+L8+I8+C8</f>
        <v>117199</v>
      </c>
      <c r="Q8" s="236">
        <f t="shared" ref="Q8:Q47" si="1">P8-F8</f>
        <v>0</v>
      </c>
      <c r="R8" s="238">
        <v>0</v>
      </c>
      <c r="S8" s="37"/>
    </row>
    <row r="9" spans="1:21" ht="18" thickBot="1" x14ac:dyDescent="0.35">
      <c r="A9" s="23"/>
      <c r="B9" s="24">
        <v>45114</v>
      </c>
      <c r="C9" s="25">
        <v>4661</v>
      </c>
      <c r="D9" s="46" t="s">
        <v>69</v>
      </c>
      <c r="E9" s="27">
        <v>45114</v>
      </c>
      <c r="F9" s="28">
        <v>153829</v>
      </c>
      <c r="G9" s="29"/>
      <c r="H9" s="30">
        <v>45114</v>
      </c>
      <c r="I9" s="31">
        <v>168</v>
      </c>
      <c r="J9" s="258"/>
      <c r="K9" s="261"/>
      <c r="L9" s="259"/>
      <c r="M9" s="33">
        <f>40800+114763</f>
        <v>155563</v>
      </c>
      <c r="N9" s="34">
        <v>834</v>
      </c>
      <c r="O9" s="35"/>
      <c r="P9" s="235">
        <f t="shared" si="0"/>
        <v>161226</v>
      </c>
      <c r="Q9" s="236">
        <v>0</v>
      </c>
      <c r="R9" s="237">
        <v>7397</v>
      </c>
      <c r="S9" s="37"/>
    </row>
    <row r="10" spans="1:21" ht="18" thickBot="1" x14ac:dyDescent="0.35">
      <c r="A10" s="23"/>
      <c r="B10" s="24">
        <v>45115</v>
      </c>
      <c r="C10" s="25">
        <v>0</v>
      </c>
      <c r="D10" s="38"/>
      <c r="E10" s="27">
        <v>45115</v>
      </c>
      <c r="F10" s="28">
        <v>148445</v>
      </c>
      <c r="G10" s="29"/>
      <c r="H10" s="30">
        <v>45115</v>
      </c>
      <c r="I10" s="31">
        <v>208</v>
      </c>
      <c r="J10" s="258">
        <v>45115</v>
      </c>
      <c r="K10" s="262" t="s">
        <v>382</v>
      </c>
      <c r="L10" s="263">
        <v>9055</v>
      </c>
      <c r="M10" s="33">
        <f>50500+87880</f>
        <v>138380</v>
      </c>
      <c r="N10" s="34">
        <v>828</v>
      </c>
      <c r="O10" s="35"/>
      <c r="P10" s="235">
        <f>N10+M10+L10+I10+C10</f>
        <v>148471</v>
      </c>
      <c r="Q10" s="236">
        <f t="shared" si="1"/>
        <v>26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8"/>
      <c r="E11" s="27">
        <v>45116</v>
      </c>
      <c r="F11" s="28">
        <v>82418</v>
      </c>
      <c r="G11" s="29"/>
      <c r="H11" s="30">
        <v>45116</v>
      </c>
      <c r="I11" s="31">
        <v>69</v>
      </c>
      <c r="J11" s="258"/>
      <c r="K11" s="261"/>
      <c r="L11" s="259"/>
      <c r="M11" s="33">
        <f>81000+14139</f>
        <v>95139</v>
      </c>
      <c r="N11" s="34">
        <v>901</v>
      </c>
      <c r="O11" s="35"/>
      <c r="P11" s="235">
        <f>N11+M11+L11+I11+C11</f>
        <v>96109</v>
      </c>
      <c r="Q11" s="236">
        <f>P11-F11-13664</f>
        <v>27</v>
      </c>
      <c r="R11" s="237">
        <v>13664</v>
      </c>
      <c r="S11" s="37"/>
    </row>
    <row r="12" spans="1:21" ht="18" thickBot="1" x14ac:dyDescent="0.35">
      <c r="A12" s="23"/>
      <c r="B12" s="24">
        <v>45117</v>
      </c>
      <c r="C12" s="25">
        <v>0</v>
      </c>
      <c r="D12" s="38"/>
      <c r="E12" s="27">
        <v>45117</v>
      </c>
      <c r="F12" s="28">
        <v>195880</v>
      </c>
      <c r="G12" s="29"/>
      <c r="H12" s="30">
        <v>45117</v>
      </c>
      <c r="I12" s="31">
        <v>167</v>
      </c>
      <c r="J12" s="258"/>
      <c r="K12" s="264"/>
      <c r="L12" s="259"/>
      <c r="M12" s="33">
        <f>68000+127713</f>
        <v>195713</v>
      </c>
      <c r="N12" s="34">
        <v>0</v>
      </c>
      <c r="O12" s="35"/>
      <c r="P12" s="235">
        <f t="shared" si="0"/>
        <v>195880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45118</v>
      </c>
      <c r="C13" s="25">
        <v>3480</v>
      </c>
      <c r="D13" s="42" t="s">
        <v>211</v>
      </c>
      <c r="E13" s="27">
        <v>45118</v>
      </c>
      <c r="F13" s="28">
        <v>136861</v>
      </c>
      <c r="G13" s="29"/>
      <c r="H13" s="30">
        <v>45118</v>
      </c>
      <c r="I13" s="31">
        <v>70</v>
      </c>
      <c r="J13" s="258"/>
      <c r="K13" s="71"/>
      <c r="L13" s="259"/>
      <c r="M13" s="33">
        <f>51000+81929</f>
        <v>132929</v>
      </c>
      <c r="N13" s="34">
        <v>394</v>
      </c>
      <c r="O13" s="35"/>
      <c r="P13" s="235">
        <f t="shared" si="0"/>
        <v>136873</v>
      </c>
      <c r="Q13" s="236">
        <f t="shared" si="1"/>
        <v>12</v>
      </c>
      <c r="R13" s="238">
        <v>0</v>
      </c>
      <c r="S13" s="37"/>
    </row>
    <row r="14" spans="1:21" ht="18" thickBot="1" x14ac:dyDescent="0.35">
      <c r="A14" s="23"/>
      <c r="B14" s="24">
        <v>45119</v>
      </c>
      <c r="C14" s="25">
        <v>900</v>
      </c>
      <c r="D14" s="46" t="s">
        <v>294</v>
      </c>
      <c r="E14" s="27">
        <v>45119</v>
      </c>
      <c r="F14" s="28">
        <v>28904</v>
      </c>
      <c r="G14" s="29"/>
      <c r="H14" s="30">
        <v>45119</v>
      </c>
      <c r="I14" s="31">
        <v>193</v>
      </c>
      <c r="J14" s="258"/>
      <c r="K14" s="260"/>
      <c r="L14" s="259"/>
      <c r="M14" s="33">
        <v>27811</v>
      </c>
      <c r="N14" s="34">
        <v>0</v>
      </c>
      <c r="O14" s="35"/>
      <c r="P14" s="235">
        <f t="shared" si="0"/>
        <v>28904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45120</v>
      </c>
      <c r="C15" s="25">
        <v>0</v>
      </c>
      <c r="D15" s="46"/>
      <c r="E15" s="27">
        <v>45120</v>
      </c>
      <c r="F15" s="28">
        <v>147109</v>
      </c>
      <c r="G15" s="29"/>
      <c r="H15" s="30">
        <v>45120</v>
      </c>
      <c r="I15" s="31">
        <v>0</v>
      </c>
      <c r="J15" s="258"/>
      <c r="K15" s="260"/>
      <c r="L15" s="259"/>
      <c r="M15" s="33">
        <f>29000+116085</f>
        <v>145085</v>
      </c>
      <c r="N15" s="34">
        <v>2086</v>
      </c>
      <c r="O15" s="314"/>
      <c r="P15" s="235">
        <f t="shared" si="0"/>
        <v>147171</v>
      </c>
      <c r="Q15" s="236">
        <f t="shared" si="1"/>
        <v>62</v>
      </c>
      <c r="R15" s="238">
        <v>0</v>
      </c>
      <c r="S15" s="37"/>
    </row>
    <row r="16" spans="1:21" ht="18" thickBot="1" x14ac:dyDescent="0.35">
      <c r="A16" s="23"/>
      <c r="B16" s="24">
        <v>45121</v>
      </c>
      <c r="C16" s="25">
        <v>11732</v>
      </c>
      <c r="D16" s="42" t="s">
        <v>69</v>
      </c>
      <c r="E16" s="27">
        <v>45121</v>
      </c>
      <c r="F16" s="28">
        <v>177601</v>
      </c>
      <c r="G16" s="29"/>
      <c r="H16" s="30">
        <v>45121</v>
      </c>
      <c r="I16" s="31">
        <v>158</v>
      </c>
      <c r="J16" s="258"/>
      <c r="K16" s="260"/>
      <c r="L16" s="13"/>
      <c r="M16" s="33">
        <f>57500+106095</f>
        <v>163595</v>
      </c>
      <c r="N16" s="34">
        <v>2180</v>
      </c>
      <c r="O16" s="35"/>
      <c r="P16" s="235">
        <f t="shared" si="0"/>
        <v>177665</v>
      </c>
      <c r="Q16" s="236">
        <f t="shared" si="1"/>
        <v>64</v>
      </c>
      <c r="R16" s="238">
        <v>0</v>
      </c>
      <c r="S16" s="37"/>
    </row>
    <row r="17" spans="1:20" ht="18" thickBot="1" x14ac:dyDescent="0.35">
      <c r="A17" s="23"/>
      <c r="B17" s="24">
        <v>45122</v>
      </c>
      <c r="C17" s="25">
        <v>0</v>
      </c>
      <c r="D17" s="46"/>
      <c r="E17" s="27">
        <v>45122</v>
      </c>
      <c r="F17" s="28">
        <v>169447</v>
      </c>
      <c r="G17" s="29"/>
      <c r="H17" s="30">
        <v>45122</v>
      </c>
      <c r="I17" s="31">
        <v>198</v>
      </c>
      <c r="J17" s="258">
        <v>45122</v>
      </c>
      <c r="K17" s="45" t="s">
        <v>383</v>
      </c>
      <c r="L17" s="263">
        <v>8733</v>
      </c>
      <c r="M17" s="33">
        <f>64500+95113</f>
        <v>159613</v>
      </c>
      <c r="N17" s="34">
        <v>931</v>
      </c>
      <c r="O17" s="35"/>
      <c r="P17" s="235">
        <f t="shared" si="0"/>
        <v>169475</v>
      </c>
      <c r="Q17" s="236">
        <f t="shared" si="1"/>
        <v>28</v>
      </c>
      <c r="R17" s="238">
        <v>0</v>
      </c>
      <c r="S17" s="37"/>
    </row>
    <row r="18" spans="1:20" ht="18" thickBot="1" x14ac:dyDescent="0.35">
      <c r="A18" s="23"/>
      <c r="B18" s="24">
        <v>45123</v>
      </c>
      <c r="C18" s="25">
        <v>1980</v>
      </c>
      <c r="D18" s="38" t="s">
        <v>384</v>
      </c>
      <c r="E18" s="27">
        <v>45123</v>
      </c>
      <c r="F18" s="28">
        <v>144827</v>
      </c>
      <c r="G18" s="29"/>
      <c r="H18" s="30">
        <v>45123</v>
      </c>
      <c r="I18" s="31">
        <v>15</v>
      </c>
      <c r="J18" s="258"/>
      <c r="K18" s="265"/>
      <c r="L18" s="259"/>
      <c r="M18" s="33">
        <f>128100+14367</f>
        <v>142467</v>
      </c>
      <c r="N18" s="34">
        <v>376</v>
      </c>
      <c r="O18" s="35"/>
      <c r="P18" s="235">
        <f t="shared" si="0"/>
        <v>144838</v>
      </c>
      <c r="Q18" s="236">
        <f t="shared" si="1"/>
        <v>11</v>
      </c>
      <c r="R18" s="238">
        <v>0</v>
      </c>
      <c r="S18" s="37"/>
    </row>
    <row r="19" spans="1:20" ht="17.25" customHeight="1" thickBot="1" x14ac:dyDescent="0.35">
      <c r="A19" s="23"/>
      <c r="B19" s="24">
        <v>45124</v>
      </c>
      <c r="C19" s="25">
        <v>0</v>
      </c>
      <c r="D19" s="38"/>
      <c r="E19" s="27">
        <v>45124</v>
      </c>
      <c r="F19" s="28">
        <v>174056</v>
      </c>
      <c r="G19" s="29"/>
      <c r="H19" s="30">
        <v>45124</v>
      </c>
      <c r="I19" s="31">
        <v>234</v>
      </c>
      <c r="J19" s="258"/>
      <c r="K19" s="266"/>
      <c r="L19" s="267"/>
      <c r="M19" s="33">
        <f>35800+138022</f>
        <v>173822</v>
      </c>
      <c r="N19" s="34">
        <v>0</v>
      </c>
      <c r="O19" s="35"/>
      <c r="P19" s="235">
        <f t="shared" si="0"/>
        <v>174056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45125</v>
      </c>
      <c r="C20" s="25">
        <v>0</v>
      </c>
      <c r="D20" s="38"/>
      <c r="E20" s="27">
        <v>45125</v>
      </c>
      <c r="F20" s="28">
        <v>154400</v>
      </c>
      <c r="G20" s="29"/>
      <c r="H20" s="30">
        <v>45125</v>
      </c>
      <c r="I20" s="31">
        <v>47</v>
      </c>
      <c r="J20" s="258"/>
      <c r="K20" s="262"/>
      <c r="L20" s="263"/>
      <c r="M20" s="33">
        <f>82600+71397</f>
        <v>153997</v>
      </c>
      <c r="N20" s="34">
        <v>367</v>
      </c>
      <c r="O20" s="35"/>
      <c r="P20" s="235">
        <f t="shared" si="0"/>
        <v>154411</v>
      </c>
      <c r="Q20" s="236">
        <f t="shared" si="1"/>
        <v>11</v>
      </c>
      <c r="R20" s="238">
        <v>0</v>
      </c>
      <c r="S20" s="37"/>
    </row>
    <row r="21" spans="1:20" ht="18" thickBot="1" x14ac:dyDescent="0.35">
      <c r="A21" s="23"/>
      <c r="B21" s="24">
        <v>45126</v>
      </c>
      <c r="C21" s="25">
        <v>0</v>
      </c>
      <c r="D21" s="38"/>
      <c r="E21" s="27">
        <v>45126</v>
      </c>
      <c r="F21" s="28">
        <v>86346</v>
      </c>
      <c r="G21" s="29"/>
      <c r="H21" s="30">
        <v>45126</v>
      </c>
      <c r="I21" s="31">
        <v>159</v>
      </c>
      <c r="J21" s="258"/>
      <c r="K21" s="268"/>
      <c r="L21" s="263"/>
      <c r="M21" s="33">
        <f>72187+14000</f>
        <v>86187</v>
      </c>
      <c r="N21" s="34">
        <v>0</v>
      </c>
      <c r="O21" s="35"/>
      <c r="P21" s="235">
        <f t="shared" si="0"/>
        <v>86346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45127</v>
      </c>
      <c r="C22" s="25">
        <v>3000</v>
      </c>
      <c r="D22" s="46" t="s">
        <v>385</v>
      </c>
      <c r="E22" s="27">
        <v>45127</v>
      </c>
      <c r="F22" s="28">
        <v>155372</v>
      </c>
      <c r="G22" s="29"/>
      <c r="H22" s="30">
        <v>45127</v>
      </c>
      <c r="I22" s="31">
        <v>15</v>
      </c>
      <c r="J22" s="258"/>
      <c r="K22" s="302"/>
      <c r="L22" s="269"/>
      <c r="M22" s="33">
        <f>137720+14000</f>
        <v>151720</v>
      </c>
      <c r="N22" s="34">
        <v>657</v>
      </c>
      <c r="O22" s="315"/>
      <c r="P22" s="235">
        <f t="shared" si="0"/>
        <v>155392</v>
      </c>
      <c r="Q22" s="236">
        <f t="shared" si="1"/>
        <v>20</v>
      </c>
      <c r="R22" s="238">
        <v>0</v>
      </c>
      <c r="S22" s="37"/>
    </row>
    <row r="23" spans="1:20" ht="18" thickBot="1" x14ac:dyDescent="0.35">
      <c r="A23" s="23"/>
      <c r="B23" s="24">
        <v>45128</v>
      </c>
      <c r="C23" s="25">
        <v>29665</v>
      </c>
      <c r="D23" s="46" t="s">
        <v>386</v>
      </c>
      <c r="E23" s="27">
        <v>45128</v>
      </c>
      <c r="F23" s="28">
        <v>152771</v>
      </c>
      <c r="G23" s="29"/>
      <c r="H23" s="30">
        <v>45128</v>
      </c>
      <c r="I23" s="31">
        <v>160</v>
      </c>
      <c r="J23" s="270"/>
      <c r="K23" s="271"/>
      <c r="L23" s="263"/>
      <c r="M23" s="33">
        <f>11000+110343</f>
        <v>121343</v>
      </c>
      <c r="N23" s="34">
        <v>1650</v>
      </c>
      <c r="O23" s="35"/>
      <c r="P23" s="235">
        <f t="shared" si="0"/>
        <v>152818</v>
      </c>
      <c r="Q23" s="236">
        <f t="shared" si="1"/>
        <v>47</v>
      </c>
      <c r="R23" s="238">
        <v>0</v>
      </c>
      <c r="S23" s="37"/>
    </row>
    <row r="24" spans="1:20" ht="18" thickBot="1" x14ac:dyDescent="0.35">
      <c r="A24" s="23"/>
      <c r="B24" s="24">
        <v>45129</v>
      </c>
      <c r="C24" s="25">
        <v>0</v>
      </c>
      <c r="D24" s="42"/>
      <c r="E24" s="27">
        <v>45129</v>
      </c>
      <c r="F24" s="28">
        <v>161197</v>
      </c>
      <c r="G24" s="29"/>
      <c r="H24" s="30">
        <v>45129</v>
      </c>
      <c r="I24" s="31">
        <v>114</v>
      </c>
      <c r="J24" s="272">
        <v>45129</v>
      </c>
      <c r="K24" s="271" t="s">
        <v>387</v>
      </c>
      <c r="L24" s="273">
        <v>9554</v>
      </c>
      <c r="M24" s="33">
        <f>104500+45910</f>
        <v>150410</v>
      </c>
      <c r="N24" s="34">
        <v>1145</v>
      </c>
      <c r="O24" s="331" t="s">
        <v>388</v>
      </c>
      <c r="P24" s="235">
        <f t="shared" si="0"/>
        <v>161223</v>
      </c>
      <c r="Q24" s="236">
        <f t="shared" si="1"/>
        <v>26</v>
      </c>
      <c r="R24" s="238">
        <v>0</v>
      </c>
      <c r="S24" s="37"/>
    </row>
    <row r="25" spans="1:20" ht="18" thickBot="1" x14ac:dyDescent="0.35">
      <c r="A25" s="23"/>
      <c r="B25" s="24">
        <v>45130</v>
      </c>
      <c r="C25" s="25">
        <v>0</v>
      </c>
      <c r="D25" s="38"/>
      <c r="E25" s="27">
        <v>45130</v>
      </c>
      <c r="F25" s="28">
        <v>137636</v>
      </c>
      <c r="G25" s="29"/>
      <c r="H25" s="30">
        <v>45130</v>
      </c>
      <c r="I25" s="31">
        <v>5</v>
      </c>
      <c r="J25" s="274"/>
      <c r="K25" s="275"/>
      <c r="L25" s="276"/>
      <c r="M25" s="33">
        <f>123800+12948</f>
        <v>136748</v>
      </c>
      <c r="N25" s="34">
        <v>910</v>
      </c>
      <c r="O25" s="35"/>
      <c r="P25" s="235">
        <f t="shared" si="0"/>
        <v>137663</v>
      </c>
      <c r="Q25" s="236">
        <f t="shared" si="1"/>
        <v>27</v>
      </c>
      <c r="R25" s="238">
        <v>0</v>
      </c>
      <c r="S25" s="37"/>
    </row>
    <row r="26" spans="1:20" ht="18" thickBot="1" x14ac:dyDescent="0.35">
      <c r="A26" s="23"/>
      <c r="B26" s="24">
        <v>45131</v>
      </c>
      <c r="C26" s="25">
        <v>3000</v>
      </c>
      <c r="D26" s="38" t="s">
        <v>67</v>
      </c>
      <c r="E26" s="27">
        <v>45131</v>
      </c>
      <c r="F26" s="28">
        <v>183666</v>
      </c>
      <c r="G26" s="29"/>
      <c r="H26" s="30">
        <v>45131</v>
      </c>
      <c r="I26" s="31">
        <v>188</v>
      </c>
      <c r="J26" s="258"/>
      <c r="K26" s="271"/>
      <c r="L26" s="263"/>
      <c r="M26" s="33">
        <f>59800+120678</f>
        <v>180478</v>
      </c>
      <c r="N26" s="34">
        <v>0</v>
      </c>
      <c r="O26" s="35"/>
      <c r="P26" s="235">
        <f t="shared" si="0"/>
        <v>183666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45132</v>
      </c>
      <c r="C27" s="25">
        <v>0</v>
      </c>
      <c r="D27" s="42"/>
      <c r="E27" s="27">
        <v>45132</v>
      </c>
      <c r="F27" s="28">
        <v>130272</v>
      </c>
      <c r="G27" s="29"/>
      <c r="H27" s="30">
        <v>45132</v>
      </c>
      <c r="I27" s="31">
        <v>57</v>
      </c>
      <c r="J27" s="277"/>
      <c r="K27" s="275"/>
      <c r="L27" s="276"/>
      <c r="M27" s="33">
        <f>26500+103430</f>
        <v>129930</v>
      </c>
      <c r="N27" s="34">
        <v>294</v>
      </c>
      <c r="O27" s="35"/>
      <c r="P27" s="235">
        <f t="shared" si="0"/>
        <v>130281</v>
      </c>
      <c r="Q27" s="236">
        <f t="shared" si="1"/>
        <v>9</v>
      </c>
      <c r="R27" s="238">
        <v>0</v>
      </c>
      <c r="S27" s="37"/>
    </row>
    <row r="28" spans="1:20" ht="18" thickBot="1" x14ac:dyDescent="0.35">
      <c r="A28" s="23"/>
      <c r="B28" s="24">
        <v>45133</v>
      </c>
      <c r="C28" s="25">
        <v>3150</v>
      </c>
      <c r="D28" s="42" t="s">
        <v>67</v>
      </c>
      <c r="E28" s="27">
        <v>45133</v>
      </c>
      <c r="F28" s="28">
        <v>74401</v>
      </c>
      <c r="G28" s="29"/>
      <c r="H28" s="30">
        <v>45133</v>
      </c>
      <c r="I28" s="31">
        <v>231</v>
      </c>
      <c r="J28" s="278"/>
      <c r="K28" s="71"/>
      <c r="L28" s="276"/>
      <c r="M28" s="33">
        <f>33500+31906</f>
        <v>65406</v>
      </c>
      <c r="N28" s="34">
        <v>5869</v>
      </c>
      <c r="O28" s="35"/>
      <c r="P28" s="235">
        <f t="shared" si="0"/>
        <v>74656</v>
      </c>
      <c r="Q28" s="236">
        <f t="shared" si="1"/>
        <v>255</v>
      </c>
      <c r="R28" s="238">
        <v>0</v>
      </c>
      <c r="S28" s="37"/>
    </row>
    <row r="29" spans="1:20" ht="18" thickBot="1" x14ac:dyDescent="0.35">
      <c r="A29" s="23"/>
      <c r="B29" s="24">
        <v>45134</v>
      </c>
      <c r="C29" s="25">
        <v>0</v>
      </c>
      <c r="D29" s="72"/>
      <c r="E29" s="27">
        <v>45134</v>
      </c>
      <c r="F29" s="28">
        <v>125557</v>
      </c>
      <c r="G29" s="29"/>
      <c r="H29" s="30">
        <v>45134</v>
      </c>
      <c r="I29" s="31">
        <v>137</v>
      </c>
      <c r="J29" s="277"/>
      <c r="K29" s="279" t="s">
        <v>9</v>
      </c>
      <c r="L29" s="276"/>
      <c r="M29" s="33">
        <f>51500+72403</f>
        <v>123903</v>
      </c>
      <c r="N29" s="34">
        <v>1563</v>
      </c>
      <c r="O29" s="35"/>
      <c r="P29" s="235">
        <f t="shared" si="0"/>
        <v>125603</v>
      </c>
      <c r="Q29" s="236">
        <f t="shared" si="1"/>
        <v>46</v>
      </c>
      <c r="R29" s="238">
        <v>0</v>
      </c>
      <c r="S29" s="37"/>
      <c r="T29" s="9"/>
    </row>
    <row r="30" spans="1:20" ht="18" thickBot="1" x14ac:dyDescent="0.35">
      <c r="A30" s="23"/>
      <c r="B30" s="24">
        <v>45135</v>
      </c>
      <c r="C30" s="25">
        <v>17504</v>
      </c>
      <c r="D30" s="72" t="s">
        <v>267</v>
      </c>
      <c r="E30" s="27">
        <v>45135</v>
      </c>
      <c r="F30" s="28">
        <v>168079</v>
      </c>
      <c r="G30" s="29"/>
      <c r="H30" s="30">
        <v>45135</v>
      </c>
      <c r="I30" s="31">
        <v>155</v>
      </c>
      <c r="J30" s="86"/>
      <c r="K30" s="280"/>
      <c r="L30" s="281"/>
      <c r="M30" s="33">
        <f>35500+114920</f>
        <v>150420</v>
      </c>
      <c r="N30" s="34">
        <v>0</v>
      </c>
      <c r="O30" s="35"/>
      <c r="P30" s="235">
        <f t="shared" si="0"/>
        <v>168079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45136</v>
      </c>
      <c r="C31" s="25">
        <v>0</v>
      </c>
      <c r="D31" s="77"/>
      <c r="E31" s="27">
        <v>45136</v>
      </c>
      <c r="F31" s="28">
        <v>165591</v>
      </c>
      <c r="G31" s="29"/>
      <c r="H31" s="30">
        <v>45136</v>
      </c>
      <c r="I31" s="31">
        <v>55</v>
      </c>
      <c r="J31" s="278">
        <v>45136</v>
      </c>
      <c r="K31" s="275" t="s">
        <v>389</v>
      </c>
      <c r="L31" s="276">
        <v>9054</v>
      </c>
      <c r="M31" s="33">
        <f>61000+94586</f>
        <v>155586</v>
      </c>
      <c r="N31" s="34">
        <v>924</v>
      </c>
      <c r="O31" s="35"/>
      <c r="P31" s="235">
        <f t="shared" si="0"/>
        <v>165619</v>
      </c>
      <c r="Q31" s="236">
        <f t="shared" si="1"/>
        <v>28</v>
      </c>
      <c r="R31" s="238">
        <v>0</v>
      </c>
      <c r="S31" s="37"/>
    </row>
    <row r="32" spans="1:20" ht="18" thickBot="1" x14ac:dyDescent="0.35">
      <c r="A32" s="23"/>
      <c r="B32" s="24">
        <v>45137</v>
      </c>
      <c r="C32" s="25">
        <v>0</v>
      </c>
      <c r="D32" s="82"/>
      <c r="E32" s="27">
        <v>45137</v>
      </c>
      <c r="F32" s="28"/>
      <c r="G32" s="29"/>
      <c r="H32" s="30">
        <v>45137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330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319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6">
        <f>SUM(M5:M39)</f>
        <v>3581808</v>
      </c>
      <c r="N45" s="341">
        <f>SUM(N5:N39)</f>
        <v>22373</v>
      </c>
      <c r="P45" s="98">
        <f t="shared" si="0"/>
        <v>3604181</v>
      </c>
      <c r="Q45" s="236">
        <f>SUM(Q5:Q44)</f>
        <v>713</v>
      </c>
      <c r="R45" s="329">
        <f>SUM(R5:R39)</f>
        <v>54468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7"/>
      <c r="N46" s="342"/>
      <c r="P46" s="36"/>
      <c r="Q46" s="236">
        <f t="shared" si="1"/>
        <v>0</v>
      </c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236">
        <f t="shared" si="1"/>
        <v>0</v>
      </c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83452</v>
      </c>
      <c r="D49" s="123"/>
      <c r="E49" s="124" t="s">
        <v>10</v>
      </c>
      <c r="F49" s="125">
        <f>SUM(F5:F48)</f>
        <v>3671894</v>
      </c>
      <c r="G49" s="123"/>
      <c r="H49" s="126" t="s">
        <v>11</v>
      </c>
      <c r="I49" s="127">
        <f>SUM(I5:I48)</f>
        <v>3178</v>
      </c>
      <c r="J49" s="290"/>
      <c r="K49" s="291" t="s">
        <v>12</v>
      </c>
      <c r="L49" s="292">
        <f>SUM(L5:L48)</f>
        <v>36396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3" t="s">
        <v>13</v>
      </c>
      <c r="I51" s="344"/>
      <c r="J51" s="135"/>
      <c r="K51" s="345">
        <f>I49+L49</f>
        <v>39574</v>
      </c>
      <c r="L51" s="346"/>
      <c r="M51" s="347">
        <f>N45+M45</f>
        <v>3604181</v>
      </c>
      <c r="N51" s="348"/>
      <c r="P51" s="36"/>
      <c r="Q51" s="9"/>
    </row>
    <row r="52" spans="1:17" x14ac:dyDescent="0.25">
      <c r="D52" s="340" t="s">
        <v>14</v>
      </c>
      <c r="E52" s="340"/>
      <c r="F52" s="136">
        <f>F49-K51-C49</f>
        <v>3548868</v>
      </c>
      <c r="I52" s="137"/>
      <c r="J52" s="138"/>
      <c r="P52" s="36"/>
      <c r="Q52" s="9"/>
    </row>
    <row r="53" spans="1:17" x14ac:dyDescent="0.25">
      <c r="D53" s="358" t="s">
        <v>15</v>
      </c>
      <c r="E53" s="358"/>
      <c r="F53" s="131">
        <v>0</v>
      </c>
      <c r="I53" s="359" t="s">
        <v>16</v>
      </c>
      <c r="J53" s="360"/>
      <c r="K53" s="373">
        <f>F55+F56+F57</f>
        <v>3907096.12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  <c r="Q54" s="9"/>
    </row>
    <row r="55" spans="1:17" ht="16.5" thickTop="1" x14ac:dyDescent="0.25">
      <c r="C55" s="5" t="s">
        <v>9</v>
      </c>
      <c r="E55" s="133" t="s">
        <v>17</v>
      </c>
      <c r="F55" s="131">
        <f>SUM(F52:F54)</f>
        <v>3548868</v>
      </c>
      <c r="H55" s="23"/>
      <c r="I55" s="146" t="s">
        <v>18</v>
      </c>
      <c r="J55" s="147"/>
      <c r="K55" s="375">
        <f>-C4</f>
        <v>-359108.11</v>
      </c>
      <c r="L55" s="376"/>
      <c r="Q55" s="9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45137</v>
      </c>
      <c r="D57" s="365" t="s">
        <v>21</v>
      </c>
      <c r="E57" s="366"/>
      <c r="F57" s="316">
        <v>358228.12</v>
      </c>
      <c r="I57" s="382" t="s">
        <v>22</v>
      </c>
      <c r="J57" s="383"/>
      <c r="K57" s="384">
        <f>K53+K55</f>
        <v>3547988.0100000002</v>
      </c>
      <c r="L57" s="38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selection activeCell="C6" sqref="C6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/>
      <c r="B3" s="321"/>
      <c r="C3" s="322"/>
      <c r="D3" s="244"/>
      <c r="E3" s="220"/>
      <c r="F3" s="180">
        <f>C3-E3</f>
        <v>0</v>
      </c>
    </row>
    <row r="4" spans="1:7" ht="22.5" customHeight="1" x14ac:dyDescent="0.25">
      <c r="A4" s="320"/>
      <c r="B4" s="321"/>
      <c r="C4" s="322"/>
      <c r="D4" s="244"/>
      <c r="E4" s="220"/>
      <c r="F4" s="183">
        <f>C4-E4+F3</f>
        <v>0</v>
      </c>
    </row>
    <row r="5" spans="1:7" ht="21" customHeight="1" x14ac:dyDescent="0.25">
      <c r="A5" s="320"/>
      <c r="B5" s="321"/>
      <c r="C5" s="322"/>
      <c r="D5" s="244"/>
      <c r="E5" s="220"/>
      <c r="F5" s="183">
        <f t="shared" ref="F5:F68" si="0">C5-E5+F4</f>
        <v>0</v>
      </c>
    </row>
    <row r="6" spans="1:7" ht="21" customHeight="1" x14ac:dyDescent="0.3">
      <c r="A6" s="320"/>
      <c r="B6" s="321"/>
      <c r="C6" s="322"/>
      <c r="D6" s="244"/>
      <c r="E6" s="220"/>
      <c r="F6" s="183">
        <f t="shared" si="0"/>
        <v>0</v>
      </c>
      <c r="G6" s="184"/>
    </row>
    <row r="7" spans="1:7" ht="21" customHeight="1" x14ac:dyDescent="0.25">
      <c r="A7" s="320"/>
      <c r="B7" s="321"/>
      <c r="C7" s="322"/>
      <c r="D7" s="244"/>
      <c r="E7" s="220"/>
      <c r="F7" s="183">
        <f t="shared" si="0"/>
        <v>0</v>
      </c>
    </row>
    <row r="8" spans="1:7" ht="21" customHeight="1" x14ac:dyDescent="0.25">
      <c r="A8" s="320"/>
      <c r="B8" s="321"/>
      <c r="C8" s="322"/>
      <c r="D8" s="244"/>
      <c r="E8" s="220"/>
      <c r="F8" s="183">
        <f t="shared" si="0"/>
        <v>0</v>
      </c>
    </row>
    <row r="9" spans="1:7" ht="21" customHeight="1" x14ac:dyDescent="0.25">
      <c r="A9" s="320"/>
      <c r="B9" s="321"/>
      <c r="C9" s="322"/>
      <c r="D9" s="181"/>
      <c r="E9" s="149"/>
      <c r="F9" s="183">
        <f t="shared" si="0"/>
        <v>0</v>
      </c>
    </row>
    <row r="10" spans="1:7" ht="21" customHeight="1" x14ac:dyDescent="0.25">
      <c r="A10" s="320"/>
      <c r="B10" s="321"/>
      <c r="C10" s="322"/>
      <c r="D10" s="181"/>
      <c r="E10" s="149"/>
      <c r="F10" s="183">
        <f t="shared" si="0"/>
        <v>0</v>
      </c>
    </row>
    <row r="11" spans="1:7" ht="21" customHeight="1" x14ac:dyDescent="0.25">
      <c r="A11" s="320"/>
      <c r="B11" s="321"/>
      <c r="C11" s="322"/>
      <c r="D11" s="181"/>
      <c r="E11" s="149"/>
      <c r="F11" s="183">
        <f t="shared" si="0"/>
        <v>0</v>
      </c>
    </row>
    <row r="12" spans="1:7" ht="21" customHeight="1" x14ac:dyDescent="0.3">
      <c r="A12" s="320"/>
      <c r="B12" s="321"/>
      <c r="C12" s="322"/>
      <c r="D12" s="181"/>
      <c r="E12" s="149"/>
      <c r="F12" s="183">
        <f t="shared" si="0"/>
        <v>0</v>
      </c>
      <c r="G12" s="184"/>
    </row>
    <row r="13" spans="1:7" ht="21" customHeight="1" x14ac:dyDescent="0.25">
      <c r="A13" s="320"/>
      <c r="B13" s="321"/>
      <c r="C13" s="322"/>
      <c r="D13" s="181"/>
      <c r="E13" s="149"/>
      <c r="F13" s="183">
        <f t="shared" si="0"/>
        <v>0</v>
      </c>
    </row>
    <row r="14" spans="1:7" ht="21" customHeight="1" x14ac:dyDescent="0.25">
      <c r="A14" s="320"/>
      <c r="B14" s="321"/>
      <c r="C14" s="322"/>
      <c r="D14" s="181"/>
      <c r="E14" s="149"/>
      <c r="F14" s="183">
        <f t="shared" si="0"/>
        <v>0</v>
      </c>
    </row>
    <row r="15" spans="1:7" ht="21" customHeight="1" x14ac:dyDescent="0.25">
      <c r="A15" s="320"/>
      <c r="B15" s="321"/>
      <c r="C15" s="322"/>
      <c r="D15" s="181"/>
      <c r="E15" s="149"/>
      <c r="F15" s="183">
        <f t="shared" si="0"/>
        <v>0</v>
      </c>
    </row>
    <row r="16" spans="1:7" ht="21" customHeight="1" x14ac:dyDescent="0.25">
      <c r="A16" s="320"/>
      <c r="B16" s="321"/>
      <c r="C16" s="322"/>
      <c r="D16" s="181"/>
      <c r="E16" s="149"/>
      <c r="F16" s="183">
        <f t="shared" si="0"/>
        <v>0</v>
      </c>
    </row>
    <row r="17" spans="1:10" ht="21" customHeight="1" x14ac:dyDescent="0.25">
      <c r="A17" s="320"/>
      <c r="B17" s="321"/>
      <c r="C17" s="322"/>
      <c r="D17" s="181"/>
      <c r="E17" s="149"/>
      <c r="F17" s="183">
        <f t="shared" si="0"/>
        <v>0</v>
      </c>
    </row>
    <row r="18" spans="1:10" ht="21" customHeight="1" x14ac:dyDescent="0.25">
      <c r="A18" s="320"/>
      <c r="B18" s="321"/>
      <c r="C18" s="322"/>
      <c r="D18" s="181"/>
      <c r="E18" s="149"/>
      <c r="F18" s="183">
        <f t="shared" si="0"/>
        <v>0</v>
      </c>
      <c r="J18" s="133" t="s">
        <v>363</v>
      </c>
    </row>
    <row r="19" spans="1:10" ht="21" customHeight="1" x14ac:dyDescent="0.25">
      <c r="A19" s="320"/>
      <c r="B19" s="321"/>
      <c r="C19" s="322"/>
      <c r="D19" s="181"/>
      <c r="E19" s="149"/>
      <c r="F19" s="183">
        <f t="shared" si="0"/>
        <v>0</v>
      </c>
    </row>
    <row r="20" spans="1:10" ht="21" customHeight="1" x14ac:dyDescent="0.25">
      <c r="A20" s="320"/>
      <c r="B20" s="321"/>
      <c r="C20" s="322"/>
      <c r="D20" s="181"/>
      <c r="E20" s="149"/>
      <c r="F20" s="183">
        <f t="shared" si="0"/>
        <v>0</v>
      </c>
    </row>
    <row r="21" spans="1:10" ht="24.75" customHeight="1" x14ac:dyDescent="0.25">
      <c r="A21" s="320"/>
      <c r="B21" s="321"/>
      <c r="C21" s="322"/>
      <c r="D21" s="181"/>
      <c r="E21" s="149"/>
      <c r="F21" s="183">
        <f t="shared" si="0"/>
        <v>0</v>
      </c>
    </row>
    <row r="22" spans="1:10" ht="21" customHeight="1" x14ac:dyDescent="0.25">
      <c r="A22" s="320"/>
      <c r="B22" s="321"/>
      <c r="C22" s="322"/>
      <c r="D22" s="181"/>
      <c r="E22" s="149"/>
      <c r="F22" s="183">
        <f t="shared" si="0"/>
        <v>0</v>
      </c>
    </row>
    <row r="23" spans="1:10" ht="24.75" customHeight="1" x14ac:dyDescent="0.25">
      <c r="A23" s="320"/>
      <c r="B23" s="321"/>
      <c r="C23" s="322"/>
      <c r="D23" s="181"/>
      <c r="E23" s="149"/>
      <c r="F23" s="183">
        <f t="shared" si="0"/>
        <v>0</v>
      </c>
    </row>
    <row r="24" spans="1:10" ht="21" customHeight="1" x14ac:dyDescent="0.3">
      <c r="A24" s="320"/>
      <c r="B24" s="321"/>
      <c r="C24" s="322"/>
      <c r="D24" s="181"/>
      <c r="E24" s="149"/>
      <c r="F24" s="183">
        <f t="shared" si="0"/>
        <v>0</v>
      </c>
      <c r="G24" s="184"/>
    </row>
    <row r="25" spans="1:10" ht="21" customHeight="1" x14ac:dyDescent="0.25">
      <c r="A25" s="320"/>
      <c r="B25" s="321"/>
      <c r="C25" s="322"/>
      <c r="D25" s="181"/>
      <c r="E25" s="149"/>
      <c r="F25" s="183">
        <f t="shared" si="0"/>
        <v>0</v>
      </c>
    </row>
    <row r="26" spans="1:10" ht="21" customHeight="1" x14ac:dyDescent="0.25">
      <c r="A26" s="320"/>
      <c r="B26" s="321"/>
      <c r="C26" s="322"/>
      <c r="D26" s="181"/>
      <c r="E26" s="149"/>
      <c r="F26" s="183">
        <f t="shared" si="0"/>
        <v>0</v>
      </c>
    </row>
    <row r="27" spans="1:10" ht="21" customHeight="1" x14ac:dyDescent="0.25">
      <c r="A27" s="320"/>
      <c r="B27" s="321"/>
      <c r="C27" s="322"/>
      <c r="D27" s="181"/>
      <c r="E27" s="149"/>
      <c r="F27" s="183">
        <f t="shared" si="0"/>
        <v>0</v>
      </c>
    </row>
    <row r="28" spans="1:10" ht="21" customHeight="1" x14ac:dyDescent="0.25">
      <c r="A28" s="320"/>
      <c r="B28" s="321"/>
      <c r="C28" s="322"/>
      <c r="D28" s="181"/>
      <c r="E28" s="149"/>
      <c r="F28" s="183">
        <f t="shared" si="0"/>
        <v>0</v>
      </c>
    </row>
    <row r="29" spans="1:10" ht="21" customHeight="1" x14ac:dyDescent="0.25">
      <c r="A29" s="320"/>
      <c r="B29" s="321"/>
      <c r="C29" s="322"/>
      <c r="D29" s="181"/>
      <c r="E29" s="149"/>
      <c r="F29" s="183">
        <f t="shared" si="0"/>
        <v>0</v>
      </c>
      <c r="J29" s="149">
        <v>0</v>
      </c>
    </row>
    <row r="30" spans="1:10" ht="21" customHeight="1" x14ac:dyDescent="0.25">
      <c r="A30" s="320"/>
      <c r="B30" s="321"/>
      <c r="C30" s="322"/>
      <c r="D30" s="181"/>
      <c r="E30" s="149"/>
      <c r="F30" s="183">
        <f t="shared" si="0"/>
        <v>0</v>
      </c>
      <c r="J30" s="149">
        <v>0</v>
      </c>
    </row>
    <row r="31" spans="1:10" ht="21" customHeight="1" x14ac:dyDescent="0.25">
      <c r="A31" s="320"/>
      <c r="B31" s="321"/>
      <c r="C31" s="322"/>
      <c r="D31" s="181"/>
      <c r="E31" s="149"/>
      <c r="F31" s="183">
        <f t="shared" si="0"/>
        <v>0</v>
      </c>
      <c r="J31" s="149">
        <v>0</v>
      </c>
    </row>
    <row r="32" spans="1:10" ht="21" customHeight="1" x14ac:dyDescent="0.3">
      <c r="A32" s="320"/>
      <c r="B32" s="321"/>
      <c r="C32" s="322"/>
      <c r="D32" s="181"/>
      <c r="E32" s="149"/>
      <c r="F32" s="183">
        <f t="shared" si="0"/>
        <v>0</v>
      </c>
      <c r="G32" s="184"/>
      <c r="J32" s="149">
        <v>0</v>
      </c>
    </row>
    <row r="33" spans="1:10" ht="21" customHeight="1" x14ac:dyDescent="0.25">
      <c r="A33" s="320"/>
      <c r="B33" s="321"/>
      <c r="C33" s="322"/>
      <c r="D33" s="181"/>
      <c r="E33" s="149"/>
      <c r="F33" s="183">
        <f t="shared" si="0"/>
        <v>0</v>
      </c>
      <c r="J33" s="149">
        <v>0</v>
      </c>
    </row>
    <row r="34" spans="1:10" ht="21" customHeight="1" x14ac:dyDescent="0.25">
      <c r="A34" s="320"/>
      <c r="B34" s="321"/>
      <c r="C34" s="322"/>
      <c r="D34" s="181"/>
      <c r="E34" s="149"/>
      <c r="F34" s="183">
        <f t="shared" si="0"/>
        <v>0</v>
      </c>
      <c r="J34" s="149">
        <v>0</v>
      </c>
    </row>
    <row r="35" spans="1:10" ht="23.25" customHeight="1" x14ac:dyDescent="0.25">
      <c r="A35" s="320"/>
      <c r="B35" s="321"/>
      <c r="C35" s="322"/>
      <c r="D35" s="181"/>
      <c r="E35" s="149"/>
      <c r="F35" s="183">
        <f t="shared" si="0"/>
        <v>0</v>
      </c>
      <c r="J35" s="149">
        <v>0</v>
      </c>
    </row>
    <row r="36" spans="1:10" ht="23.25" customHeight="1" x14ac:dyDescent="0.25">
      <c r="A36" s="320"/>
      <c r="B36" s="321"/>
      <c r="C36" s="322"/>
      <c r="D36" s="181"/>
      <c r="E36" s="149"/>
      <c r="F36" s="183">
        <f t="shared" si="0"/>
        <v>0</v>
      </c>
      <c r="J36" s="133">
        <v>0</v>
      </c>
    </row>
    <row r="37" spans="1:10" ht="23.25" customHeight="1" x14ac:dyDescent="0.25">
      <c r="A37" s="320"/>
      <c r="B37" s="321"/>
      <c r="C37" s="322"/>
      <c r="D37" s="181"/>
      <c r="E37" s="149"/>
      <c r="F37" s="183">
        <f t="shared" si="0"/>
        <v>0</v>
      </c>
      <c r="J37" s="187">
        <f>SUM(J29:J36)</f>
        <v>0</v>
      </c>
    </row>
    <row r="38" spans="1:10" ht="23.25" customHeight="1" x14ac:dyDescent="0.25">
      <c r="A38" s="320"/>
      <c r="B38" s="321"/>
      <c r="C38" s="322"/>
      <c r="D38" s="181"/>
      <c r="E38" s="149"/>
      <c r="F38" s="183">
        <f t="shared" si="0"/>
        <v>0</v>
      </c>
    </row>
    <row r="39" spans="1:10" ht="23.25" customHeight="1" x14ac:dyDescent="0.25">
      <c r="A39" s="320"/>
      <c r="B39" s="321"/>
      <c r="C39" s="322"/>
      <c r="D39" s="181"/>
      <c r="E39" s="149"/>
      <c r="F39" s="183">
        <f t="shared" si="0"/>
        <v>0</v>
      </c>
    </row>
    <row r="40" spans="1:10" ht="23.25" customHeight="1" x14ac:dyDescent="0.25">
      <c r="A40" s="320"/>
      <c r="B40" s="321"/>
      <c r="C40" s="322"/>
      <c r="D40" s="181"/>
      <c r="E40" s="100"/>
      <c r="F40" s="183">
        <f t="shared" si="0"/>
        <v>0</v>
      </c>
    </row>
    <row r="41" spans="1:10" ht="23.25" customHeight="1" x14ac:dyDescent="0.25">
      <c r="A41" s="320"/>
      <c r="B41" s="321"/>
      <c r="C41" s="322"/>
      <c r="D41" s="181"/>
      <c r="E41" s="100"/>
      <c r="F41" s="183">
        <f t="shared" si="0"/>
        <v>0</v>
      </c>
    </row>
    <row r="42" spans="1:10" ht="23.25" customHeight="1" x14ac:dyDescent="0.25">
      <c r="A42" s="320"/>
      <c r="B42" s="321"/>
      <c r="C42" s="322"/>
      <c r="D42" s="185"/>
      <c r="E42" s="100"/>
      <c r="F42" s="183">
        <f t="shared" si="0"/>
        <v>0</v>
      </c>
    </row>
    <row r="43" spans="1:10" ht="23.25" customHeight="1" x14ac:dyDescent="0.25">
      <c r="A43" s="320"/>
      <c r="B43" s="321"/>
      <c r="C43" s="322"/>
      <c r="D43" s="192"/>
      <c r="E43" s="100"/>
      <c r="F43" s="183">
        <f t="shared" si="0"/>
        <v>0</v>
      </c>
    </row>
    <row r="44" spans="1:10" ht="23.25" customHeight="1" x14ac:dyDescent="0.25">
      <c r="A44" s="320"/>
      <c r="B44" s="321"/>
      <c r="C44" s="322"/>
      <c r="D44" s="192"/>
      <c r="E44" s="100"/>
      <c r="F44" s="183">
        <f t="shared" si="0"/>
        <v>0</v>
      </c>
    </row>
    <row r="45" spans="1:10" ht="23.25" customHeight="1" x14ac:dyDescent="0.25">
      <c r="A45" s="320"/>
      <c r="B45" s="321"/>
      <c r="C45" s="322"/>
      <c r="D45" s="192"/>
      <c r="E45" s="100"/>
      <c r="F45" s="183">
        <f t="shared" si="0"/>
        <v>0</v>
      </c>
    </row>
    <row r="46" spans="1:10" ht="23.25" customHeight="1" x14ac:dyDescent="0.25">
      <c r="A46" s="320"/>
      <c r="B46" s="321"/>
      <c r="C46" s="322"/>
      <c r="D46" s="192"/>
      <c r="E46" s="100"/>
      <c r="F46" s="183">
        <f t="shared" si="0"/>
        <v>0</v>
      </c>
    </row>
    <row r="47" spans="1:10" ht="23.25" customHeight="1" x14ac:dyDescent="0.25">
      <c r="A47" s="325"/>
      <c r="B47" s="321"/>
      <c r="C47" s="322"/>
      <c r="D47" s="192"/>
      <c r="E47" s="100"/>
      <c r="F47" s="183">
        <f t="shared" si="0"/>
        <v>0</v>
      </c>
    </row>
    <row r="48" spans="1:10" ht="23.25" customHeight="1" x14ac:dyDescent="0.25">
      <c r="A48" s="325"/>
      <c r="B48" s="321"/>
      <c r="C48" s="322"/>
      <c r="D48" s="192"/>
      <c r="E48" s="100"/>
      <c r="F48" s="183">
        <f t="shared" si="0"/>
        <v>0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0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0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0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0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0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0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0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39.75" customHeight="1" thickBot="1" x14ac:dyDescent="0.35">
      <c r="A79" s="201"/>
      <c r="B79" s="202"/>
      <c r="C79" s="317">
        <f>SUM(C3:C78)</f>
        <v>0</v>
      </c>
      <c r="D79" s="175"/>
      <c r="E79" s="204">
        <f>SUM(E3:E78)</f>
        <v>0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61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32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34" t="s">
        <v>4</v>
      </c>
      <c r="F4" s="335"/>
      <c r="H4" s="336" t="s">
        <v>5</v>
      </c>
      <c r="I4" s="337"/>
      <c r="J4" s="18"/>
      <c r="K4" s="19"/>
      <c r="L4" s="20"/>
      <c r="M4" s="21" t="s">
        <v>6</v>
      </c>
      <c r="N4" s="22" t="s">
        <v>7</v>
      </c>
      <c r="P4" s="371" t="s">
        <v>8</v>
      </c>
      <c r="Q4" s="372"/>
      <c r="R4" s="370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56">
        <f>SUM(M5:M39)</f>
        <v>2238523</v>
      </c>
      <c r="N45" s="341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57"/>
      <c r="N46" s="34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3" t="s">
        <v>13</v>
      </c>
      <c r="I51" s="344"/>
      <c r="J51" s="135"/>
      <c r="K51" s="345">
        <f>I49+L49</f>
        <v>90767.040000000008</v>
      </c>
      <c r="L51" s="346"/>
      <c r="M51" s="347">
        <f>N45+M45</f>
        <v>2335781</v>
      </c>
      <c r="N51" s="348"/>
      <c r="P51" s="36"/>
      <c r="Q51" s="9"/>
    </row>
    <row r="52" spans="1:17" ht="15.75" x14ac:dyDescent="0.25">
      <c r="D52" s="340" t="s">
        <v>14</v>
      </c>
      <c r="E52" s="340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58" t="s">
        <v>15</v>
      </c>
      <c r="E53" s="358"/>
      <c r="F53" s="131">
        <v>-2224189.7400000002</v>
      </c>
      <c r="I53" s="359" t="s">
        <v>16</v>
      </c>
      <c r="J53" s="360"/>
      <c r="K53" s="361">
        <f>F55+F56+F57</f>
        <v>296963.76999999973</v>
      </c>
      <c r="L53" s="362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63">
        <f>-C4</f>
        <v>-223528.9</v>
      </c>
      <c r="L55" s="364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65" t="s">
        <v>21</v>
      </c>
      <c r="E57" s="366"/>
      <c r="F57" s="151">
        <v>230554.55</v>
      </c>
      <c r="I57" s="367" t="s">
        <v>22</v>
      </c>
      <c r="J57" s="368"/>
      <c r="K57" s="369">
        <f>K53+K55</f>
        <v>73434.869999999733</v>
      </c>
      <c r="L57" s="369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115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32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34" t="s">
        <v>4</v>
      </c>
      <c r="F4" s="335"/>
      <c r="H4" s="336" t="s">
        <v>5</v>
      </c>
      <c r="I4" s="337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70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56">
        <f>SUM(M5:M39)</f>
        <v>2689952</v>
      </c>
      <c r="N45" s="341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7"/>
      <c r="N46" s="34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3" t="s">
        <v>13</v>
      </c>
      <c r="I51" s="344"/>
      <c r="J51" s="135"/>
      <c r="K51" s="345">
        <f>I49+L49</f>
        <v>425400.67</v>
      </c>
      <c r="L51" s="346"/>
      <c r="M51" s="347">
        <f>N45+M45</f>
        <v>2751374</v>
      </c>
      <c r="N51" s="348"/>
      <c r="P51" s="36"/>
      <c r="Q51" s="9"/>
    </row>
    <row r="52" spans="1:17" x14ac:dyDescent="0.25">
      <c r="D52" s="340" t="s">
        <v>14</v>
      </c>
      <c r="E52" s="340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58" t="s">
        <v>15</v>
      </c>
      <c r="E53" s="358"/>
      <c r="F53" s="131">
        <v>-2869426.04</v>
      </c>
      <c r="I53" s="359" t="s">
        <v>16</v>
      </c>
      <c r="J53" s="360"/>
      <c r="K53" s="373">
        <f>F55+F56+F57</f>
        <v>-32021.369999999937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75">
        <f>-C4</f>
        <v>-230554.55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65" t="s">
        <v>21</v>
      </c>
      <c r="E57" s="366"/>
      <c r="F57" s="151">
        <v>341192.34</v>
      </c>
      <c r="I57" s="377" t="s">
        <v>170</v>
      </c>
      <c r="J57" s="378"/>
      <c r="K57" s="379">
        <f>K53+K55</f>
        <v>-262575.91999999993</v>
      </c>
      <c r="L57" s="37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171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80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34" t="s">
        <v>4</v>
      </c>
      <c r="F4" s="335"/>
      <c r="H4" s="336" t="s">
        <v>5</v>
      </c>
      <c r="I4" s="337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1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56">
        <f>SUM(M5:M39)</f>
        <v>2488709</v>
      </c>
      <c r="N45" s="341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57"/>
      <c r="N46" s="34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3" t="s">
        <v>13</v>
      </c>
      <c r="I51" s="344"/>
      <c r="J51" s="135"/>
      <c r="K51" s="345">
        <f>I49+L49</f>
        <v>124244.06999999999</v>
      </c>
      <c r="L51" s="346"/>
      <c r="M51" s="347">
        <f>N45+M45</f>
        <v>2567419</v>
      </c>
      <c r="N51" s="348"/>
      <c r="P51" s="36"/>
      <c r="Q51" s="9"/>
    </row>
    <row r="52" spans="1:17" x14ac:dyDescent="0.25">
      <c r="D52" s="340" t="s">
        <v>14</v>
      </c>
      <c r="E52" s="340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58" t="s">
        <v>15</v>
      </c>
      <c r="E53" s="358"/>
      <c r="F53" s="131">
        <v>-2463938.5299999998</v>
      </c>
      <c r="I53" s="359" t="s">
        <v>16</v>
      </c>
      <c r="J53" s="360"/>
      <c r="K53" s="373">
        <f>F55+F56+F57</f>
        <v>439109.10000000038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75">
        <f>-C4</f>
        <v>-341192.34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65" t="s">
        <v>21</v>
      </c>
      <c r="E57" s="366"/>
      <c r="F57" s="151">
        <v>394548.7</v>
      </c>
      <c r="I57" s="382" t="s">
        <v>22</v>
      </c>
      <c r="J57" s="383"/>
      <c r="K57" s="384">
        <f>K53+K55</f>
        <v>97916.760000000359</v>
      </c>
      <c r="L57" s="38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231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34" t="s">
        <v>4</v>
      </c>
      <c r="F4" s="335"/>
      <c r="H4" s="336" t="s">
        <v>5</v>
      </c>
      <c r="I4" s="337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6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6">
        <f>SUM(M5:M39)</f>
        <v>3007589</v>
      </c>
      <c r="N45" s="341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7"/>
      <c r="N46" s="34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3" t="s">
        <v>13</v>
      </c>
      <c r="I51" s="344"/>
      <c r="J51" s="135"/>
      <c r="K51" s="345">
        <f>I49+L49</f>
        <v>84500.43</v>
      </c>
      <c r="L51" s="346"/>
      <c r="M51" s="347">
        <f>N45+M45</f>
        <v>3037341</v>
      </c>
      <c r="N51" s="348"/>
      <c r="P51" s="36"/>
      <c r="Q51" s="9"/>
    </row>
    <row r="52" spans="1:17" x14ac:dyDescent="0.25">
      <c r="D52" s="340" t="s">
        <v>14</v>
      </c>
      <c r="E52" s="340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58" t="s">
        <v>15</v>
      </c>
      <c r="E53" s="358"/>
      <c r="F53" s="131">
        <v>-2955802.29</v>
      </c>
      <c r="I53" s="359" t="s">
        <v>16</v>
      </c>
      <c r="J53" s="360"/>
      <c r="K53" s="373">
        <f>F55+F56+F57</f>
        <v>419364.9699999998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75">
        <f>-C4</f>
        <v>-394548.7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65" t="s">
        <v>21</v>
      </c>
      <c r="E57" s="366"/>
      <c r="F57" s="316">
        <v>345633.69</v>
      </c>
      <c r="I57" s="382" t="s">
        <v>22</v>
      </c>
      <c r="J57" s="383"/>
      <c r="K57" s="384">
        <f>K53+K55</f>
        <v>24816.269999999786</v>
      </c>
      <c r="L57" s="38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2023-09-08T20:51:54Z</dcterms:modified>
</cp:coreProperties>
</file>