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turas\Documents\"/>
    </mc:Choice>
  </mc:AlternateContent>
  <bookViews>
    <workbookView xWindow="0" yWindow="0" windowWidth="19200" windowHeight="6915"/>
  </bookViews>
  <sheets>
    <sheet name="RES" sheetId="1" r:id="rId1"/>
    <sheet name="PUERCO" sheetId="2" r:id="rId2"/>
    <sheet name="SALCHI" sheetId="3" r:id="rId3"/>
    <sheet name="VARIOS" sheetId="4" r:id="rId4"/>
    <sheet name="GENERAL" sheetId="5" r:id="rId5"/>
  </sheets>
  <definedNames>
    <definedName name="_xlnm._FilterDatabase" localSheetId="1" hidden="1">PUERCO!$A$2:$H$18</definedName>
    <definedName name="_xlnm._FilterDatabase" localSheetId="0" hidden="1">RES!$A$3:$H$3</definedName>
    <definedName name="_xlnm._FilterDatabase" localSheetId="2" hidden="1">SALCHI!$A$3:$H$33</definedName>
    <definedName name="_xlnm._FilterDatabase" localSheetId="3" hidden="1">VARIOS!$A$2:$H$38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C34" i="2"/>
  <c r="H8" i="1"/>
  <c r="H12" i="1"/>
  <c r="F8" i="1"/>
  <c r="C20" i="1"/>
  <c r="C4" i="2"/>
  <c r="C19" i="1"/>
  <c r="C5" i="1"/>
  <c r="C9" i="1"/>
  <c r="C24" i="2"/>
  <c r="C25" i="3"/>
  <c r="C46" i="2"/>
  <c r="C6" i="3"/>
  <c r="C10" i="3"/>
  <c r="C8" i="4"/>
  <c r="C7" i="4"/>
  <c r="C29" i="2"/>
  <c r="C13" i="2"/>
  <c r="C27" i="2"/>
  <c r="C11" i="4"/>
  <c r="C28" i="2"/>
  <c r="D10" i="4"/>
  <c r="C50" i="2"/>
  <c r="C49" i="2"/>
  <c r="C32" i="2"/>
  <c r="C7" i="2"/>
  <c r="C6" i="2"/>
  <c r="H11" i="1" l="1"/>
  <c r="H7" i="1"/>
  <c r="F11" i="1"/>
  <c r="F7" i="1"/>
  <c r="H16" i="4"/>
  <c r="F16" i="4"/>
  <c r="F12" i="4"/>
  <c r="H13" i="4"/>
  <c r="H14" i="4"/>
  <c r="F13" i="4"/>
  <c r="F14" i="4"/>
  <c r="H30" i="2"/>
  <c r="H22" i="4"/>
  <c r="F22" i="4"/>
  <c r="H9" i="4"/>
  <c r="F30" i="2" l="1"/>
  <c r="F9" i="4"/>
  <c r="D25" i="1"/>
  <c r="C25" i="1"/>
  <c r="D14" i="1"/>
  <c r="C14" i="1"/>
  <c r="D20" i="2"/>
  <c r="D37" i="2"/>
  <c r="C37" i="2"/>
  <c r="D55" i="2"/>
  <c r="C55" i="2"/>
  <c r="D35" i="3"/>
  <c r="C35" i="3"/>
  <c r="D42" i="4"/>
  <c r="C42" i="4"/>
  <c r="H10" i="4"/>
  <c r="H23" i="4"/>
  <c r="H25" i="4"/>
  <c r="F10" i="4"/>
  <c r="F23" i="4"/>
  <c r="F25" i="4"/>
  <c r="H20" i="4"/>
  <c r="H21" i="4"/>
  <c r="F21" i="4"/>
  <c r="F20" i="4"/>
  <c r="H19" i="4"/>
  <c r="F19" i="4"/>
  <c r="H9" i="1"/>
  <c r="H25" i="3"/>
  <c r="H13" i="3"/>
  <c r="H27" i="3"/>
  <c r="H28" i="3"/>
  <c r="H29" i="3"/>
  <c r="H30" i="3"/>
  <c r="H31" i="3"/>
  <c r="H32" i="3"/>
  <c r="H33" i="3"/>
  <c r="F22" i="3"/>
  <c r="F25" i="3"/>
  <c r="F13" i="3"/>
  <c r="F27" i="3"/>
  <c r="F28" i="3"/>
  <c r="F29" i="3"/>
  <c r="F30" i="3"/>
  <c r="F31" i="3"/>
  <c r="F32" i="3"/>
  <c r="F33" i="3"/>
  <c r="H22" i="3"/>
  <c r="H12" i="3"/>
  <c r="F12" i="3"/>
  <c r="H24" i="3"/>
  <c r="F24" i="3"/>
  <c r="F16" i="3"/>
  <c r="H16" i="3"/>
  <c r="H26" i="3"/>
  <c r="H10" i="3"/>
  <c r="H11" i="3"/>
  <c r="H18" i="3"/>
  <c r="H20" i="3"/>
  <c r="H14" i="3"/>
  <c r="H15" i="3"/>
  <c r="H19" i="3"/>
  <c r="H21" i="3"/>
  <c r="H6" i="3"/>
  <c r="H7" i="3"/>
  <c r="H8" i="3"/>
  <c r="H17" i="3"/>
  <c r="H9" i="3"/>
  <c r="H5" i="3"/>
  <c r="H23" i="3"/>
  <c r="F26" i="3"/>
  <c r="F10" i="3"/>
  <c r="F11" i="3"/>
  <c r="F18" i="3"/>
  <c r="F20" i="3"/>
  <c r="F14" i="3"/>
  <c r="F15" i="3"/>
  <c r="F19" i="3"/>
  <c r="F21" i="3"/>
  <c r="F6" i="3"/>
  <c r="F7" i="3"/>
  <c r="F8" i="3"/>
  <c r="F17" i="3"/>
  <c r="F9" i="3"/>
  <c r="F5" i="3"/>
  <c r="F23" i="3"/>
  <c r="H28" i="2"/>
  <c r="H26" i="2"/>
  <c r="H31" i="2"/>
  <c r="H35" i="2"/>
  <c r="F33" i="2"/>
  <c r="F28" i="2"/>
  <c r="F26" i="2"/>
  <c r="F31" i="2"/>
  <c r="F35" i="2"/>
  <c r="F29" i="2"/>
  <c r="F9" i="2"/>
  <c r="F14" i="2"/>
  <c r="F13" i="2"/>
  <c r="H11" i="2"/>
  <c r="H7" i="2"/>
  <c r="H12" i="2"/>
  <c r="H10" i="2"/>
  <c r="H5" i="2"/>
  <c r="H6" i="2"/>
  <c r="H15" i="2"/>
  <c r="H16" i="2"/>
  <c r="H17" i="2"/>
  <c r="H18" i="2"/>
  <c r="F11" i="2"/>
  <c r="F7" i="2"/>
  <c r="F12" i="2"/>
  <c r="F10" i="2"/>
  <c r="F5" i="2"/>
  <c r="F6" i="2"/>
  <c r="F15" i="2"/>
  <c r="F16" i="2"/>
  <c r="F17" i="2"/>
  <c r="F18" i="2"/>
  <c r="H8" i="2"/>
  <c r="H27" i="2"/>
  <c r="H4" i="1"/>
  <c r="H10" i="1"/>
  <c r="F4" i="1"/>
  <c r="F10" i="1"/>
  <c r="H5" i="1"/>
  <c r="H25" i="2"/>
  <c r="H33" i="2"/>
  <c r="F25" i="2"/>
  <c r="F34" i="2"/>
  <c r="F27" i="2" l="1"/>
  <c r="H29" i="2"/>
  <c r="F8" i="2"/>
  <c r="H14" i="2"/>
  <c r="H13" i="2"/>
  <c r="H34" i="2"/>
  <c r="F5" i="1"/>
  <c r="F9" i="1"/>
  <c r="H9" i="2"/>
  <c r="C20" i="2" l="1"/>
  <c r="H24" i="2" l="1"/>
  <c r="F24" i="2"/>
  <c r="H32" i="2"/>
  <c r="F32" i="2"/>
  <c r="F41" i="2"/>
  <c r="H41" i="2"/>
  <c r="H50" i="2"/>
  <c r="H11" i="4"/>
  <c r="H5" i="4"/>
  <c r="H15" i="4"/>
  <c r="H18" i="4"/>
  <c r="H17" i="4"/>
  <c r="H8" i="4"/>
  <c r="H24" i="4"/>
  <c r="H7" i="4"/>
  <c r="H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F11" i="4"/>
  <c r="F5" i="4"/>
  <c r="F15" i="4"/>
  <c r="F18" i="4"/>
  <c r="F17" i="4"/>
  <c r="F8" i="4"/>
  <c r="F24" i="4"/>
  <c r="F7" i="4"/>
  <c r="F4" i="4"/>
  <c r="F26" i="4"/>
  <c r="F27" i="4"/>
  <c r="F28" i="4"/>
  <c r="F29" i="4"/>
  <c r="F30" i="4"/>
  <c r="F31" i="4"/>
  <c r="F32" i="4"/>
  <c r="F33" i="4"/>
  <c r="F34" i="4"/>
  <c r="F35" i="4"/>
  <c r="F36" i="4"/>
  <c r="F37" i="4"/>
  <c r="H42" i="2"/>
  <c r="H47" i="2"/>
  <c r="H49" i="2"/>
  <c r="H46" i="2"/>
  <c r="H48" i="2"/>
  <c r="H45" i="2"/>
  <c r="H44" i="2"/>
  <c r="H43" i="2"/>
  <c r="H51" i="2"/>
  <c r="H52" i="2"/>
  <c r="F47" i="2"/>
  <c r="F49" i="2"/>
  <c r="F46" i="2"/>
  <c r="F48" i="2"/>
  <c r="F45" i="2"/>
  <c r="F44" i="2"/>
  <c r="F43" i="2"/>
  <c r="F51" i="2"/>
  <c r="F52" i="2"/>
  <c r="H18" i="1"/>
  <c r="H21" i="1"/>
  <c r="H22" i="1"/>
  <c r="H23" i="1"/>
  <c r="F18" i="1"/>
  <c r="F21" i="1"/>
  <c r="F22" i="1"/>
  <c r="F23" i="1"/>
  <c r="H20" i="1"/>
  <c r="H19" i="1"/>
  <c r="F19" i="1"/>
  <c r="H6" i="4"/>
  <c r="F6" i="4"/>
  <c r="H42" i="4" l="1"/>
  <c r="C7" i="5" s="1"/>
  <c r="F42" i="4"/>
  <c r="B7" i="5" s="1"/>
  <c r="H25" i="1"/>
  <c r="H55" i="2"/>
  <c r="H37" i="2"/>
  <c r="F37" i="2"/>
  <c r="F42" i="2"/>
  <c r="F50" i="2"/>
  <c r="F20" i="1"/>
  <c r="F25" i="1" s="1"/>
  <c r="H4" i="3"/>
  <c r="H35" i="3" s="1"/>
  <c r="C6" i="5" s="1"/>
  <c r="F4" i="3"/>
  <c r="F35" i="3" s="1"/>
  <c r="B6" i="5" s="1"/>
  <c r="H4" i="2"/>
  <c r="H20" i="2" s="1"/>
  <c r="F4" i="2"/>
  <c r="F20" i="2" s="1"/>
  <c r="C5" i="5" l="1"/>
  <c r="F55" i="2"/>
  <c r="B5" i="5" s="1"/>
  <c r="F6" i="1"/>
  <c r="F14" i="1" s="1"/>
  <c r="B4" i="5" s="1"/>
  <c r="H6" i="1"/>
  <c r="H14" i="1" s="1"/>
  <c r="C4" i="5" s="1"/>
  <c r="B9" i="5" l="1"/>
  <c r="C9" i="5"/>
</calcChain>
</file>

<file path=xl/sharedStrings.xml><?xml version="1.0" encoding="utf-8"?>
<sst xmlns="http://schemas.openxmlformats.org/spreadsheetml/2006/main" count="173" uniqueCount="105">
  <si>
    <t>PESO</t>
  </si>
  <si>
    <t>CANTIDAD</t>
  </si>
  <si>
    <t>TOTAL</t>
  </si>
  <si>
    <t>PRECIO ENTRADA</t>
  </si>
  <si>
    <t xml:space="preserve">                        RES</t>
  </si>
  <si>
    <t>ARRACHERA MARINADA</t>
  </si>
  <si>
    <t xml:space="preserve">BOLA DE RES PZ/KG </t>
  </si>
  <si>
    <r>
      <t xml:space="preserve">               </t>
    </r>
    <r>
      <rPr>
        <b/>
        <sz val="20"/>
        <color theme="1"/>
        <rFont val="Calibri"/>
        <family val="2"/>
        <scheme val="minor"/>
      </rPr>
      <t xml:space="preserve">        PRODUCTO</t>
    </r>
  </si>
  <si>
    <t>PUERCO</t>
  </si>
  <si>
    <t>SALCHICHONERIA</t>
  </si>
  <si>
    <t>ADOBO</t>
  </si>
  <si>
    <t>VARIOS</t>
  </si>
  <si>
    <t>CAMARON GRANDE</t>
  </si>
  <si>
    <t>CONTRA</t>
  </si>
  <si>
    <t>CONGELADOS E IMPORTADOS</t>
  </si>
  <si>
    <t>PANZA</t>
  </si>
  <si>
    <t>CONGELADSO E IMPORTADOS</t>
  </si>
  <si>
    <t>ARRACHERA TAQUERA</t>
  </si>
  <si>
    <t>ARRACHERA TEXANA</t>
  </si>
  <si>
    <t>FILETE TILAPIA</t>
  </si>
  <si>
    <t>ATUN</t>
  </si>
  <si>
    <t>SESOS</t>
  </si>
  <si>
    <t>COMBO</t>
  </si>
  <si>
    <t>PIERNA CON CUERO</t>
  </si>
  <si>
    <t>ABIERTA</t>
  </si>
  <si>
    <t>CUERO PAPEL</t>
  </si>
  <si>
    <t>CABEZA</t>
  </si>
  <si>
    <t>BISTEC</t>
  </si>
  <si>
    <t>VACIADA</t>
  </si>
  <si>
    <t>CODILLO</t>
  </si>
  <si>
    <t>ESPALDILLA CON HUESO</t>
  </si>
  <si>
    <t>PECHO</t>
  </si>
  <si>
    <t>PULPA DE ESPALDILLA</t>
  </si>
  <si>
    <t>ESPINAZO</t>
  </si>
  <si>
    <t>MANTECA</t>
  </si>
  <si>
    <t>HUESO</t>
  </si>
  <si>
    <t>CHULETA AHUMADA</t>
  </si>
  <si>
    <t>LONGANIZA CASERA</t>
  </si>
  <si>
    <t>CHORIZO OAXACA</t>
  </si>
  <si>
    <t>RECORTE DE PIERNA P/MOLER</t>
  </si>
  <si>
    <t>TOCINO WINNIS</t>
  </si>
  <si>
    <t>JAMON VIRGINIA AHUMADO</t>
  </si>
  <si>
    <t>JAMON YORK</t>
  </si>
  <si>
    <t>QUESO GOUDA</t>
  </si>
  <si>
    <t>CUERO  DE PIERNA</t>
  </si>
  <si>
    <t>SALAMI</t>
  </si>
  <si>
    <t>PEPPERONI</t>
  </si>
  <si>
    <t>QUESILLO</t>
  </si>
  <si>
    <t>RECORTE DE JAMON</t>
  </si>
  <si>
    <t>SALCHICHA ANNY</t>
  </si>
  <si>
    <t>SALCHICHA P/ASAR</t>
  </si>
  <si>
    <t>PAQUETE PARRILLERO</t>
  </si>
  <si>
    <t>CHORIZO ARGENTINO ESP</t>
  </si>
  <si>
    <t>HAMBURGUESA ECONOMICA</t>
  </si>
  <si>
    <t>HAMBURGUESA ESPECIAL</t>
  </si>
  <si>
    <t>QUESO DE PUERCO CAPISTRANO</t>
  </si>
  <si>
    <t>JAMON PECHUGA DE PAVO</t>
  </si>
  <si>
    <t>CARNE ENCHILADA</t>
  </si>
  <si>
    <t>CHISTORRA FRITZ GOURMET</t>
  </si>
  <si>
    <t>SALCHICHA FUD HOT-DOG</t>
  </si>
  <si>
    <t>SALCHICHA FUD DE PAVO</t>
  </si>
  <si>
    <t>BUCHE</t>
  </si>
  <si>
    <t>POLLO AHUMADO</t>
  </si>
  <si>
    <t>PIERNA DE PAVO AHUMADA</t>
  </si>
  <si>
    <t>CAPOTE</t>
  </si>
  <si>
    <t>MANITA</t>
  </si>
  <si>
    <t>CHAMBARETE</t>
  </si>
  <si>
    <t>RETAZO</t>
  </si>
  <si>
    <t>CHICHARRON PRENSADO</t>
  </si>
  <si>
    <t>TOCINO SALADO</t>
  </si>
  <si>
    <t>TRIPA</t>
  </si>
  <si>
    <t>CARNERO</t>
  </si>
  <si>
    <t>FILETE/SOLOMILLO</t>
  </si>
  <si>
    <t>ROASTBEEF</t>
  </si>
  <si>
    <t>CABEZA DE LOMO</t>
  </si>
  <si>
    <t>PATA EN VINAGRE</t>
  </si>
  <si>
    <t>ALITAS</t>
  </si>
  <si>
    <t>CARNE ARABE</t>
  </si>
  <si>
    <t>SALSA CALIFORNIA .250ml</t>
  </si>
  <si>
    <t>SALSA CALIFORNIA .500ml</t>
  </si>
  <si>
    <t>SALSA CALIFORNIA 1L</t>
  </si>
  <si>
    <t>CONDIMENTO CALIFORNIA</t>
  </si>
  <si>
    <t>TOTOPOS</t>
  </si>
  <si>
    <t>TOTAL GENERAL</t>
  </si>
  <si>
    <t>RES</t>
  </si>
  <si>
    <t>PRECIO COMPRA</t>
  </si>
  <si>
    <t>PRECIO MAYOREO</t>
  </si>
  <si>
    <t>CONDIMENTO 4 CARNES</t>
  </si>
  <si>
    <t>TOSTADAS</t>
  </si>
  <si>
    <t>CHAMBARETE PH</t>
  </si>
  <si>
    <t>JAMON S/H</t>
  </si>
  <si>
    <t>QUESO CASTELL</t>
  </si>
  <si>
    <t>PAPA GAJO</t>
  </si>
  <si>
    <t>PAPA ONDULADA</t>
  </si>
  <si>
    <t>PAPA RECTA</t>
  </si>
  <si>
    <t>PERICO</t>
  </si>
  <si>
    <t>MOLIDA</t>
  </si>
  <si>
    <t>PIERNA DE CARNERO</t>
  </si>
  <si>
    <t>HERRADURA</t>
  </si>
  <si>
    <t xml:space="preserve">PAN ARABE </t>
  </si>
  <si>
    <t>CANAL</t>
  </si>
  <si>
    <t>DESCARNE</t>
  </si>
  <si>
    <t>GRASA</t>
  </si>
  <si>
    <t>JAMON MARIETTA</t>
  </si>
  <si>
    <t>TUETANO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</si>
</sst>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4" xfId="0" applyBorder="1"/>
    <xf numFmtId="44" fontId="2" fillId="0" borderId="1" xfId="1" applyFont="1" applyBorder="1"/>
    <xf numFmtId="44" fontId="2" fillId="0" borderId="0" xfId="1" applyFont="1"/>
    <xf numFmtId="44" fontId="4" fillId="0" borderId="1" xfId="1" applyFont="1" applyBorder="1"/>
    <xf numFmtId="44" fontId="4" fillId="0" borderId="0" xfId="1" applyFont="1"/>
    <xf numFmtId="44" fontId="5" fillId="0" borderId="4" xfId="1" applyFont="1" applyBorder="1"/>
    <xf numFmtId="44" fontId="5" fillId="0" borderId="1" xfId="1" applyFont="1" applyBorder="1"/>
    <xf numFmtId="44" fontId="5" fillId="0" borderId="0" xfId="1" applyFont="1"/>
    <xf numFmtId="44" fontId="6" fillId="0" borderId="4" xfId="1" applyFont="1" applyBorder="1"/>
    <xf numFmtId="44" fontId="6" fillId="0" borderId="1" xfId="1" applyFont="1" applyBorder="1"/>
    <xf numFmtId="44" fontId="6" fillId="0" borderId="0" xfId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3" xfId="0" applyFont="1" applyBorder="1" applyAlignment="1">
      <alignment horizontal="center"/>
    </xf>
    <xf numFmtId="44" fontId="11" fillId="0" borderId="3" xfId="1" applyFont="1" applyBorder="1" applyAlignment="1">
      <alignment horizontal="center"/>
    </xf>
    <xf numFmtId="44" fontId="14" fillId="0" borderId="1" xfId="1" applyFont="1" applyBorder="1" applyAlignment="1">
      <alignment horizontal="center"/>
    </xf>
    <xf numFmtId="44" fontId="10" fillId="0" borderId="4" xfId="1" applyFont="1" applyBorder="1"/>
    <xf numFmtId="44" fontId="13" fillId="0" borderId="4" xfId="1" applyFont="1" applyBorder="1"/>
    <xf numFmtId="0" fontId="0" fillId="0" borderId="0" xfId="0" applyBorder="1"/>
    <xf numFmtId="44" fontId="5" fillId="0" borderId="0" xfId="1" applyFont="1" applyBorder="1"/>
    <xf numFmtId="44" fontId="4" fillId="0" borderId="0" xfId="1" applyFont="1" applyBorder="1"/>
    <xf numFmtId="44" fontId="6" fillId="0" borderId="0" xfId="1" applyFont="1" applyBorder="1"/>
    <xf numFmtId="44" fontId="2" fillId="0" borderId="0" xfId="1" applyFont="1" applyBorder="1"/>
    <xf numFmtId="0" fontId="7" fillId="0" borderId="1" xfId="0" applyFont="1" applyBorder="1"/>
    <xf numFmtId="0" fontId="15" fillId="0" borderId="0" xfId="0" applyFont="1"/>
    <xf numFmtId="0" fontId="15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6" fillId="0" borderId="0" xfId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/>
    <xf numFmtId="0" fontId="19" fillId="0" borderId="1" xfId="0" applyFont="1" applyBorder="1"/>
    <xf numFmtId="44" fontId="16" fillId="0" borderId="1" xfId="1" applyFont="1" applyBorder="1"/>
    <xf numFmtId="44" fontId="17" fillId="0" borderId="1" xfId="1" applyFont="1" applyBorder="1"/>
    <xf numFmtId="44" fontId="16" fillId="0" borderId="1" xfId="1" applyFont="1" applyBorder="1" applyAlignment="1">
      <alignment horizontal="center" vertical="center"/>
    </xf>
    <xf numFmtId="44" fontId="17" fillId="0" borderId="1" xfId="1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/>
    <xf numFmtId="0" fontId="15" fillId="0" borderId="0" xfId="0" applyFont="1" applyBorder="1"/>
    <xf numFmtId="44" fontId="21" fillId="0" borderId="1" xfId="1" applyFont="1" applyBorder="1"/>
    <xf numFmtId="44" fontId="12" fillId="0" borderId="1" xfId="1" applyFont="1" applyBorder="1"/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3" fillId="0" borderId="1" xfId="0" applyFont="1" applyBorder="1"/>
    <xf numFmtId="44" fontId="25" fillId="0" borderId="1" xfId="0" applyNumberFormat="1" applyFont="1" applyBorder="1"/>
    <xf numFmtId="0" fontId="25" fillId="0" borderId="1" xfId="0" applyFont="1" applyBorder="1"/>
    <xf numFmtId="44" fontId="19" fillId="0" borderId="1" xfId="0" applyNumberFormat="1" applyFont="1" applyBorder="1"/>
    <xf numFmtId="44" fontId="24" fillId="0" borderId="1" xfId="0" applyNumberFormat="1" applyFont="1" applyBorder="1"/>
    <xf numFmtId="44" fontId="26" fillId="0" borderId="1" xfId="0" applyNumberFormat="1" applyFont="1" applyBorder="1"/>
    <xf numFmtId="44" fontId="9" fillId="0" borderId="3" xfId="1" applyFont="1" applyBorder="1" applyAlignment="1">
      <alignment horizontal="center" vertical="center" wrapText="1"/>
    </xf>
    <xf numFmtId="44" fontId="12" fillId="0" borderId="1" xfId="1" applyFont="1" applyBorder="1" applyAlignment="1">
      <alignment horizontal="center" vertical="center" wrapText="1"/>
    </xf>
    <xf numFmtId="0" fontId="3" fillId="0" borderId="1" xfId="0" applyFont="1" applyBorder="1" applyAlignment="1"/>
    <xf numFmtId="44" fontId="6" fillId="2" borderId="1" xfId="1" applyFont="1" applyFill="1" applyBorder="1"/>
    <xf numFmtId="0" fontId="27" fillId="0" borderId="0" xfId="0" applyFont="1"/>
    <xf numFmtId="14" fontId="0" fillId="0" borderId="0" xfId="0" applyNumberFormat="1"/>
    <xf numFmtId="14" fontId="5" fillId="0" borderId="0" xfId="1" applyNumberFormat="1" applyFont="1"/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21" sqref="E21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1" spans="1:8" ht="61.5" x14ac:dyDescent="0.9">
      <c r="B1" s="67" t="s">
        <v>98</v>
      </c>
      <c r="D1" s="68"/>
      <c r="E1" s="69">
        <v>45174</v>
      </c>
    </row>
    <row r="2" spans="1:8" ht="45" customHeight="1" x14ac:dyDescent="0.7">
      <c r="A2" s="2" t="s">
        <v>4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7</v>
      </c>
      <c r="C3" s="15" t="s">
        <v>0</v>
      </c>
      <c r="D3" s="17" t="s">
        <v>1</v>
      </c>
      <c r="E3" s="63" t="s">
        <v>85</v>
      </c>
      <c r="F3" s="18" t="s">
        <v>2</v>
      </c>
      <c r="G3" s="64" t="s">
        <v>86</v>
      </c>
      <c r="H3" s="19" t="s">
        <v>2</v>
      </c>
    </row>
    <row r="4" spans="1:8" x14ac:dyDescent="0.25">
      <c r="A4" s="1"/>
      <c r="B4" s="1" t="s">
        <v>5</v>
      </c>
      <c r="C4" s="1">
        <v>2.15</v>
      </c>
      <c r="D4" s="1"/>
      <c r="E4" s="10">
        <v>186</v>
      </c>
      <c r="F4" s="7">
        <f t="shared" ref="F4:F11" si="0">C4*E4</f>
        <v>399.9</v>
      </c>
      <c r="G4" s="13">
        <v>186</v>
      </c>
      <c r="H4" s="5">
        <f t="shared" ref="H4:H12" si="1">C4*G4</f>
        <v>399.9</v>
      </c>
    </row>
    <row r="5" spans="1:8" x14ac:dyDescent="0.25">
      <c r="A5" s="1"/>
      <c r="B5" s="1" t="s">
        <v>6</v>
      </c>
      <c r="C5" s="1">
        <f>31.4+5.6</f>
        <v>37</v>
      </c>
      <c r="D5" s="1"/>
      <c r="E5" s="10">
        <v>158</v>
      </c>
      <c r="F5" s="7">
        <f t="shared" si="0"/>
        <v>5846</v>
      </c>
      <c r="G5" s="13">
        <v>172</v>
      </c>
      <c r="H5" s="5">
        <f t="shared" si="1"/>
        <v>6364</v>
      </c>
    </row>
    <row r="6" spans="1:8" x14ac:dyDescent="0.25">
      <c r="A6" s="1"/>
      <c r="B6" s="1" t="s">
        <v>66</v>
      </c>
      <c r="C6" s="1">
        <v>35</v>
      </c>
      <c r="D6" s="1"/>
      <c r="E6" s="10">
        <v>98</v>
      </c>
      <c r="F6" s="7">
        <f t="shared" si="0"/>
        <v>3430</v>
      </c>
      <c r="G6" s="13">
        <v>118</v>
      </c>
      <c r="H6" s="5">
        <f t="shared" si="1"/>
        <v>4130</v>
      </c>
    </row>
    <row r="7" spans="1:8" x14ac:dyDescent="0.25">
      <c r="A7" s="1"/>
      <c r="B7" s="1" t="s">
        <v>102</v>
      </c>
      <c r="C7" s="1">
        <v>11.5</v>
      </c>
      <c r="D7" s="1"/>
      <c r="E7" s="10">
        <v>20</v>
      </c>
      <c r="F7" s="7">
        <f t="shared" si="0"/>
        <v>230</v>
      </c>
      <c r="G7" s="13">
        <v>20</v>
      </c>
      <c r="H7" s="5">
        <f t="shared" si="1"/>
        <v>230</v>
      </c>
    </row>
    <row r="8" spans="1:8" x14ac:dyDescent="0.25">
      <c r="A8" s="1"/>
      <c r="B8" s="1" t="s">
        <v>95</v>
      </c>
      <c r="C8" s="1">
        <v>2.6</v>
      </c>
      <c r="D8" s="1"/>
      <c r="E8" s="10">
        <v>40</v>
      </c>
      <c r="F8" s="7">
        <f t="shared" si="0"/>
        <v>104</v>
      </c>
      <c r="G8" s="13">
        <v>40</v>
      </c>
      <c r="H8" s="5">
        <f t="shared" si="1"/>
        <v>104</v>
      </c>
    </row>
    <row r="9" spans="1:8" x14ac:dyDescent="0.25">
      <c r="A9" s="1"/>
      <c r="B9" s="1" t="s">
        <v>67</v>
      </c>
      <c r="C9" s="1">
        <f>34.6+5.4</f>
        <v>40</v>
      </c>
      <c r="D9" s="1"/>
      <c r="E9" s="10">
        <v>94</v>
      </c>
      <c r="F9" s="7">
        <f t="shared" si="0"/>
        <v>3760</v>
      </c>
      <c r="G9" s="13">
        <v>118</v>
      </c>
      <c r="H9" s="5">
        <f t="shared" si="1"/>
        <v>4720</v>
      </c>
    </row>
    <row r="10" spans="1:8" x14ac:dyDescent="0.25">
      <c r="A10" s="1"/>
      <c r="B10" s="1" t="s">
        <v>73</v>
      </c>
      <c r="C10" s="1"/>
      <c r="D10" s="1"/>
      <c r="E10" s="10">
        <v>158</v>
      </c>
      <c r="F10" s="7">
        <f t="shared" si="0"/>
        <v>0</v>
      </c>
      <c r="G10" s="13">
        <v>172</v>
      </c>
      <c r="H10" s="5">
        <f t="shared" si="1"/>
        <v>0</v>
      </c>
    </row>
    <row r="11" spans="1:8" x14ac:dyDescent="0.25">
      <c r="A11" s="1"/>
      <c r="B11" s="1" t="s">
        <v>104</v>
      </c>
      <c r="C11" s="1">
        <v>33.200000000000003</v>
      </c>
      <c r="D11" s="1"/>
      <c r="E11" s="10">
        <v>86</v>
      </c>
      <c r="F11" s="7">
        <f t="shared" si="0"/>
        <v>2855.2000000000003</v>
      </c>
      <c r="G11" s="13">
        <v>86</v>
      </c>
      <c r="H11" s="5">
        <f t="shared" si="1"/>
        <v>2855.2000000000003</v>
      </c>
    </row>
    <row r="12" spans="1:8" x14ac:dyDescent="0.25">
      <c r="A12" s="1"/>
      <c r="B12" s="1"/>
      <c r="C12" s="1"/>
      <c r="D12" s="1"/>
      <c r="E12" s="10"/>
      <c r="F12" s="7"/>
      <c r="G12" s="13"/>
      <c r="H12" s="5">
        <f t="shared" si="1"/>
        <v>0</v>
      </c>
    </row>
    <row r="14" spans="1:8" ht="21" x14ac:dyDescent="0.35">
      <c r="B14" s="29" t="s">
        <v>2</v>
      </c>
      <c r="C14" s="29">
        <f>SUM(C4:C12)</f>
        <v>161.44999999999999</v>
      </c>
      <c r="D14" s="29">
        <f>SUM(D4:D12)</f>
        <v>0</v>
      </c>
      <c r="E14" s="29"/>
      <c r="F14" s="45">
        <f>SUM(F4:F12)</f>
        <v>16625.099999999999</v>
      </c>
      <c r="G14" s="29"/>
      <c r="H14" s="46">
        <f>SUM(H4:H12)</f>
        <v>18803.099999999999</v>
      </c>
    </row>
    <row r="16" spans="1:8" ht="46.5" x14ac:dyDescent="0.7">
      <c r="A16" s="2" t="s">
        <v>14</v>
      </c>
      <c r="B16" s="1"/>
      <c r="C16" s="3"/>
      <c r="D16" s="4"/>
      <c r="E16" s="9"/>
      <c r="F16" s="20" t="s">
        <v>3</v>
      </c>
      <c r="G16" s="12"/>
      <c r="H16" s="21" t="s">
        <v>2</v>
      </c>
    </row>
    <row r="17" spans="1:8" ht="42" x14ac:dyDescent="0.4">
      <c r="A17" s="1"/>
      <c r="B17" s="16" t="s">
        <v>7</v>
      </c>
      <c r="C17" s="15" t="s">
        <v>0</v>
      </c>
      <c r="D17" s="17" t="s">
        <v>1</v>
      </c>
      <c r="E17" s="63" t="s">
        <v>85</v>
      </c>
      <c r="F17" s="18" t="s">
        <v>2</v>
      </c>
      <c r="G17" s="64" t="s">
        <v>86</v>
      </c>
      <c r="H17" s="19" t="s">
        <v>2</v>
      </c>
    </row>
    <row r="18" spans="1:8" x14ac:dyDescent="0.25">
      <c r="A18" s="1"/>
      <c r="B18" s="1" t="s">
        <v>89</v>
      </c>
      <c r="C18" s="1"/>
      <c r="D18" s="1"/>
      <c r="E18" s="10"/>
      <c r="F18" s="7">
        <f t="shared" ref="F18:F23" si="2">C18*E18</f>
        <v>0</v>
      </c>
      <c r="G18" s="13"/>
      <c r="H18" s="5">
        <f t="shared" ref="H18:H23" si="3">C18*G18</f>
        <v>0</v>
      </c>
    </row>
    <row r="19" spans="1:8" x14ac:dyDescent="0.25">
      <c r="A19" s="1"/>
      <c r="B19" s="1" t="s">
        <v>13</v>
      </c>
      <c r="C19" s="1">
        <f>6.3+28.98</f>
        <v>35.28</v>
      </c>
      <c r="D19" s="1"/>
      <c r="E19" s="10">
        <v>138</v>
      </c>
      <c r="F19" s="7">
        <f t="shared" si="2"/>
        <v>4868.6400000000003</v>
      </c>
      <c r="G19" s="13">
        <v>138</v>
      </c>
      <c r="H19" s="5">
        <f t="shared" si="3"/>
        <v>4868.6400000000003</v>
      </c>
    </row>
    <row r="20" spans="1:8" x14ac:dyDescent="0.25">
      <c r="A20" s="1"/>
      <c r="B20" s="1" t="s">
        <v>15</v>
      </c>
      <c r="C20" s="1">
        <f>15.2+54.44</f>
        <v>69.64</v>
      </c>
      <c r="D20" s="1"/>
      <c r="E20" s="10">
        <v>80</v>
      </c>
      <c r="F20" s="7">
        <f t="shared" si="2"/>
        <v>5571.2</v>
      </c>
      <c r="G20" s="13">
        <v>80</v>
      </c>
      <c r="H20" s="5">
        <f t="shared" si="3"/>
        <v>5571.2</v>
      </c>
    </row>
    <row r="21" spans="1:8" x14ac:dyDescent="0.25">
      <c r="A21" s="1"/>
      <c r="B21" s="1"/>
      <c r="C21" s="1"/>
      <c r="D21" s="1"/>
      <c r="E21" s="10"/>
      <c r="F21" s="7">
        <f t="shared" si="2"/>
        <v>0</v>
      </c>
      <c r="G21" s="13"/>
      <c r="H21" s="5">
        <f t="shared" si="3"/>
        <v>0</v>
      </c>
    </row>
    <row r="22" spans="1:8" x14ac:dyDescent="0.25">
      <c r="A22" s="1"/>
      <c r="B22" s="1"/>
      <c r="C22" s="1"/>
      <c r="D22" s="1"/>
      <c r="E22" s="10"/>
      <c r="F22" s="7">
        <f t="shared" si="2"/>
        <v>0</v>
      </c>
      <c r="G22" s="13"/>
      <c r="H22" s="5">
        <f t="shared" si="3"/>
        <v>0</v>
      </c>
    </row>
    <row r="23" spans="1:8" x14ac:dyDescent="0.25">
      <c r="A23" s="1"/>
      <c r="B23" s="1"/>
      <c r="C23" s="1"/>
      <c r="D23" s="1"/>
      <c r="E23" s="10"/>
      <c r="F23" s="7">
        <f t="shared" si="2"/>
        <v>0</v>
      </c>
      <c r="G23" s="13"/>
      <c r="H23" s="5">
        <f t="shared" si="3"/>
        <v>0</v>
      </c>
    </row>
    <row r="25" spans="1:8" ht="21" x14ac:dyDescent="0.35">
      <c r="B25" s="29" t="s">
        <v>2</v>
      </c>
      <c r="C25" s="29">
        <f>SUM(C18:C23)</f>
        <v>104.92</v>
      </c>
      <c r="D25" s="29">
        <f>SUM(D18:D23)</f>
        <v>0</v>
      </c>
      <c r="E25" s="29"/>
      <c r="F25" s="45">
        <f>SUM(F18:F23)</f>
        <v>10439.84</v>
      </c>
      <c r="G25" s="29"/>
      <c r="H25" s="30">
        <f>SUM(H18:H23)</f>
        <v>10439.84</v>
      </c>
    </row>
  </sheetData>
  <autoFilter ref="A3:H3">
    <sortState ref="A4:H12">
      <sortCondition ref="B3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5"/>
  <sheetViews>
    <sheetView topLeftCell="A40" workbookViewId="0">
      <selection activeCell="E1" sqref="E1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1" spans="1:8" ht="61.5" x14ac:dyDescent="0.9">
      <c r="B1" s="67" t="s">
        <v>98</v>
      </c>
      <c r="D1" s="68"/>
      <c r="E1" s="69">
        <v>45174</v>
      </c>
    </row>
    <row r="2" spans="1:8" ht="45" customHeight="1" x14ac:dyDescent="0.7">
      <c r="A2" s="2" t="s">
        <v>8</v>
      </c>
      <c r="B2" s="1"/>
      <c r="C2" s="3"/>
      <c r="D2" s="4"/>
      <c r="E2" s="9"/>
      <c r="F2" s="20"/>
      <c r="G2" s="12"/>
      <c r="H2" s="21"/>
    </row>
    <row r="3" spans="1:8" ht="34.5" customHeight="1" x14ac:dyDescent="0.4">
      <c r="A3" s="1"/>
      <c r="B3" s="16" t="s">
        <v>7</v>
      </c>
      <c r="C3" s="15" t="s">
        <v>0</v>
      </c>
      <c r="D3" s="17" t="s">
        <v>1</v>
      </c>
      <c r="E3" s="63" t="s">
        <v>85</v>
      </c>
      <c r="F3" s="18" t="s">
        <v>2</v>
      </c>
      <c r="G3" s="64" t="s">
        <v>86</v>
      </c>
      <c r="H3" s="19" t="s">
        <v>2</v>
      </c>
    </row>
    <row r="4" spans="1:8" x14ac:dyDescent="0.25">
      <c r="A4" s="1"/>
      <c r="B4" s="1" t="s">
        <v>26</v>
      </c>
      <c r="C4" s="1">
        <f>17+73</f>
        <v>90</v>
      </c>
      <c r="D4" s="1"/>
      <c r="E4" s="10">
        <v>38</v>
      </c>
      <c r="F4" s="7">
        <f t="shared" ref="F4:F18" si="0">C4*E4</f>
        <v>3420</v>
      </c>
      <c r="G4" s="13">
        <v>38</v>
      </c>
      <c r="H4" s="5">
        <f t="shared" ref="H4:H18" si="1">C4*G4</f>
        <v>3420</v>
      </c>
    </row>
    <row r="5" spans="1:8" hidden="1" x14ac:dyDescent="0.25">
      <c r="A5" s="1"/>
      <c r="B5" s="1" t="s">
        <v>74</v>
      </c>
      <c r="C5" s="1"/>
      <c r="D5" s="1"/>
      <c r="E5" s="10">
        <v>88</v>
      </c>
      <c r="F5" s="7">
        <f t="shared" si="0"/>
        <v>0</v>
      </c>
      <c r="G5" s="13">
        <v>94</v>
      </c>
      <c r="H5" s="5">
        <f t="shared" si="1"/>
        <v>0</v>
      </c>
    </row>
    <row r="6" spans="1:8" x14ac:dyDescent="0.25">
      <c r="A6" s="1"/>
      <c r="B6" s="1" t="s">
        <v>100</v>
      </c>
      <c r="C6" s="1">
        <f>92.8+86.6</f>
        <v>179.39999999999998</v>
      </c>
      <c r="D6" s="1"/>
      <c r="E6" s="10"/>
      <c r="F6" s="7">
        <f t="shared" si="0"/>
        <v>0</v>
      </c>
      <c r="G6" s="13">
        <v>49</v>
      </c>
      <c r="H6" s="5">
        <f t="shared" si="1"/>
        <v>8790.5999999999985</v>
      </c>
    </row>
    <row r="7" spans="1:8" x14ac:dyDescent="0.25">
      <c r="A7" s="1"/>
      <c r="B7" s="1" t="s">
        <v>64</v>
      </c>
      <c r="C7" s="1">
        <f>68.6+63.8+59.8+74.6</f>
        <v>266.79999999999995</v>
      </c>
      <c r="D7" s="1"/>
      <c r="E7" s="10">
        <v>59</v>
      </c>
      <c r="F7" s="7">
        <f t="shared" si="0"/>
        <v>15741.199999999997</v>
      </c>
      <c r="G7" s="13">
        <v>59</v>
      </c>
      <c r="H7" s="5">
        <f t="shared" si="1"/>
        <v>15741.199999999997</v>
      </c>
    </row>
    <row r="8" spans="1:8" x14ac:dyDescent="0.25">
      <c r="A8" s="1"/>
      <c r="B8" s="1" t="s">
        <v>30</v>
      </c>
      <c r="C8" s="1">
        <v>5.75</v>
      </c>
      <c r="D8" s="1"/>
      <c r="E8" s="10">
        <v>64</v>
      </c>
      <c r="F8" s="7">
        <f t="shared" si="0"/>
        <v>368</v>
      </c>
      <c r="G8" s="13">
        <v>74</v>
      </c>
      <c r="H8" s="5">
        <f t="shared" si="1"/>
        <v>425.5</v>
      </c>
    </row>
    <row r="9" spans="1:8" hidden="1" x14ac:dyDescent="0.25">
      <c r="A9" s="1"/>
      <c r="B9" s="1" t="s">
        <v>33</v>
      </c>
      <c r="C9" s="1"/>
      <c r="D9" s="1"/>
      <c r="E9" s="10">
        <v>64</v>
      </c>
      <c r="F9" s="7">
        <f t="shared" si="0"/>
        <v>0</v>
      </c>
      <c r="G9" s="13">
        <v>70</v>
      </c>
      <c r="H9" s="5">
        <f t="shared" si="1"/>
        <v>0</v>
      </c>
    </row>
    <row r="10" spans="1:8" hidden="1" x14ac:dyDescent="0.25">
      <c r="A10" s="1"/>
      <c r="B10" s="1" t="s">
        <v>72</v>
      </c>
      <c r="C10" s="1"/>
      <c r="D10" s="1"/>
      <c r="E10" s="10">
        <v>88</v>
      </c>
      <c r="F10" s="7">
        <f t="shared" si="0"/>
        <v>0</v>
      </c>
      <c r="G10" s="13">
        <v>100</v>
      </c>
      <c r="H10" s="5">
        <f t="shared" si="1"/>
        <v>0</v>
      </c>
    </row>
    <row r="11" spans="1:8" x14ac:dyDescent="0.25">
      <c r="A11" s="1"/>
      <c r="B11" s="1" t="s">
        <v>102</v>
      </c>
      <c r="C11" s="1">
        <v>29.6</v>
      </c>
      <c r="D11" s="1"/>
      <c r="E11" s="10">
        <v>42</v>
      </c>
      <c r="F11" s="7">
        <f t="shared" si="0"/>
        <v>1243.2</v>
      </c>
      <c r="G11" s="13">
        <v>42</v>
      </c>
      <c r="H11" s="5">
        <f t="shared" si="1"/>
        <v>1243.2</v>
      </c>
    </row>
    <row r="12" spans="1:8" x14ac:dyDescent="0.25">
      <c r="A12" s="1"/>
      <c r="B12" s="1" t="s">
        <v>65</v>
      </c>
      <c r="C12" s="1">
        <v>22.3</v>
      </c>
      <c r="D12" s="1"/>
      <c r="E12" s="10">
        <v>35</v>
      </c>
      <c r="F12" s="7">
        <f t="shared" si="0"/>
        <v>780.5</v>
      </c>
      <c r="G12" s="13">
        <v>46</v>
      </c>
      <c r="H12" s="5">
        <f t="shared" si="1"/>
        <v>1025.8</v>
      </c>
    </row>
    <row r="13" spans="1:8" x14ac:dyDescent="0.25">
      <c r="A13" s="1"/>
      <c r="B13" s="1" t="s">
        <v>31</v>
      </c>
      <c r="C13" s="1">
        <f>43.2</f>
        <v>43.2</v>
      </c>
      <c r="D13" s="1"/>
      <c r="E13" s="10">
        <v>88</v>
      </c>
      <c r="F13" s="7">
        <f t="shared" si="0"/>
        <v>3801.6000000000004</v>
      </c>
      <c r="G13" s="13">
        <v>98</v>
      </c>
      <c r="H13" s="5">
        <f t="shared" si="1"/>
        <v>4233.6000000000004</v>
      </c>
    </row>
    <row r="14" spans="1:8" hidden="1" x14ac:dyDescent="0.25">
      <c r="A14" s="1"/>
      <c r="B14" s="1" t="s">
        <v>32</v>
      </c>
      <c r="C14" s="1"/>
      <c r="D14" s="1"/>
      <c r="E14" s="10">
        <v>62</v>
      </c>
      <c r="F14" s="7">
        <f t="shared" si="0"/>
        <v>0</v>
      </c>
      <c r="G14" s="13">
        <v>65</v>
      </c>
      <c r="H14" s="5">
        <f t="shared" si="1"/>
        <v>0</v>
      </c>
    </row>
    <row r="15" spans="1:8" hidden="1" x14ac:dyDescent="0.25">
      <c r="A15" s="1"/>
      <c r="B15" s="1"/>
      <c r="C15" s="1"/>
      <c r="D15" s="1"/>
      <c r="E15" s="10"/>
      <c r="F15" s="7">
        <f t="shared" si="0"/>
        <v>0</v>
      </c>
      <c r="G15" s="13"/>
      <c r="H15" s="5">
        <f t="shared" si="1"/>
        <v>0</v>
      </c>
    </row>
    <row r="16" spans="1:8" hidden="1" x14ac:dyDescent="0.25">
      <c r="A16" s="1"/>
      <c r="B16" s="1"/>
      <c r="C16" s="1"/>
      <c r="D16" s="1"/>
      <c r="E16" s="10"/>
      <c r="F16" s="7">
        <f t="shared" si="0"/>
        <v>0</v>
      </c>
      <c r="G16" s="13"/>
      <c r="H16" s="5">
        <f t="shared" si="1"/>
        <v>0</v>
      </c>
    </row>
    <row r="17" spans="1:8" hidden="1" x14ac:dyDescent="0.25">
      <c r="A17" s="1"/>
      <c r="B17" s="1"/>
      <c r="C17" s="1"/>
      <c r="D17" s="1"/>
      <c r="E17" s="10"/>
      <c r="F17" s="7">
        <f t="shared" si="0"/>
        <v>0</v>
      </c>
      <c r="G17" s="13"/>
      <c r="H17" s="5">
        <f t="shared" si="1"/>
        <v>0</v>
      </c>
    </row>
    <row r="18" spans="1:8" hidden="1" x14ac:dyDescent="0.25">
      <c r="A18" s="1"/>
      <c r="B18" s="1"/>
      <c r="C18" s="1"/>
      <c r="D18" s="1"/>
      <c r="E18" s="10"/>
      <c r="F18" s="7">
        <f t="shared" si="0"/>
        <v>0</v>
      </c>
      <c r="G18" s="13"/>
      <c r="H18" s="5">
        <f t="shared" si="1"/>
        <v>0</v>
      </c>
    </row>
    <row r="19" spans="1:8" x14ac:dyDescent="0.25">
      <c r="A19" s="22"/>
      <c r="B19" s="22"/>
      <c r="C19" s="22"/>
      <c r="D19" s="22"/>
      <c r="E19" s="23"/>
      <c r="F19" s="24"/>
      <c r="G19" s="25"/>
      <c r="H19" s="26"/>
    </row>
    <row r="20" spans="1:8" s="28" customFormat="1" ht="29.25" customHeight="1" x14ac:dyDescent="0.35">
      <c r="A20" s="51"/>
      <c r="B20" s="29" t="s">
        <v>2</v>
      </c>
      <c r="C20" s="29">
        <f>SUM(C4:C18)</f>
        <v>637.04999999999995</v>
      </c>
      <c r="D20" s="29">
        <f>SUM(D4:D18)</f>
        <v>0</v>
      </c>
      <c r="E20" s="29"/>
      <c r="F20" s="45">
        <f>SUM(F4:F18)</f>
        <v>25354.5</v>
      </c>
      <c r="G20" s="29"/>
      <c r="H20" s="46">
        <f>SUM(H4:H18)</f>
        <v>34879.899999999994</v>
      </c>
    </row>
    <row r="21" spans="1:8" s="22" customFormat="1" x14ac:dyDescent="0.25">
      <c r="E21" s="23"/>
      <c r="F21" s="24"/>
      <c r="G21" s="25"/>
      <c r="H21" s="26"/>
    </row>
    <row r="22" spans="1:8" ht="46.5" x14ac:dyDescent="0.7">
      <c r="A22" s="2" t="s">
        <v>22</v>
      </c>
      <c r="B22" s="1"/>
      <c r="C22" s="3"/>
      <c r="D22" s="4"/>
      <c r="E22" s="9"/>
      <c r="F22" s="20"/>
      <c r="G22" s="12"/>
      <c r="H22" s="21"/>
    </row>
    <row r="23" spans="1:8" ht="42" x14ac:dyDescent="0.4">
      <c r="A23" s="1"/>
      <c r="B23" s="16" t="s">
        <v>7</v>
      </c>
      <c r="C23" s="15" t="s">
        <v>0</v>
      </c>
      <c r="D23" s="17" t="s">
        <v>1</v>
      </c>
      <c r="E23" s="63" t="s">
        <v>85</v>
      </c>
      <c r="F23" s="18" t="s">
        <v>2</v>
      </c>
      <c r="G23" s="64" t="s">
        <v>86</v>
      </c>
      <c r="H23" s="19" t="s">
        <v>2</v>
      </c>
    </row>
    <row r="24" spans="1:8" x14ac:dyDescent="0.25">
      <c r="A24" s="1"/>
      <c r="B24" s="1" t="s">
        <v>24</v>
      </c>
      <c r="C24" s="1">
        <f>555+2.4</f>
        <v>557.4</v>
      </c>
      <c r="D24" s="1"/>
      <c r="E24" s="10">
        <v>56</v>
      </c>
      <c r="F24" s="7">
        <f t="shared" ref="F24:F35" si="2">C24*E24</f>
        <v>31214.399999999998</v>
      </c>
      <c r="G24" s="13">
        <v>56</v>
      </c>
      <c r="H24" s="5">
        <f t="shared" ref="H24:H35" si="3">C24*G24</f>
        <v>31214.399999999998</v>
      </c>
    </row>
    <row r="25" spans="1:8" x14ac:dyDescent="0.25">
      <c r="A25" s="1"/>
      <c r="B25" s="1" t="s">
        <v>27</v>
      </c>
      <c r="C25" s="1">
        <v>10.6</v>
      </c>
      <c r="D25" s="1"/>
      <c r="E25" s="10">
        <v>100</v>
      </c>
      <c r="F25" s="7">
        <f t="shared" si="2"/>
        <v>1060</v>
      </c>
      <c r="G25" s="13">
        <v>100</v>
      </c>
      <c r="H25" s="5">
        <f t="shared" si="3"/>
        <v>1060</v>
      </c>
    </row>
    <row r="26" spans="1:8" x14ac:dyDescent="0.25">
      <c r="A26" s="1"/>
      <c r="B26" s="1" t="s">
        <v>77</v>
      </c>
      <c r="C26" s="1"/>
      <c r="D26" s="1"/>
      <c r="E26" s="10">
        <v>66</v>
      </c>
      <c r="F26" s="7">
        <f t="shared" si="2"/>
        <v>0</v>
      </c>
      <c r="G26" s="13">
        <v>82</v>
      </c>
      <c r="H26" s="5">
        <f t="shared" si="3"/>
        <v>0</v>
      </c>
    </row>
    <row r="27" spans="1:8" x14ac:dyDescent="0.25">
      <c r="A27" s="1"/>
      <c r="B27" s="1" t="s">
        <v>29</v>
      </c>
      <c r="C27" s="1">
        <f>40.4+38.6+78</f>
        <v>157</v>
      </c>
      <c r="D27" s="1"/>
      <c r="E27" s="10">
        <v>36</v>
      </c>
      <c r="F27" s="7">
        <f t="shared" si="2"/>
        <v>5652</v>
      </c>
      <c r="G27" s="13">
        <v>40</v>
      </c>
      <c r="H27" s="5">
        <f t="shared" si="3"/>
        <v>6280</v>
      </c>
    </row>
    <row r="28" spans="1:8" x14ac:dyDescent="0.25">
      <c r="A28" s="1"/>
      <c r="B28" s="1" t="s">
        <v>44</v>
      </c>
      <c r="C28" s="1">
        <f>767.4+930.4+181.6+460.4+819+1068.2</f>
        <v>4227</v>
      </c>
      <c r="D28" s="1"/>
      <c r="E28" s="10">
        <v>27</v>
      </c>
      <c r="F28" s="7">
        <f t="shared" si="2"/>
        <v>114129</v>
      </c>
      <c r="G28" s="13">
        <v>27</v>
      </c>
      <c r="H28" s="5">
        <f t="shared" si="3"/>
        <v>114129</v>
      </c>
    </row>
    <row r="29" spans="1:8" x14ac:dyDescent="0.25">
      <c r="A29" s="1"/>
      <c r="B29" s="1" t="s">
        <v>35</v>
      </c>
      <c r="C29" s="1">
        <f>41.8+57.6</f>
        <v>99.4</v>
      </c>
      <c r="D29" s="1"/>
      <c r="E29" s="10">
        <v>3</v>
      </c>
      <c r="F29" s="7">
        <f t="shared" si="2"/>
        <v>298.20000000000005</v>
      </c>
      <c r="G29" s="13">
        <v>3</v>
      </c>
      <c r="H29" s="5">
        <f t="shared" si="3"/>
        <v>298.20000000000005</v>
      </c>
    </row>
    <row r="30" spans="1:8" x14ac:dyDescent="0.25">
      <c r="A30" s="1"/>
      <c r="B30" s="1" t="s">
        <v>90</v>
      </c>
      <c r="C30" s="1">
        <v>427</v>
      </c>
      <c r="D30" s="1"/>
      <c r="E30" s="10">
        <v>59</v>
      </c>
      <c r="F30" s="7">
        <f t="shared" si="2"/>
        <v>25193</v>
      </c>
      <c r="G30" s="13">
        <v>59</v>
      </c>
      <c r="H30" s="5">
        <f t="shared" si="3"/>
        <v>25193</v>
      </c>
    </row>
    <row r="31" spans="1:8" x14ac:dyDescent="0.25">
      <c r="A31" s="1"/>
      <c r="B31" s="1" t="s">
        <v>96</v>
      </c>
      <c r="C31" s="1">
        <v>2.1</v>
      </c>
      <c r="D31" s="1"/>
      <c r="E31" s="10">
        <v>90</v>
      </c>
      <c r="F31" s="7">
        <f t="shared" si="2"/>
        <v>189</v>
      </c>
      <c r="G31" s="13">
        <v>90</v>
      </c>
      <c r="H31" s="5">
        <f t="shared" si="3"/>
        <v>189</v>
      </c>
    </row>
    <row r="32" spans="1:8" x14ac:dyDescent="0.25">
      <c r="A32" s="1"/>
      <c r="B32" s="1" t="s">
        <v>23</v>
      </c>
      <c r="C32" s="1">
        <f>911.7+881.8+894.5+910.8+898.1+896.3</f>
        <v>5393.2000000000007</v>
      </c>
      <c r="D32" s="1"/>
      <c r="E32" s="10">
        <v>46</v>
      </c>
      <c r="F32" s="7">
        <f t="shared" si="2"/>
        <v>248087.20000000004</v>
      </c>
      <c r="G32" s="13">
        <v>46</v>
      </c>
      <c r="H32" s="5">
        <f t="shared" si="3"/>
        <v>248087.20000000004</v>
      </c>
    </row>
    <row r="33" spans="1:8" x14ac:dyDescent="0.25">
      <c r="A33" s="1"/>
      <c r="B33" s="1" t="s">
        <v>39</v>
      </c>
      <c r="C33" s="1">
        <v>29.6</v>
      </c>
      <c r="D33" s="1"/>
      <c r="E33" s="10">
        <v>52</v>
      </c>
      <c r="F33" s="7">
        <f t="shared" si="2"/>
        <v>1539.2</v>
      </c>
      <c r="G33" s="13">
        <v>66</v>
      </c>
      <c r="H33" s="5">
        <f t="shared" si="3"/>
        <v>1953.6000000000001</v>
      </c>
    </row>
    <row r="34" spans="1:8" x14ac:dyDescent="0.25">
      <c r="A34" s="1"/>
      <c r="B34" s="1" t="s">
        <v>28</v>
      </c>
      <c r="C34" s="1">
        <f>58.6+2.9+1.75+13.75</f>
        <v>77</v>
      </c>
      <c r="D34" s="1"/>
      <c r="E34" s="10">
        <v>78</v>
      </c>
      <c r="F34" s="7">
        <f t="shared" si="2"/>
        <v>6006</v>
      </c>
      <c r="G34" s="13">
        <v>78</v>
      </c>
      <c r="H34" s="5">
        <f t="shared" si="3"/>
        <v>6006</v>
      </c>
    </row>
    <row r="35" spans="1:8" x14ac:dyDescent="0.25">
      <c r="A35" s="1"/>
      <c r="B35" s="1" t="s">
        <v>101</v>
      </c>
      <c r="C35" s="1">
        <v>54.6</v>
      </c>
      <c r="D35" s="1"/>
      <c r="E35" s="10">
        <v>48</v>
      </c>
      <c r="F35" s="7">
        <f t="shared" si="2"/>
        <v>2620.8000000000002</v>
      </c>
      <c r="G35" s="13">
        <v>48</v>
      </c>
      <c r="H35" s="5">
        <f t="shared" si="3"/>
        <v>2620.8000000000002</v>
      </c>
    </row>
    <row r="36" spans="1:8" x14ac:dyDescent="0.25">
      <c r="A36" s="22"/>
      <c r="B36" s="22"/>
      <c r="C36" s="22"/>
      <c r="D36" s="22"/>
      <c r="E36" s="23"/>
      <c r="F36" s="24"/>
      <c r="G36" s="25"/>
      <c r="H36" s="26"/>
    </row>
    <row r="37" spans="1:8" s="50" customFormat="1" ht="30.75" customHeight="1" x14ac:dyDescent="0.3">
      <c r="A37" s="49"/>
      <c r="B37" s="27" t="s">
        <v>2</v>
      </c>
      <c r="C37" s="27">
        <f>SUM(C24:C35)</f>
        <v>11034.900000000001</v>
      </c>
      <c r="D37" s="27">
        <f>SUM(D24:D35)</f>
        <v>0</v>
      </c>
      <c r="E37" s="27"/>
      <c r="F37" s="52">
        <f>SUM(F24:F35)</f>
        <v>435988.80000000005</v>
      </c>
      <c r="G37" s="27"/>
      <c r="H37" s="53">
        <f>SUM(H24:H35)</f>
        <v>437031.2</v>
      </c>
    </row>
    <row r="39" spans="1:8" ht="46.5" x14ac:dyDescent="0.7">
      <c r="A39" s="65" t="s">
        <v>16</v>
      </c>
      <c r="B39" s="1"/>
      <c r="C39" s="3"/>
      <c r="D39" s="4"/>
      <c r="E39" s="9"/>
      <c r="F39" s="20"/>
      <c r="G39" s="12"/>
      <c r="H39" s="21"/>
    </row>
    <row r="40" spans="1:8" ht="42" x14ac:dyDescent="0.4">
      <c r="A40" s="1"/>
      <c r="B40" s="16" t="s">
        <v>7</v>
      </c>
      <c r="C40" s="15" t="s">
        <v>0</v>
      </c>
      <c r="D40" s="17" t="s">
        <v>1</v>
      </c>
      <c r="E40" s="63" t="s">
        <v>85</v>
      </c>
      <c r="F40" s="18" t="s">
        <v>2</v>
      </c>
      <c r="G40" s="64" t="s">
        <v>86</v>
      </c>
      <c r="H40" s="19" t="s">
        <v>2</v>
      </c>
    </row>
    <row r="41" spans="1:8" x14ac:dyDescent="0.25">
      <c r="A41" s="1"/>
      <c r="B41" s="1" t="s">
        <v>17</v>
      </c>
      <c r="C41" s="1"/>
      <c r="D41" s="1"/>
      <c r="E41" s="10">
        <v>100</v>
      </c>
      <c r="F41" s="7">
        <f t="shared" ref="F41:F52" si="4">C41*E41</f>
        <v>0</v>
      </c>
      <c r="G41" s="13">
        <v>102</v>
      </c>
      <c r="H41" s="5">
        <f t="shared" ref="H41:H52" si="5">C41*G41</f>
        <v>0</v>
      </c>
    </row>
    <row r="42" spans="1:8" x14ac:dyDescent="0.25">
      <c r="A42" s="1"/>
      <c r="B42" s="1" t="s">
        <v>18</v>
      </c>
      <c r="C42" s="1">
        <v>26</v>
      </c>
      <c r="D42" s="1"/>
      <c r="E42" s="10">
        <v>105</v>
      </c>
      <c r="F42" s="7">
        <f t="shared" si="4"/>
        <v>2730</v>
      </c>
      <c r="G42" s="13">
        <v>106</v>
      </c>
      <c r="H42" s="5">
        <f t="shared" si="5"/>
        <v>2756</v>
      </c>
    </row>
    <row r="43" spans="1:8" x14ac:dyDescent="0.25">
      <c r="A43" s="1"/>
      <c r="B43" s="1" t="s">
        <v>61</v>
      </c>
      <c r="C43" s="1">
        <v>17.2</v>
      </c>
      <c r="D43" s="1"/>
      <c r="E43" s="10">
        <v>55</v>
      </c>
      <c r="F43" s="7">
        <f t="shared" si="4"/>
        <v>946</v>
      </c>
      <c r="G43" s="13">
        <v>67</v>
      </c>
      <c r="H43" s="5">
        <f t="shared" si="5"/>
        <v>1152.3999999999999</v>
      </c>
    </row>
    <row r="44" spans="1:8" x14ac:dyDescent="0.25">
      <c r="A44" s="1"/>
      <c r="B44" s="1" t="s">
        <v>57</v>
      </c>
      <c r="C44" s="1">
        <v>3.8</v>
      </c>
      <c r="D44" s="1"/>
      <c r="E44" s="10">
        <v>78</v>
      </c>
      <c r="F44" s="7">
        <f t="shared" si="4"/>
        <v>296.39999999999998</v>
      </c>
      <c r="G44" s="13">
        <v>100</v>
      </c>
      <c r="H44" s="5">
        <f t="shared" si="5"/>
        <v>380</v>
      </c>
    </row>
    <row r="45" spans="1:8" x14ac:dyDescent="0.25">
      <c r="A45" s="1"/>
      <c r="B45" s="1" t="s">
        <v>38</v>
      </c>
      <c r="C45" s="1">
        <v>11</v>
      </c>
      <c r="D45" s="1"/>
      <c r="E45" s="10">
        <v>50</v>
      </c>
      <c r="F45" s="7">
        <f t="shared" si="4"/>
        <v>550</v>
      </c>
      <c r="G45" s="13">
        <v>58</v>
      </c>
      <c r="H45" s="5">
        <f t="shared" si="5"/>
        <v>638</v>
      </c>
    </row>
    <row r="46" spans="1:8" x14ac:dyDescent="0.25">
      <c r="A46" s="1"/>
      <c r="B46" s="1" t="s">
        <v>36</v>
      </c>
      <c r="C46" s="1">
        <f>19.5+0.35+7.45</f>
        <v>27.3</v>
      </c>
      <c r="D46" s="1"/>
      <c r="E46" s="10">
        <v>74</v>
      </c>
      <c r="F46" s="7">
        <f t="shared" si="4"/>
        <v>2020.2</v>
      </c>
      <c r="G46" s="13">
        <v>86</v>
      </c>
      <c r="H46" s="5">
        <f t="shared" si="5"/>
        <v>2347.8000000000002</v>
      </c>
    </row>
    <row r="47" spans="1:8" x14ac:dyDescent="0.25">
      <c r="A47" s="1"/>
      <c r="B47" s="1" t="s">
        <v>25</v>
      </c>
      <c r="C47" s="1">
        <v>47.6</v>
      </c>
      <c r="D47" s="1"/>
      <c r="E47" s="10">
        <v>32</v>
      </c>
      <c r="F47" s="7">
        <f t="shared" si="4"/>
        <v>1523.2</v>
      </c>
      <c r="G47" s="66">
        <v>30</v>
      </c>
      <c r="H47" s="5">
        <f t="shared" si="5"/>
        <v>1428</v>
      </c>
    </row>
    <row r="48" spans="1:8" x14ac:dyDescent="0.25">
      <c r="A48" s="1"/>
      <c r="B48" s="1" t="s">
        <v>37</v>
      </c>
      <c r="C48" s="1">
        <v>47.8</v>
      </c>
      <c r="D48" s="1"/>
      <c r="E48" s="10">
        <v>78</v>
      </c>
      <c r="F48" s="7">
        <f t="shared" si="4"/>
        <v>3728.3999999999996</v>
      </c>
      <c r="G48" s="13">
        <v>82</v>
      </c>
      <c r="H48" s="5">
        <f t="shared" si="5"/>
        <v>3919.6</v>
      </c>
    </row>
    <row r="49" spans="1:8" x14ac:dyDescent="0.25">
      <c r="A49" s="1"/>
      <c r="B49" s="1" t="s">
        <v>34</v>
      </c>
      <c r="C49" s="1">
        <f>100+24.8</f>
        <v>124.8</v>
      </c>
      <c r="D49" s="1"/>
      <c r="E49" s="10">
        <v>53</v>
      </c>
      <c r="F49" s="7">
        <f t="shared" si="4"/>
        <v>6614.4</v>
      </c>
      <c r="G49" s="66">
        <v>51</v>
      </c>
      <c r="H49" s="5">
        <f t="shared" si="5"/>
        <v>6364.8</v>
      </c>
    </row>
    <row r="50" spans="1:8" x14ac:dyDescent="0.25">
      <c r="A50" s="1"/>
      <c r="B50" s="1" t="s">
        <v>21</v>
      </c>
      <c r="C50" s="1">
        <f>13.6+16.35</f>
        <v>29.950000000000003</v>
      </c>
      <c r="D50" s="1"/>
      <c r="E50" s="10">
        <v>100</v>
      </c>
      <c r="F50" s="7">
        <f t="shared" si="4"/>
        <v>2995.0000000000005</v>
      </c>
      <c r="G50" s="13">
        <v>110</v>
      </c>
      <c r="H50" s="5">
        <f t="shared" si="5"/>
        <v>3294.5000000000005</v>
      </c>
    </row>
    <row r="51" spans="1:8" x14ac:dyDescent="0.25">
      <c r="A51" s="1"/>
      <c r="B51" s="1"/>
      <c r="C51" s="1"/>
      <c r="D51" s="1"/>
      <c r="E51" s="10"/>
      <c r="F51" s="7">
        <f t="shared" si="4"/>
        <v>0</v>
      </c>
      <c r="G51" s="13"/>
      <c r="H51" s="5">
        <f t="shared" si="5"/>
        <v>0</v>
      </c>
    </row>
    <row r="52" spans="1:8" x14ac:dyDescent="0.25">
      <c r="A52" s="1"/>
      <c r="B52" s="1"/>
      <c r="C52" s="1"/>
      <c r="D52" s="1"/>
      <c r="E52" s="10"/>
      <c r="F52" s="7">
        <f t="shared" si="4"/>
        <v>0</v>
      </c>
      <c r="G52" s="13"/>
      <c r="H52" s="5">
        <f t="shared" si="5"/>
        <v>0</v>
      </c>
    </row>
    <row r="53" spans="1:8" x14ac:dyDescent="0.25">
      <c r="A53" s="1"/>
      <c r="B53" s="1"/>
      <c r="C53" s="1"/>
      <c r="D53" s="1"/>
      <c r="E53" s="10"/>
      <c r="F53" s="7"/>
      <c r="G53" s="13"/>
      <c r="H53" s="5"/>
    </row>
    <row r="55" spans="1:8" ht="33" customHeight="1" x14ac:dyDescent="0.3">
      <c r="B55" s="27" t="s">
        <v>2</v>
      </c>
      <c r="C55" s="27">
        <f>SUM(C41:C53)</f>
        <v>335.45</v>
      </c>
      <c r="D55" s="27">
        <f>SUM(D41:D53)</f>
        <v>0</v>
      </c>
      <c r="E55" s="27"/>
      <c r="F55" s="52">
        <f>SUM(F41:F53)</f>
        <v>21403.599999999999</v>
      </c>
      <c r="G55" s="27"/>
      <c r="H55" s="53">
        <f>SUM(H41:H53)</f>
        <v>22281.100000000002</v>
      </c>
    </row>
  </sheetData>
  <autoFilter ref="A2:H18">
    <filterColumn colId="7">
      <filters>
        <filter val="$1,025.80"/>
        <filter val="$1,243.20"/>
        <filter val="$15,741.20"/>
        <filter val="$3,420.00"/>
        <filter val="$4,233.60"/>
        <filter val="$425.50"/>
        <filter val="$8,790.60"/>
        <filter val="TOTAL"/>
      </filters>
    </filterColumn>
    <sortState ref="A3:H18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"/>
  <sheetViews>
    <sheetView topLeftCell="A4" workbookViewId="0">
      <selection activeCell="E1" sqref="E1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1" spans="1:8" ht="61.5" x14ac:dyDescent="0.9">
      <c r="B1" s="67" t="s">
        <v>98</v>
      </c>
      <c r="D1" s="68"/>
      <c r="E1" s="69">
        <v>45174</v>
      </c>
    </row>
    <row r="2" spans="1:8" ht="45" customHeight="1" x14ac:dyDescent="0.7">
      <c r="A2" s="2" t="s">
        <v>9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7</v>
      </c>
      <c r="C3" s="15" t="s">
        <v>0</v>
      </c>
      <c r="D3" s="17" t="s">
        <v>1</v>
      </c>
      <c r="E3" s="63" t="s">
        <v>85</v>
      </c>
      <c r="F3" s="18" t="s">
        <v>2</v>
      </c>
      <c r="G3" s="64" t="s">
        <v>86</v>
      </c>
      <c r="H3" s="19" t="s">
        <v>2</v>
      </c>
    </row>
    <row r="4" spans="1:8" x14ac:dyDescent="0.25">
      <c r="A4" s="1"/>
      <c r="B4" s="1" t="s">
        <v>10</v>
      </c>
      <c r="C4" s="1">
        <v>6</v>
      </c>
      <c r="D4" s="1"/>
      <c r="E4" s="10">
        <v>120</v>
      </c>
      <c r="F4" s="7">
        <f t="shared" ref="F4:F11" si="0">C4*E4</f>
        <v>720</v>
      </c>
      <c r="G4" s="13">
        <v>130</v>
      </c>
      <c r="H4" s="5">
        <f t="shared" ref="H4:H11" si="1">C4*G4</f>
        <v>780</v>
      </c>
    </row>
    <row r="5" spans="1:8" x14ac:dyDescent="0.25">
      <c r="A5" s="1"/>
      <c r="B5" s="1" t="s">
        <v>58</v>
      </c>
      <c r="C5" s="1">
        <v>2.5</v>
      </c>
      <c r="D5" s="1"/>
      <c r="E5" s="10">
        <v>220</v>
      </c>
      <c r="F5" s="7">
        <f t="shared" si="0"/>
        <v>550</v>
      </c>
      <c r="G5" s="13">
        <v>220</v>
      </c>
      <c r="H5" s="5">
        <f t="shared" si="1"/>
        <v>550</v>
      </c>
    </row>
    <row r="6" spans="1:8" x14ac:dyDescent="0.25">
      <c r="A6" s="1"/>
      <c r="B6" s="1" t="s">
        <v>52</v>
      </c>
      <c r="C6" s="1">
        <f>1.4</f>
        <v>1.4</v>
      </c>
      <c r="D6" s="1"/>
      <c r="E6" s="10">
        <v>120</v>
      </c>
      <c r="F6" s="7">
        <f t="shared" si="0"/>
        <v>168</v>
      </c>
      <c r="G6" s="13">
        <v>130</v>
      </c>
      <c r="H6" s="5">
        <f t="shared" si="1"/>
        <v>182</v>
      </c>
    </row>
    <row r="7" spans="1:8" x14ac:dyDescent="0.25">
      <c r="A7" s="1"/>
      <c r="B7" s="1" t="s">
        <v>53</v>
      </c>
      <c r="C7" s="1">
        <v>1.5</v>
      </c>
      <c r="D7" s="1"/>
      <c r="E7" s="10">
        <v>96</v>
      </c>
      <c r="F7" s="7">
        <f t="shared" si="0"/>
        <v>144</v>
      </c>
      <c r="G7" s="13">
        <v>98</v>
      </c>
      <c r="H7" s="5">
        <f t="shared" si="1"/>
        <v>147</v>
      </c>
    </row>
    <row r="8" spans="1:8" x14ac:dyDescent="0.25">
      <c r="A8" s="1"/>
      <c r="B8" s="1" t="s">
        <v>54</v>
      </c>
      <c r="C8" s="1">
        <v>2</v>
      </c>
      <c r="D8" s="1"/>
      <c r="E8" s="10">
        <v>128</v>
      </c>
      <c r="F8" s="7">
        <f t="shared" si="0"/>
        <v>256</v>
      </c>
      <c r="G8" s="13">
        <v>130</v>
      </c>
      <c r="H8" s="5">
        <f t="shared" si="1"/>
        <v>260</v>
      </c>
    </row>
    <row r="9" spans="1:8" x14ac:dyDescent="0.25">
      <c r="A9" s="1"/>
      <c r="B9" s="1" t="s">
        <v>56</v>
      </c>
      <c r="C9" s="1">
        <v>0.6</v>
      </c>
      <c r="D9" s="1"/>
      <c r="E9" s="10">
        <v>180</v>
      </c>
      <c r="F9" s="7">
        <f t="shared" si="0"/>
        <v>108</v>
      </c>
      <c r="G9" s="13">
        <v>190</v>
      </c>
      <c r="H9" s="5">
        <f t="shared" si="1"/>
        <v>114</v>
      </c>
    </row>
    <row r="10" spans="1:8" x14ac:dyDescent="0.25">
      <c r="A10" s="1"/>
      <c r="B10" s="1" t="s">
        <v>41</v>
      </c>
      <c r="C10" s="1">
        <f>9.85</f>
        <v>9.85</v>
      </c>
      <c r="D10" s="1"/>
      <c r="E10" s="10">
        <v>98</v>
      </c>
      <c r="F10" s="7">
        <f t="shared" si="0"/>
        <v>965.3</v>
      </c>
      <c r="G10" s="13">
        <v>98</v>
      </c>
      <c r="H10" s="5">
        <f t="shared" si="1"/>
        <v>965.3</v>
      </c>
    </row>
    <row r="11" spans="1:8" x14ac:dyDescent="0.25">
      <c r="A11" s="1"/>
      <c r="B11" s="1" t="s">
        <v>42</v>
      </c>
      <c r="C11" s="1">
        <v>26.9</v>
      </c>
      <c r="D11" s="1"/>
      <c r="E11" s="10">
        <v>98</v>
      </c>
      <c r="F11" s="7">
        <f t="shared" si="0"/>
        <v>2636.2</v>
      </c>
      <c r="G11" s="13">
        <v>98</v>
      </c>
      <c r="H11" s="5">
        <f t="shared" si="1"/>
        <v>2636.2</v>
      </c>
    </row>
    <row r="12" spans="1:8" hidden="1" x14ac:dyDescent="0.25">
      <c r="A12" s="1"/>
      <c r="B12" s="1" t="s">
        <v>51</v>
      </c>
      <c r="C12" s="1"/>
      <c r="D12" s="1"/>
      <c r="E12" s="10">
        <v>98</v>
      </c>
      <c r="F12" s="7">
        <f>D12*E12</f>
        <v>0</v>
      </c>
      <c r="G12" s="13">
        <v>100</v>
      </c>
      <c r="H12" s="5">
        <f>D12*G12</f>
        <v>0</v>
      </c>
    </row>
    <row r="13" spans="1:8" x14ac:dyDescent="0.25">
      <c r="A13" s="1"/>
      <c r="B13" s="1" t="s">
        <v>75</v>
      </c>
      <c r="C13" s="1">
        <v>5.7</v>
      </c>
      <c r="D13" s="1"/>
      <c r="E13" s="10">
        <v>56</v>
      </c>
      <c r="F13" s="7">
        <f>C13*E13</f>
        <v>319.2</v>
      </c>
      <c r="G13" s="66">
        <v>54</v>
      </c>
      <c r="H13" s="5">
        <f>C13*G13</f>
        <v>307.8</v>
      </c>
    </row>
    <row r="14" spans="1:8" hidden="1" x14ac:dyDescent="0.25">
      <c r="A14" s="1"/>
      <c r="B14" s="1" t="s">
        <v>46</v>
      </c>
      <c r="C14" s="1"/>
      <c r="D14" s="1"/>
      <c r="E14" s="10">
        <v>110</v>
      </c>
      <c r="F14" s="7">
        <f>C14*E14</f>
        <v>0</v>
      </c>
      <c r="G14" s="66">
        <v>98</v>
      </c>
      <c r="H14" s="5">
        <f>C14*G14</f>
        <v>0</v>
      </c>
    </row>
    <row r="15" spans="1:8" x14ac:dyDescent="0.25">
      <c r="A15" s="1"/>
      <c r="B15" s="1" t="s">
        <v>47</v>
      </c>
      <c r="C15" s="1">
        <v>1.3</v>
      </c>
      <c r="D15" s="1"/>
      <c r="E15" s="10">
        <v>112</v>
      </c>
      <c r="F15" s="7">
        <f>C15*E15</f>
        <v>145.6</v>
      </c>
      <c r="G15" s="13">
        <v>112</v>
      </c>
      <c r="H15" s="5">
        <f>C15*G15</f>
        <v>145.6</v>
      </c>
    </row>
    <row r="16" spans="1:8" x14ac:dyDescent="0.25">
      <c r="A16" s="1"/>
      <c r="B16" s="1" t="s">
        <v>91</v>
      </c>
      <c r="C16" s="1"/>
      <c r="D16" s="1">
        <v>1</v>
      </c>
      <c r="E16" s="10">
        <v>16</v>
      </c>
      <c r="F16" s="7">
        <f>D16*E16</f>
        <v>16</v>
      </c>
      <c r="G16" s="13">
        <v>36</v>
      </c>
      <c r="H16" s="5">
        <f>D16*G16</f>
        <v>36</v>
      </c>
    </row>
    <row r="17" spans="1:8" x14ac:dyDescent="0.25">
      <c r="A17" s="1"/>
      <c r="B17" s="1" t="s">
        <v>55</v>
      </c>
      <c r="C17" s="1">
        <v>3.6</v>
      </c>
      <c r="D17" s="1"/>
      <c r="E17" s="10">
        <v>140</v>
      </c>
      <c r="F17" s="7">
        <f t="shared" ref="F17:F23" si="2">C17*E17</f>
        <v>504</v>
      </c>
      <c r="G17" s="13">
        <v>146</v>
      </c>
      <c r="H17" s="5">
        <f t="shared" ref="H17:H23" si="3">C17*G17</f>
        <v>525.6</v>
      </c>
    </row>
    <row r="18" spans="1:8" x14ac:dyDescent="0.25">
      <c r="A18" s="1"/>
      <c r="B18" s="1" t="s">
        <v>43</v>
      </c>
      <c r="C18" s="1">
        <v>9.1</v>
      </c>
      <c r="D18" s="1"/>
      <c r="E18" s="10">
        <v>144</v>
      </c>
      <c r="F18" s="7">
        <f t="shared" si="2"/>
        <v>1310.3999999999999</v>
      </c>
      <c r="G18" s="13">
        <v>150</v>
      </c>
      <c r="H18" s="5">
        <f t="shared" si="3"/>
        <v>1365</v>
      </c>
    </row>
    <row r="19" spans="1:8" x14ac:dyDescent="0.25">
      <c r="A19" s="1"/>
      <c r="B19" s="1" t="s">
        <v>48</v>
      </c>
      <c r="C19" s="1">
        <v>1.5</v>
      </c>
      <c r="D19" s="1"/>
      <c r="E19" s="10">
        <v>68</v>
      </c>
      <c r="F19" s="7">
        <f t="shared" si="2"/>
        <v>102</v>
      </c>
      <c r="G19" s="66">
        <v>60</v>
      </c>
      <c r="H19" s="5">
        <f t="shared" si="3"/>
        <v>90</v>
      </c>
    </row>
    <row r="20" spans="1:8" hidden="1" x14ac:dyDescent="0.25">
      <c r="A20" s="1"/>
      <c r="B20" s="1" t="s">
        <v>45</v>
      </c>
      <c r="C20" s="1"/>
      <c r="D20" s="1"/>
      <c r="E20" s="10">
        <v>110</v>
      </c>
      <c r="F20" s="7">
        <f t="shared" si="2"/>
        <v>0</v>
      </c>
      <c r="G20" s="66">
        <v>94</v>
      </c>
      <c r="H20" s="5">
        <f t="shared" si="3"/>
        <v>0</v>
      </c>
    </row>
    <row r="21" spans="1:8" hidden="1" x14ac:dyDescent="0.25">
      <c r="A21" s="1"/>
      <c r="B21" s="1" t="s">
        <v>49</v>
      </c>
      <c r="C21" s="1"/>
      <c r="D21" s="1"/>
      <c r="E21" s="10">
        <v>50</v>
      </c>
      <c r="F21" s="7">
        <f t="shared" si="2"/>
        <v>0</v>
      </c>
      <c r="G21" s="13">
        <v>50</v>
      </c>
      <c r="H21" s="5">
        <f t="shared" si="3"/>
        <v>0</v>
      </c>
    </row>
    <row r="22" spans="1:8" hidden="1" x14ac:dyDescent="0.25">
      <c r="A22" s="1"/>
      <c r="B22" s="1" t="s">
        <v>60</v>
      </c>
      <c r="C22" s="1"/>
      <c r="D22" s="1"/>
      <c r="E22" s="10">
        <v>70</v>
      </c>
      <c r="F22" s="7">
        <f t="shared" si="2"/>
        <v>0</v>
      </c>
      <c r="G22" s="13">
        <v>72</v>
      </c>
      <c r="H22" s="5">
        <f t="shared" si="3"/>
        <v>0</v>
      </c>
    </row>
    <row r="23" spans="1:8" hidden="1" x14ac:dyDescent="0.25">
      <c r="A23" s="1"/>
      <c r="B23" s="1" t="s">
        <v>59</v>
      </c>
      <c r="C23" s="1"/>
      <c r="D23" s="1"/>
      <c r="E23" s="10">
        <v>78</v>
      </c>
      <c r="F23" s="7">
        <f t="shared" si="2"/>
        <v>0</v>
      </c>
      <c r="G23" s="66">
        <v>72</v>
      </c>
      <c r="H23" s="5">
        <f t="shared" si="3"/>
        <v>0</v>
      </c>
    </row>
    <row r="24" spans="1:8" x14ac:dyDescent="0.25">
      <c r="A24" s="1"/>
      <c r="B24" s="1" t="s">
        <v>50</v>
      </c>
      <c r="C24" s="1"/>
      <c r="D24" s="1">
        <v>2</v>
      </c>
      <c r="E24" s="10">
        <v>64</v>
      </c>
      <c r="F24" s="7">
        <f>D24*E24</f>
        <v>128</v>
      </c>
      <c r="G24" s="13">
        <v>72</v>
      </c>
      <c r="H24" s="5">
        <f>D24*G24</f>
        <v>144</v>
      </c>
    </row>
    <row r="25" spans="1:8" x14ac:dyDescent="0.25">
      <c r="A25" s="1"/>
      <c r="B25" s="1" t="s">
        <v>69</v>
      </c>
      <c r="C25" s="1">
        <f>3.95+0.75</f>
        <v>4.7</v>
      </c>
      <c r="D25" s="1"/>
      <c r="E25" s="10">
        <v>160</v>
      </c>
      <c r="F25" s="7">
        <f t="shared" ref="F25:F33" si="4">C25*E25</f>
        <v>752</v>
      </c>
      <c r="G25" s="13">
        <v>165</v>
      </c>
      <c r="H25" s="5">
        <f t="shared" ref="H25:H33" si="5">C25*G25</f>
        <v>775.5</v>
      </c>
    </row>
    <row r="26" spans="1:8" x14ac:dyDescent="0.25">
      <c r="A26" s="1"/>
      <c r="B26" s="1" t="s">
        <v>40</v>
      </c>
      <c r="C26" s="1">
        <v>10.75</v>
      </c>
      <c r="D26" s="1"/>
      <c r="E26" s="10">
        <v>115</v>
      </c>
      <c r="F26" s="7">
        <f t="shared" si="4"/>
        <v>1236.25</v>
      </c>
      <c r="G26" s="13">
        <v>118</v>
      </c>
      <c r="H26" s="5">
        <f t="shared" si="5"/>
        <v>1268.5</v>
      </c>
    </row>
    <row r="27" spans="1:8" x14ac:dyDescent="0.25">
      <c r="A27" s="1"/>
      <c r="B27" s="1" t="s">
        <v>103</v>
      </c>
      <c r="C27" s="1">
        <v>3.5</v>
      </c>
      <c r="D27" s="1"/>
      <c r="E27" s="10">
        <v>98</v>
      </c>
      <c r="F27" s="7">
        <f t="shared" si="4"/>
        <v>343</v>
      </c>
      <c r="G27" s="13">
        <v>110</v>
      </c>
      <c r="H27" s="5">
        <f t="shared" si="5"/>
        <v>385</v>
      </c>
    </row>
    <row r="28" spans="1:8" hidden="1" x14ac:dyDescent="0.25">
      <c r="A28" s="1"/>
      <c r="B28" s="1"/>
      <c r="C28" s="1"/>
      <c r="D28" s="1"/>
      <c r="E28" s="10"/>
      <c r="F28" s="7">
        <f t="shared" si="4"/>
        <v>0</v>
      </c>
      <c r="G28" s="13"/>
      <c r="H28" s="5">
        <f t="shared" si="5"/>
        <v>0</v>
      </c>
    </row>
    <row r="29" spans="1:8" hidden="1" x14ac:dyDescent="0.25">
      <c r="A29" s="1"/>
      <c r="B29" s="1"/>
      <c r="C29" s="1"/>
      <c r="D29" s="1"/>
      <c r="E29" s="10"/>
      <c r="F29" s="7">
        <f t="shared" si="4"/>
        <v>0</v>
      </c>
      <c r="G29" s="13"/>
      <c r="H29" s="5">
        <f t="shared" si="5"/>
        <v>0</v>
      </c>
    </row>
    <row r="30" spans="1:8" hidden="1" x14ac:dyDescent="0.25">
      <c r="A30" s="1"/>
      <c r="B30" s="1"/>
      <c r="C30" s="1"/>
      <c r="D30" s="1"/>
      <c r="E30" s="10"/>
      <c r="F30" s="7">
        <f t="shared" si="4"/>
        <v>0</v>
      </c>
      <c r="G30" s="13"/>
      <c r="H30" s="5">
        <f t="shared" si="5"/>
        <v>0</v>
      </c>
    </row>
    <row r="31" spans="1:8" hidden="1" x14ac:dyDescent="0.25">
      <c r="A31" s="1"/>
      <c r="B31" s="1"/>
      <c r="C31" s="1"/>
      <c r="D31" s="1"/>
      <c r="E31" s="10"/>
      <c r="F31" s="7">
        <f t="shared" si="4"/>
        <v>0</v>
      </c>
      <c r="G31" s="13"/>
      <c r="H31" s="5">
        <f t="shared" si="5"/>
        <v>0</v>
      </c>
    </row>
    <row r="32" spans="1:8" hidden="1" x14ac:dyDescent="0.25">
      <c r="A32" s="1"/>
      <c r="B32" s="1"/>
      <c r="C32" s="1"/>
      <c r="D32" s="1"/>
      <c r="E32" s="10"/>
      <c r="F32" s="7">
        <f t="shared" si="4"/>
        <v>0</v>
      </c>
      <c r="G32" s="13"/>
      <c r="H32" s="5">
        <f t="shared" si="5"/>
        <v>0</v>
      </c>
    </row>
    <row r="33" spans="1:8" hidden="1" x14ac:dyDescent="0.25">
      <c r="A33" s="1"/>
      <c r="B33" s="1"/>
      <c r="C33" s="1"/>
      <c r="D33" s="1"/>
      <c r="E33" s="10"/>
      <c r="F33" s="7">
        <f t="shared" si="4"/>
        <v>0</v>
      </c>
      <c r="G33" s="13"/>
      <c r="H33" s="5">
        <f t="shared" si="5"/>
        <v>0</v>
      </c>
    </row>
    <row r="35" spans="1:8" s="28" customFormat="1" ht="29.25" customHeight="1" x14ac:dyDescent="0.35">
      <c r="B35" s="29" t="s">
        <v>2</v>
      </c>
      <c r="C35" s="29">
        <f>SUM(C4:C33)</f>
        <v>90.9</v>
      </c>
      <c r="D35" s="29">
        <f>SUM(D4:D33)</f>
        <v>3</v>
      </c>
      <c r="E35" s="29"/>
      <c r="F35" s="45">
        <f>SUM(F4:F33)</f>
        <v>10403.950000000001</v>
      </c>
      <c r="G35" s="29"/>
      <c r="H35" s="46">
        <f>SUM(H4:H33)</f>
        <v>10677.5</v>
      </c>
    </row>
  </sheetData>
  <autoFilter ref="A3:H33">
    <filterColumn colId="7">
      <filters>
        <filter val="$1,268.50"/>
        <filter val="$1,365.00"/>
        <filter val="$114.00"/>
        <filter val="$144.00"/>
        <filter val="$145.60"/>
        <filter val="$147.00"/>
        <filter val="$182.00"/>
        <filter val="$2,636.20"/>
        <filter val="$260.00"/>
        <filter val="$307.80"/>
        <filter val="$36.00"/>
        <filter val="$385.00"/>
        <filter val="$525.60"/>
        <filter val="$550.00"/>
        <filter val="$775.50"/>
        <filter val="$780.00"/>
        <filter val="$90.00"/>
        <filter val="$965.30"/>
      </filters>
    </filterColumn>
    <sortState ref="A4:H34">
      <sortCondition ref="B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4"/>
  <sheetViews>
    <sheetView workbookViewId="0">
      <selection activeCell="H11" sqref="H11:H12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1" spans="1:8" ht="61.5" x14ac:dyDescent="0.9">
      <c r="B1" s="67" t="s">
        <v>98</v>
      </c>
      <c r="D1" s="68"/>
      <c r="E1" s="69">
        <v>45174</v>
      </c>
    </row>
    <row r="2" spans="1:8" ht="45" customHeight="1" x14ac:dyDescent="0.7">
      <c r="A2" s="2" t="s">
        <v>11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7</v>
      </c>
      <c r="C3" s="15" t="s">
        <v>0</v>
      </c>
      <c r="D3" s="17" t="s">
        <v>1</v>
      </c>
      <c r="E3" s="63" t="s">
        <v>85</v>
      </c>
      <c r="F3" s="18" t="s">
        <v>2</v>
      </c>
      <c r="G3" s="64" t="s">
        <v>86</v>
      </c>
      <c r="H3" s="19" t="s">
        <v>2</v>
      </c>
    </row>
    <row r="4" spans="1:8" hidden="1" x14ac:dyDescent="0.25">
      <c r="A4" s="1"/>
      <c r="B4" s="42" t="s">
        <v>76</v>
      </c>
      <c r="C4" s="31"/>
      <c r="D4" s="31"/>
      <c r="E4" s="32">
        <v>98</v>
      </c>
      <c r="F4" s="33">
        <f>C4*E4</f>
        <v>0</v>
      </c>
      <c r="G4" s="34">
        <v>98</v>
      </c>
      <c r="H4" s="35">
        <f>C4*G4</f>
        <v>0</v>
      </c>
    </row>
    <row r="5" spans="1:8" x14ac:dyDescent="0.25">
      <c r="A5" s="1"/>
      <c r="B5" s="42" t="s">
        <v>20</v>
      </c>
      <c r="C5" s="31">
        <v>7</v>
      </c>
      <c r="D5" s="31"/>
      <c r="E5" s="32">
        <v>195</v>
      </c>
      <c r="F5" s="33">
        <f>C5*E5</f>
        <v>1365</v>
      </c>
      <c r="G5" s="34">
        <v>220</v>
      </c>
      <c r="H5" s="35">
        <f>C5*G5</f>
        <v>1540</v>
      </c>
    </row>
    <row r="6" spans="1:8" x14ac:dyDescent="0.25">
      <c r="A6" s="1"/>
      <c r="B6" s="42" t="s">
        <v>12</v>
      </c>
      <c r="C6" s="31">
        <v>7</v>
      </c>
      <c r="D6" s="31"/>
      <c r="E6" s="32">
        <v>115</v>
      </c>
      <c r="F6" s="33">
        <f>C6*E6</f>
        <v>805</v>
      </c>
      <c r="G6" s="34">
        <v>120</v>
      </c>
      <c r="H6" s="35">
        <f>C6*G6</f>
        <v>840</v>
      </c>
    </row>
    <row r="7" spans="1:8" x14ac:dyDescent="0.25">
      <c r="A7" s="1"/>
      <c r="B7" s="42" t="s">
        <v>71</v>
      </c>
      <c r="C7" s="31">
        <f>15.99+12.45</f>
        <v>28.439999999999998</v>
      </c>
      <c r="D7" s="31"/>
      <c r="E7" s="32">
        <v>140</v>
      </c>
      <c r="F7" s="33">
        <f>C7*E7</f>
        <v>3981.5999999999995</v>
      </c>
      <c r="G7" s="34">
        <v>160</v>
      </c>
      <c r="H7" s="35">
        <f>C7*G7</f>
        <v>4550.3999999999996</v>
      </c>
    </row>
    <row r="8" spans="1:8" x14ac:dyDescent="0.25">
      <c r="A8" s="1"/>
      <c r="B8" s="42" t="s">
        <v>68</v>
      </c>
      <c r="C8" s="31">
        <f>4.85</f>
        <v>4.8499999999999996</v>
      </c>
      <c r="D8" s="31"/>
      <c r="E8" s="32">
        <v>86</v>
      </c>
      <c r="F8" s="33">
        <f>C8*E8</f>
        <v>417.09999999999997</v>
      </c>
      <c r="G8" s="34">
        <v>92</v>
      </c>
      <c r="H8" s="35">
        <f>C8*G8</f>
        <v>446.2</v>
      </c>
    </row>
    <row r="9" spans="1:8" x14ac:dyDescent="0.25">
      <c r="A9" s="1"/>
      <c r="B9" s="42" t="s">
        <v>87</v>
      </c>
      <c r="C9" s="31"/>
      <c r="D9" s="31">
        <v>10</v>
      </c>
      <c r="E9" s="32">
        <v>25</v>
      </c>
      <c r="F9" s="33">
        <f>D9*E9</f>
        <v>250</v>
      </c>
      <c r="G9" s="34">
        <v>30</v>
      </c>
      <c r="H9" s="35">
        <f>D9*G9</f>
        <v>300</v>
      </c>
    </row>
    <row r="10" spans="1:8" x14ac:dyDescent="0.25">
      <c r="A10" s="1"/>
      <c r="B10" s="42" t="s">
        <v>81</v>
      </c>
      <c r="C10" s="31"/>
      <c r="D10" s="31">
        <f>22+8</f>
        <v>30</v>
      </c>
      <c r="E10" s="32">
        <v>22</v>
      </c>
      <c r="F10" s="33">
        <f>D10*E10</f>
        <v>660</v>
      </c>
      <c r="G10" s="34">
        <v>26</v>
      </c>
      <c r="H10" s="35">
        <f>D10*G10</f>
        <v>780</v>
      </c>
    </row>
    <row r="11" spans="1:8" x14ac:dyDescent="0.25">
      <c r="A11" s="1"/>
      <c r="B11" s="42" t="s">
        <v>19</v>
      </c>
      <c r="C11" s="31">
        <f>6.6+9.08</f>
        <v>15.68</v>
      </c>
      <c r="D11" s="31"/>
      <c r="E11" s="32">
        <v>68</v>
      </c>
      <c r="F11" s="33">
        <f>C11*E11</f>
        <v>1066.24</v>
      </c>
      <c r="G11" s="34">
        <v>68</v>
      </c>
      <c r="H11" s="35">
        <f t="shared" ref="H11:H18" si="0">C11*G11</f>
        <v>1066.24</v>
      </c>
    </row>
    <row r="12" spans="1:8" hidden="1" x14ac:dyDescent="0.25">
      <c r="A12" s="1"/>
      <c r="B12" s="42" t="s">
        <v>99</v>
      </c>
      <c r="C12" s="31"/>
      <c r="D12" s="31"/>
      <c r="E12" s="32">
        <v>48</v>
      </c>
      <c r="F12" s="33">
        <f>D12*E12</f>
        <v>0</v>
      </c>
      <c r="G12" s="34"/>
      <c r="H12" s="35">
        <f t="shared" si="0"/>
        <v>0</v>
      </c>
    </row>
    <row r="13" spans="1:8" hidden="1" x14ac:dyDescent="0.25">
      <c r="A13" s="1"/>
      <c r="B13" s="42" t="s">
        <v>92</v>
      </c>
      <c r="C13" s="31"/>
      <c r="D13" s="31"/>
      <c r="E13" s="32"/>
      <c r="F13" s="33">
        <f t="shared" ref="F13:F18" si="1">C13*E13</f>
        <v>0</v>
      </c>
      <c r="G13" s="34"/>
      <c r="H13" s="35">
        <f t="shared" si="0"/>
        <v>0</v>
      </c>
    </row>
    <row r="14" spans="1:8" x14ac:dyDescent="0.25">
      <c r="A14" s="1"/>
      <c r="B14" s="42" t="s">
        <v>93</v>
      </c>
      <c r="C14" s="31">
        <v>7.65</v>
      </c>
      <c r="D14" s="31"/>
      <c r="E14" s="32">
        <v>48</v>
      </c>
      <c r="F14" s="33">
        <f t="shared" si="1"/>
        <v>367.20000000000005</v>
      </c>
      <c r="G14" s="34">
        <v>60</v>
      </c>
      <c r="H14" s="35">
        <f t="shared" si="0"/>
        <v>459</v>
      </c>
    </row>
    <row r="15" spans="1:8" hidden="1" x14ac:dyDescent="0.25">
      <c r="A15" s="1"/>
      <c r="B15" s="42" t="s">
        <v>94</v>
      </c>
      <c r="C15" s="31"/>
      <c r="D15" s="31"/>
      <c r="E15" s="32">
        <v>80</v>
      </c>
      <c r="F15" s="33">
        <f t="shared" si="1"/>
        <v>0</v>
      </c>
      <c r="G15" s="34">
        <v>90</v>
      </c>
      <c r="H15" s="35">
        <f t="shared" si="0"/>
        <v>0</v>
      </c>
    </row>
    <row r="16" spans="1:8" hidden="1" x14ac:dyDescent="0.25">
      <c r="A16" s="1"/>
      <c r="B16" s="42" t="s">
        <v>97</v>
      </c>
      <c r="C16" s="31"/>
      <c r="D16" s="31"/>
      <c r="E16" s="32"/>
      <c r="F16" s="33">
        <f t="shared" si="1"/>
        <v>0</v>
      </c>
      <c r="G16" s="34"/>
      <c r="H16" s="35">
        <f t="shared" si="0"/>
        <v>0</v>
      </c>
    </row>
    <row r="17" spans="1:8" x14ac:dyDescent="0.25">
      <c r="A17" s="1"/>
      <c r="B17" s="42" t="s">
        <v>63</v>
      </c>
      <c r="C17" s="31">
        <v>3.55</v>
      </c>
      <c r="D17" s="31"/>
      <c r="E17" s="32">
        <v>120</v>
      </c>
      <c r="F17" s="33">
        <f t="shared" si="1"/>
        <v>426</v>
      </c>
      <c r="G17" s="34">
        <v>120</v>
      </c>
      <c r="H17" s="35">
        <f t="shared" si="0"/>
        <v>426</v>
      </c>
    </row>
    <row r="18" spans="1:8" x14ac:dyDescent="0.25">
      <c r="A18" s="1"/>
      <c r="B18" s="42" t="s">
        <v>62</v>
      </c>
      <c r="C18" s="31">
        <v>2.5499999999999998</v>
      </c>
      <c r="D18" s="31"/>
      <c r="E18" s="32">
        <v>92</v>
      </c>
      <c r="F18" s="33">
        <f t="shared" si="1"/>
        <v>234.6</v>
      </c>
      <c r="G18" s="34">
        <v>92</v>
      </c>
      <c r="H18" s="35">
        <f t="shared" si="0"/>
        <v>234.6</v>
      </c>
    </row>
    <row r="19" spans="1:8" x14ac:dyDescent="0.25">
      <c r="A19" s="1"/>
      <c r="B19" s="42" t="s">
        <v>78</v>
      </c>
      <c r="C19" s="31"/>
      <c r="D19" s="31">
        <v>10</v>
      </c>
      <c r="E19" s="32">
        <v>14</v>
      </c>
      <c r="F19" s="33">
        <f>D19*E19</f>
        <v>140</v>
      </c>
      <c r="G19" s="34">
        <v>16</v>
      </c>
      <c r="H19" s="35">
        <f>D19*G19</f>
        <v>160</v>
      </c>
    </row>
    <row r="20" spans="1:8" x14ac:dyDescent="0.25">
      <c r="A20" s="1"/>
      <c r="B20" s="42" t="s">
        <v>79</v>
      </c>
      <c r="C20" s="31"/>
      <c r="D20" s="31">
        <v>21</v>
      </c>
      <c r="E20" s="32">
        <v>18</v>
      </c>
      <c r="F20" s="33">
        <f>D20*E20</f>
        <v>378</v>
      </c>
      <c r="G20" s="34">
        <v>18</v>
      </c>
      <c r="H20" s="35">
        <f>D20*G20</f>
        <v>378</v>
      </c>
    </row>
    <row r="21" spans="1:8" x14ac:dyDescent="0.25">
      <c r="A21" s="1"/>
      <c r="B21" s="42" t="s">
        <v>80</v>
      </c>
      <c r="C21" s="31"/>
      <c r="D21" s="31">
        <v>2</v>
      </c>
      <c r="E21" s="32">
        <v>28</v>
      </c>
      <c r="F21" s="33">
        <f>D21*E21</f>
        <v>56</v>
      </c>
      <c r="G21" s="34">
        <v>30</v>
      </c>
      <c r="H21" s="35">
        <f>D21*G21</f>
        <v>60</v>
      </c>
    </row>
    <row r="22" spans="1:8" x14ac:dyDescent="0.25">
      <c r="A22" s="1"/>
      <c r="B22" s="42" t="s">
        <v>88</v>
      </c>
      <c r="C22" s="31"/>
      <c r="D22" s="31">
        <v>9</v>
      </c>
      <c r="E22" s="32">
        <v>26</v>
      </c>
      <c r="F22" s="33">
        <f>D22*E22</f>
        <v>234</v>
      </c>
      <c r="G22" s="34">
        <v>28</v>
      </c>
      <c r="H22" s="35">
        <f>D22*G22</f>
        <v>252</v>
      </c>
    </row>
    <row r="23" spans="1:8" x14ac:dyDescent="0.25">
      <c r="A23" s="1"/>
      <c r="B23" s="42" t="s">
        <v>82</v>
      </c>
      <c r="C23" s="31"/>
      <c r="D23" s="31">
        <v>6</v>
      </c>
      <c r="E23" s="32">
        <v>26</v>
      </c>
      <c r="F23" s="33">
        <f>D23*E23</f>
        <v>156</v>
      </c>
      <c r="G23" s="34">
        <v>28</v>
      </c>
      <c r="H23" s="35">
        <f>D23*G23</f>
        <v>168</v>
      </c>
    </row>
    <row r="24" spans="1:8" x14ac:dyDescent="0.25">
      <c r="A24" s="1"/>
      <c r="B24" s="42" t="s">
        <v>70</v>
      </c>
      <c r="C24" s="31">
        <v>105</v>
      </c>
      <c r="D24" s="31"/>
      <c r="E24" s="32">
        <v>70</v>
      </c>
      <c r="F24" s="33">
        <f>C24*E24</f>
        <v>7350</v>
      </c>
      <c r="G24" s="34">
        <v>70</v>
      </c>
      <c r="H24" s="35">
        <f>C24*G24</f>
        <v>7350</v>
      </c>
    </row>
    <row r="25" spans="1:8" hidden="1" x14ac:dyDescent="0.25">
      <c r="A25" s="1"/>
      <c r="B25" s="1"/>
      <c r="C25" s="1"/>
      <c r="D25" s="1"/>
      <c r="E25" s="10"/>
      <c r="F25" s="7">
        <f>D25*E25</f>
        <v>0</v>
      </c>
      <c r="G25" s="13"/>
      <c r="H25" s="5">
        <f>D25*G25</f>
        <v>0</v>
      </c>
    </row>
    <row r="26" spans="1:8" hidden="1" x14ac:dyDescent="0.25">
      <c r="A26" s="1"/>
      <c r="B26" s="1"/>
      <c r="C26" s="1"/>
      <c r="D26" s="1"/>
      <c r="E26" s="10"/>
      <c r="F26" s="7">
        <f t="shared" ref="F26:F37" si="2">C26*E26</f>
        <v>0</v>
      </c>
      <c r="G26" s="13"/>
      <c r="H26" s="5">
        <f t="shared" ref="H26:H38" si="3">C26*G26</f>
        <v>0</v>
      </c>
    </row>
    <row r="27" spans="1:8" hidden="1" x14ac:dyDescent="0.25">
      <c r="A27" s="1"/>
      <c r="B27" s="1"/>
      <c r="C27" s="1"/>
      <c r="D27" s="1"/>
      <c r="E27" s="10"/>
      <c r="F27" s="7">
        <f t="shared" si="2"/>
        <v>0</v>
      </c>
      <c r="G27" s="13"/>
      <c r="H27" s="5">
        <f t="shared" si="3"/>
        <v>0</v>
      </c>
    </row>
    <row r="28" spans="1:8" hidden="1" x14ac:dyDescent="0.25">
      <c r="A28" s="1"/>
      <c r="B28" s="1"/>
      <c r="C28" s="1"/>
      <c r="D28" s="1"/>
      <c r="E28" s="10"/>
      <c r="F28" s="7">
        <f t="shared" si="2"/>
        <v>0</v>
      </c>
      <c r="G28" s="13"/>
      <c r="H28" s="5">
        <f t="shared" si="3"/>
        <v>0</v>
      </c>
    </row>
    <row r="29" spans="1:8" hidden="1" x14ac:dyDescent="0.25">
      <c r="A29" s="1"/>
      <c r="B29" s="1"/>
      <c r="C29" s="1"/>
      <c r="D29" s="1"/>
      <c r="E29" s="10"/>
      <c r="F29" s="7">
        <f t="shared" si="2"/>
        <v>0</v>
      </c>
      <c r="G29" s="13"/>
      <c r="H29" s="5">
        <f t="shared" si="3"/>
        <v>0</v>
      </c>
    </row>
    <row r="30" spans="1:8" hidden="1" x14ac:dyDescent="0.25">
      <c r="A30" s="1"/>
      <c r="B30" s="1"/>
      <c r="C30" s="1"/>
      <c r="D30" s="1"/>
      <c r="E30" s="10"/>
      <c r="F30" s="7">
        <f t="shared" si="2"/>
        <v>0</v>
      </c>
      <c r="G30" s="13"/>
      <c r="H30" s="5">
        <f t="shared" si="3"/>
        <v>0</v>
      </c>
    </row>
    <row r="31" spans="1:8" hidden="1" x14ac:dyDescent="0.25">
      <c r="A31" s="1"/>
      <c r="B31" s="1"/>
      <c r="C31" s="1"/>
      <c r="D31" s="1"/>
      <c r="E31" s="10"/>
      <c r="F31" s="7">
        <f t="shared" si="2"/>
        <v>0</v>
      </c>
      <c r="G31" s="13"/>
      <c r="H31" s="5">
        <f t="shared" si="3"/>
        <v>0</v>
      </c>
    </row>
    <row r="32" spans="1:8" hidden="1" x14ac:dyDescent="0.25">
      <c r="A32" s="1"/>
      <c r="B32" s="1"/>
      <c r="C32" s="1"/>
      <c r="D32" s="1"/>
      <c r="E32" s="10"/>
      <c r="F32" s="7">
        <f t="shared" si="2"/>
        <v>0</v>
      </c>
      <c r="G32" s="13"/>
      <c r="H32" s="5">
        <f t="shared" si="3"/>
        <v>0</v>
      </c>
    </row>
    <row r="33" spans="1:8" hidden="1" x14ac:dyDescent="0.25">
      <c r="A33" s="1"/>
      <c r="B33" s="1"/>
      <c r="C33" s="1"/>
      <c r="D33" s="1"/>
      <c r="E33" s="10"/>
      <c r="F33" s="7">
        <f t="shared" si="2"/>
        <v>0</v>
      </c>
      <c r="G33" s="13"/>
      <c r="H33" s="5">
        <f t="shared" si="3"/>
        <v>0</v>
      </c>
    </row>
    <row r="34" spans="1:8" hidden="1" x14ac:dyDescent="0.25">
      <c r="A34" s="1"/>
      <c r="B34" s="1"/>
      <c r="C34" s="1"/>
      <c r="D34" s="1"/>
      <c r="E34" s="10"/>
      <c r="F34" s="7">
        <f t="shared" si="2"/>
        <v>0</v>
      </c>
      <c r="G34" s="13"/>
      <c r="H34" s="5">
        <f t="shared" si="3"/>
        <v>0</v>
      </c>
    </row>
    <row r="35" spans="1:8" hidden="1" x14ac:dyDescent="0.25">
      <c r="A35" s="1"/>
      <c r="B35" s="1"/>
      <c r="C35" s="1"/>
      <c r="D35" s="1"/>
      <c r="E35" s="10"/>
      <c r="F35" s="7">
        <f t="shared" si="2"/>
        <v>0</v>
      </c>
      <c r="G35" s="13"/>
      <c r="H35" s="5">
        <f t="shared" si="3"/>
        <v>0</v>
      </c>
    </row>
    <row r="36" spans="1:8" hidden="1" x14ac:dyDescent="0.25">
      <c r="A36" s="1"/>
      <c r="B36" s="1"/>
      <c r="C36" s="1"/>
      <c r="D36" s="1"/>
      <c r="E36" s="10"/>
      <c r="F36" s="7">
        <f t="shared" si="2"/>
        <v>0</v>
      </c>
      <c r="G36" s="13"/>
      <c r="H36" s="5">
        <f t="shared" si="3"/>
        <v>0</v>
      </c>
    </row>
    <row r="37" spans="1:8" hidden="1" x14ac:dyDescent="0.25">
      <c r="A37" s="1"/>
      <c r="B37" s="1"/>
      <c r="C37" s="1"/>
      <c r="D37" s="1"/>
      <c r="E37" s="10"/>
      <c r="F37" s="7">
        <f t="shared" si="2"/>
        <v>0</v>
      </c>
      <c r="G37" s="13"/>
      <c r="H37" s="5">
        <f t="shared" si="3"/>
        <v>0</v>
      </c>
    </row>
    <row r="38" spans="1:8" hidden="1" x14ac:dyDescent="0.25">
      <c r="A38" s="1"/>
      <c r="B38" s="1"/>
      <c r="C38" s="1"/>
      <c r="D38" s="1"/>
      <c r="E38" s="10"/>
      <c r="F38" s="7"/>
      <c r="G38" s="13"/>
      <c r="H38" s="5">
        <f t="shared" si="3"/>
        <v>0</v>
      </c>
    </row>
    <row r="39" spans="1:8" x14ac:dyDescent="0.25">
      <c r="A39" s="1"/>
      <c r="B39" s="42"/>
      <c r="C39" s="31"/>
      <c r="D39" s="31"/>
      <c r="E39" s="32"/>
      <c r="F39" s="33"/>
      <c r="G39" s="34"/>
      <c r="H39" s="35"/>
    </row>
    <row r="40" spans="1:8" x14ac:dyDescent="0.25">
      <c r="A40" s="1"/>
      <c r="B40" s="42"/>
      <c r="C40" s="31"/>
      <c r="D40" s="31"/>
      <c r="E40" s="32"/>
      <c r="F40" s="33"/>
      <c r="G40" s="34"/>
      <c r="H40" s="35"/>
    </row>
    <row r="41" spans="1:8" x14ac:dyDescent="0.25">
      <c r="B41" s="36"/>
      <c r="C41" s="36"/>
      <c r="D41" s="36"/>
      <c r="E41" s="37"/>
      <c r="F41" s="38"/>
      <c r="G41" s="39"/>
      <c r="H41" s="40"/>
    </row>
    <row r="42" spans="1:8" s="28" customFormat="1" ht="33" customHeight="1" x14ac:dyDescent="0.35">
      <c r="B42" s="41" t="s">
        <v>2</v>
      </c>
      <c r="C42" s="41">
        <f>SUM(C4:C40)</f>
        <v>181.72</v>
      </c>
      <c r="D42" s="41">
        <f>SUM(D4:D40)</f>
        <v>88</v>
      </c>
      <c r="E42" s="41"/>
      <c r="F42" s="47">
        <f t="shared" ref="F42:H42" si="4">SUM(F4:F40)</f>
        <v>17886.740000000002</v>
      </c>
      <c r="G42" s="41"/>
      <c r="H42" s="48">
        <f t="shared" si="4"/>
        <v>19010.439999999999</v>
      </c>
    </row>
    <row r="43" spans="1:8" x14ac:dyDescent="0.25">
      <c r="B43" s="36"/>
      <c r="C43" s="36"/>
      <c r="D43" s="36"/>
      <c r="E43" s="37"/>
      <c r="F43" s="38"/>
      <c r="G43" s="39"/>
      <c r="H43" s="40"/>
    </row>
    <row r="44" spans="1:8" x14ac:dyDescent="0.25">
      <c r="B44" s="36"/>
      <c r="C44" s="36"/>
      <c r="D44" s="36"/>
      <c r="E44" s="37"/>
      <c r="F44" s="38"/>
      <c r="G44" s="39"/>
      <c r="H44" s="40"/>
    </row>
  </sheetData>
  <autoFilter ref="A2:H38">
    <filterColumn colId="1">
      <customFilters>
        <customFilter operator="notEqual" val=" "/>
      </customFilters>
    </filterColumn>
    <filterColumn colId="7">
      <filters>
        <filter val="$1,066.24"/>
        <filter val="$1,540.00"/>
        <filter val="$160.00"/>
        <filter val="$168.00"/>
        <filter val="$234.60"/>
        <filter val="$252.00"/>
        <filter val="$300.00"/>
        <filter val="$378.00"/>
        <filter val="$4,550.40"/>
        <filter val="$426.00"/>
        <filter val="$446.20"/>
        <filter val="$459.00"/>
        <filter val="$60.00"/>
        <filter val="$7,350.00"/>
        <filter val="$780.00"/>
        <filter val="$840.00"/>
        <filter val="TOTAL"/>
      </filters>
    </filterColumn>
    <sortState ref="A3:H24">
      <sortCondition ref="B2:B38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" sqref="C1"/>
    </sheetView>
  </sheetViews>
  <sheetFormatPr baseColWidth="10" defaultRowHeight="15" x14ac:dyDescent="0.25"/>
  <cols>
    <col min="1" max="1" width="27.140625" customWidth="1"/>
    <col min="2" max="2" width="25.7109375" customWidth="1"/>
    <col min="3" max="3" width="25.5703125" customWidth="1"/>
    <col min="4" max="4" width="11.42578125" style="22"/>
  </cols>
  <sheetData>
    <row r="1" spans="1:4" ht="61.5" x14ac:dyDescent="0.9">
      <c r="A1" s="67" t="s">
        <v>98</v>
      </c>
      <c r="C1" s="69">
        <v>45174</v>
      </c>
      <c r="D1" s="69"/>
    </row>
    <row r="2" spans="1:4" s="55" customFormat="1" ht="30.75" customHeight="1" x14ac:dyDescent="0.25">
      <c r="A2" s="70" t="s">
        <v>83</v>
      </c>
      <c r="B2" s="71"/>
      <c r="C2" s="72"/>
      <c r="D2" s="56"/>
    </row>
    <row r="3" spans="1:4" s="55" customFormat="1" ht="30.75" customHeight="1" x14ac:dyDescent="0.25">
      <c r="A3" s="54"/>
      <c r="B3" s="63" t="s">
        <v>85</v>
      </c>
      <c r="C3" s="64" t="s">
        <v>86</v>
      </c>
      <c r="D3" s="56"/>
    </row>
    <row r="4" spans="1:4" ht="26.25" x14ac:dyDescent="0.4">
      <c r="A4" s="57" t="s">
        <v>84</v>
      </c>
      <c r="B4" s="58">
        <f>RES!F14+RES!F25</f>
        <v>27064.94</v>
      </c>
      <c r="C4" s="60">
        <f>RES!H14+RES!H25</f>
        <v>29242.94</v>
      </c>
    </row>
    <row r="5" spans="1:4" ht="26.25" x14ac:dyDescent="0.4">
      <c r="A5" s="57" t="s">
        <v>8</v>
      </c>
      <c r="B5" s="58">
        <f>PUERCO!F20+PUERCO!F37+PUERCO!F55</f>
        <v>482746.9</v>
      </c>
      <c r="C5" s="60">
        <f>PUERCO!H20+PUERCO!H37+PUERCO!H55</f>
        <v>494192.19999999995</v>
      </c>
    </row>
    <row r="6" spans="1:4" ht="26.25" x14ac:dyDescent="0.4">
      <c r="A6" s="57" t="s">
        <v>9</v>
      </c>
      <c r="B6" s="58">
        <f>SALCHI!F35</f>
        <v>10403.950000000001</v>
      </c>
      <c r="C6" s="60">
        <f>SALCHI!H35</f>
        <v>10677.5</v>
      </c>
    </row>
    <row r="7" spans="1:4" ht="26.25" x14ac:dyDescent="0.4">
      <c r="A7" s="57" t="s">
        <v>11</v>
      </c>
      <c r="B7" s="58">
        <f>VARIOS!F42</f>
        <v>17886.740000000002</v>
      </c>
      <c r="C7" s="60">
        <f>VARIOS!H42</f>
        <v>19010.439999999999</v>
      </c>
    </row>
    <row r="8" spans="1:4" ht="26.25" x14ac:dyDescent="0.4">
      <c r="A8" s="43"/>
      <c r="B8" s="59"/>
      <c r="C8" s="44"/>
    </row>
    <row r="9" spans="1:4" ht="26.25" x14ac:dyDescent="0.4">
      <c r="A9" s="43" t="s">
        <v>2</v>
      </c>
      <c r="B9" s="61">
        <f>SUM(B4:B7)</f>
        <v>538102.53</v>
      </c>
      <c r="C9" s="62">
        <f>SUM(C4:C7)</f>
        <v>553123.07999999984</v>
      </c>
    </row>
    <row r="10" spans="1:4" x14ac:dyDescent="0.25">
      <c r="A10" s="22"/>
      <c r="B10" s="22"/>
      <c r="C10" s="22"/>
    </row>
    <row r="11" spans="1:4" x14ac:dyDescent="0.25">
      <c r="A11" s="22"/>
      <c r="B11" s="22"/>
      <c r="C11" s="22"/>
    </row>
    <row r="12" spans="1:4" x14ac:dyDescent="0.25">
      <c r="A12" s="22"/>
      <c r="B12" s="22"/>
      <c r="C12" s="22"/>
    </row>
    <row r="13" spans="1:4" x14ac:dyDescent="0.25">
      <c r="A13" s="22"/>
      <c r="B13" s="22"/>
      <c r="C13" s="22"/>
    </row>
    <row r="14" spans="1:4" x14ac:dyDescent="0.25">
      <c r="A14" s="22"/>
      <c r="B14" s="22"/>
      <c r="C14" s="22"/>
    </row>
    <row r="15" spans="1:4" x14ac:dyDescent="0.25">
      <c r="A15" s="22"/>
      <c r="B15" s="22"/>
      <c r="C15" s="22"/>
    </row>
    <row r="16" spans="1:4" x14ac:dyDescent="0.25">
      <c r="A16" s="22"/>
      <c r="B16" s="22"/>
      <c r="C16" s="22"/>
    </row>
    <row r="17" spans="1:3" x14ac:dyDescent="0.25">
      <c r="A17" s="22"/>
      <c r="B17" s="22"/>
      <c r="C17" s="22"/>
    </row>
    <row r="18" spans="1:3" x14ac:dyDescent="0.25">
      <c r="A18" s="22"/>
      <c r="B18" s="22"/>
      <c r="C18" s="22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</vt:lpstr>
      <vt:lpstr>PUERCO</vt:lpstr>
      <vt:lpstr>SALCHI</vt:lpstr>
      <vt:lpstr>VARIOS</vt:lpstr>
      <vt:lpstr>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Capturas</cp:lastModifiedBy>
  <dcterms:created xsi:type="dcterms:W3CDTF">2023-02-17T12:48:25Z</dcterms:created>
  <dcterms:modified xsi:type="dcterms:W3CDTF">2023-09-08T20:14:04Z</dcterms:modified>
</cp:coreProperties>
</file>