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"/>
    </mc:Choice>
  </mc:AlternateContent>
  <bookViews>
    <workbookView xWindow="0" yWindow="0" windowWidth="18945" windowHeight="11685" activeTab="1"/>
  </bookViews>
  <sheets>
    <sheet name="Hoja5" sheetId="7" r:id="rId1"/>
    <sheet name="GASTOS POR SEMANA  " sheetId="1" r:id="rId2"/>
    <sheet name="Hoja2" sheetId="5" r:id="rId3"/>
    <sheet name="Hoja4" sheetId="6" r:id="rId4"/>
    <sheet name="GASTOS POR MES " sheetId="2" r:id="rId5"/>
    <sheet name="Hoja3" sheetId="3" r:id="rId6"/>
    <sheet name="Hoja1" sheetId="8" r:id="rId7"/>
    <sheet name="Hoja6" sheetId="9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" i="1" l="1"/>
  <c r="K28" i="1" s="1"/>
  <c r="J11" i="1"/>
  <c r="H16" i="1"/>
  <c r="H14" i="1"/>
  <c r="J12" i="1"/>
  <c r="F13" i="1"/>
  <c r="F28" i="1" s="1"/>
  <c r="D5" i="1"/>
  <c r="V28" i="8"/>
  <c r="S28" i="8"/>
  <c r="R28" i="8"/>
  <c r="K28" i="8"/>
  <c r="G28" i="8"/>
  <c r="K15" i="8"/>
  <c r="T14" i="8"/>
  <c r="G14" i="8"/>
  <c r="T13" i="8"/>
  <c r="T28" i="8" s="1"/>
  <c r="E13" i="8"/>
  <c r="E28" i="8" s="1"/>
  <c r="P12" i="8"/>
  <c r="P28" i="8" s="1"/>
  <c r="Q11" i="8"/>
  <c r="Q28" i="8" s="1"/>
  <c r="I11" i="8"/>
  <c r="I28" i="8" s="1"/>
  <c r="R10" i="8"/>
  <c r="F10" i="8"/>
  <c r="F28" i="8" s="1"/>
  <c r="V9" i="8"/>
  <c r="C9" i="8"/>
  <c r="C28" i="8" s="1"/>
  <c r="U8" i="8"/>
  <c r="U28" i="8" s="1"/>
  <c r="H8" i="8"/>
  <c r="H28" i="8" s="1"/>
  <c r="D8" i="8"/>
  <c r="D28" i="8" s="1"/>
  <c r="O7" i="8"/>
  <c r="O28" i="8" s="1"/>
  <c r="Q30" i="8" s="1"/>
  <c r="G7" i="8"/>
  <c r="V6" i="8"/>
  <c r="J6" i="8"/>
  <c r="J28" i="8" s="1"/>
  <c r="W5" i="8"/>
  <c r="W28" i="8" s="1"/>
  <c r="C5" i="8"/>
  <c r="X28" i="1"/>
  <c r="U28" i="1"/>
  <c r="T28" i="1"/>
  <c r="V28" i="1"/>
  <c r="S28" i="1"/>
  <c r="R28" i="1"/>
  <c r="Q28" i="1"/>
  <c r="W28" i="1"/>
  <c r="L28" i="1"/>
  <c r="I28" i="1"/>
  <c r="H28" i="1"/>
  <c r="G28" i="1"/>
  <c r="E28" i="1"/>
  <c r="D28" i="1"/>
  <c r="J28" i="1"/>
  <c r="E30" i="8" l="1"/>
  <c r="S30" i="1"/>
  <c r="F30" i="1"/>
  <c r="X40" i="1"/>
  <c r="V49" i="1"/>
  <c r="S46" i="1"/>
  <c r="R44" i="1"/>
  <c r="W41" i="1"/>
  <c r="K41" i="1"/>
  <c r="J46" i="1"/>
  <c r="F48" i="1"/>
  <c r="H42" i="1"/>
  <c r="L50" i="1"/>
  <c r="P12" i="2" l="1"/>
  <c r="T14" i="2"/>
  <c r="T13" i="2"/>
  <c r="Q11" i="2"/>
  <c r="R10" i="2"/>
  <c r="U8" i="2"/>
  <c r="O7" i="2"/>
  <c r="Q77" i="1"/>
  <c r="S81" i="1"/>
  <c r="V6" i="2"/>
  <c r="W5" i="2"/>
  <c r="G14" i="2"/>
  <c r="C9" i="2"/>
  <c r="D8" i="2"/>
  <c r="I43" i="1"/>
  <c r="H8" i="2" s="1"/>
  <c r="E13" i="2"/>
  <c r="K15" i="2"/>
  <c r="K28" i="2" s="1"/>
  <c r="L63" i="1"/>
  <c r="I11" i="2"/>
  <c r="G7" i="2"/>
  <c r="J6" i="2"/>
  <c r="C5" i="2"/>
  <c r="V48" i="1" l="1"/>
  <c r="Q42" i="1"/>
  <c r="H49" i="1"/>
  <c r="J47" i="1"/>
  <c r="D40" i="1"/>
  <c r="U63" i="1" l="1"/>
  <c r="T63" i="1"/>
  <c r="R63" i="1"/>
  <c r="K63" i="1"/>
  <c r="G63" i="1"/>
  <c r="E63" i="1"/>
  <c r="D63" i="1"/>
  <c r="V63" i="1"/>
  <c r="S63" i="1"/>
  <c r="J63" i="1"/>
  <c r="F63" i="1"/>
  <c r="I63" i="1"/>
  <c r="Q63" i="1"/>
  <c r="H63" i="1"/>
  <c r="W63" i="1"/>
  <c r="X63" i="1"/>
  <c r="F83" i="1"/>
  <c r="H84" i="1"/>
  <c r="V83" i="1"/>
  <c r="V84" i="1"/>
  <c r="F79" i="1"/>
  <c r="F65" i="1" l="1"/>
  <c r="S65" i="1"/>
  <c r="U98" i="1"/>
  <c r="S98" i="1"/>
  <c r="R98" i="1"/>
  <c r="E98" i="1"/>
  <c r="D98" i="1"/>
  <c r="V98" i="1"/>
  <c r="J81" i="1"/>
  <c r="J98" i="1" s="1"/>
  <c r="T80" i="1"/>
  <c r="T98" i="1" s="1"/>
  <c r="G80" i="1"/>
  <c r="G98" i="1" s="1"/>
  <c r="W79" i="1"/>
  <c r="I78" i="1"/>
  <c r="I98" i="1" s="1"/>
  <c r="Q98" i="1"/>
  <c r="H77" i="1"/>
  <c r="W76" i="1"/>
  <c r="W98" i="1" s="1"/>
  <c r="K76" i="1"/>
  <c r="K98" i="1" s="1"/>
  <c r="X75" i="1"/>
  <c r="X98" i="1" s="1"/>
  <c r="F10" i="2"/>
  <c r="V9" i="2"/>
  <c r="S100" i="1" l="1"/>
  <c r="F98" i="1"/>
  <c r="H98" i="1"/>
  <c r="W28" i="2"/>
  <c r="V28" i="2"/>
  <c r="U28" i="2"/>
  <c r="T28" i="2"/>
  <c r="S28" i="2"/>
  <c r="R28" i="2"/>
  <c r="Q28" i="2"/>
  <c r="P28" i="2"/>
  <c r="J28" i="2"/>
  <c r="I28" i="2"/>
  <c r="H28" i="2"/>
  <c r="F28" i="2"/>
  <c r="E28" i="2"/>
  <c r="D28" i="2"/>
  <c r="C28" i="2"/>
  <c r="O28" i="2"/>
  <c r="G28" i="2"/>
  <c r="Q30" i="2" l="1"/>
  <c r="E30" i="2"/>
  <c r="F100" i="1"/>
</calcChain>
</file>

<file path=xl/sharedStrings.xml><?xml version="1.0" encoding="utf-8"?>
<sst xmlns="http://schemas.openxmlformats.org/spreadsheetml/2006/main" count="344" uniqueCount="80">
  <si>
    <t>FECHA</t>
  </si>
  <si>
    <t>Descripcion</t>
  </si>
  <si>
    <t>FRUTAS</t>
  </si>
  <si>
    <t>HIERVAS</t>
  </si>
  <si>
    <t>HUEVO</t>
  </si>
  <si>
    <t>CARNE</t>
  </si>
  <si>
    <t>Maracuya--fresas</t>
  </si>
  <si>
    <t>SEMILLAS  Y Chiles secos</t>
  </si>
  <si>
    <t>ABARROTES</t>
  </si>
  <si>
    <t>JAIMAICA</t>
  </si>
  <si>
    <t>HUEVO,  Y CHILES SECOS</t>
  </si>
  <si>
    <t xml:space="preserve">PAN DE DULCE </t>
  </si>
  <si>
    <t>Huevo</t>
  </si>
  <si>
    <t>rajas, salsas, vinagre, elote</t>
  </si>
  <si>
    <t>Mango,sandia,guayaba</t>
  </si>
  <si>
    <t>costeño,guajillo,pulla,tamarindo,arbol,morita</t>
  </si>
  <si>
    <t>Semillas y Chiles secos</t>
  </si>
  <si>
    <t xml:space="preserve">RELACION DE GASTOS   COMEDOR   CENTRAL  </t>
  </si>
  <si>
    <t xml:space="preserve">T O T A L E S </t>
  </si>
  <si>
    <t xml:space="preserve">RELACION DE GASTOS   COMEDOR   O B R A D O R </t>
  </si>
  <si>
    <t>19-Ago--25-Ago</t>
  </si>
  <si>
    <t>Tostadas y pan molido-tortillas</t>
  </si>
  <si>
    <t>PAN Y TOSTADAS --molido-tortillas</t>
  </si>
  <si>
    <t>yogurt Yoplait-café-norzuiza-fibras</t>
  </si>
  <si>
    <t>Frutas y VERDURAS</t>
  </si>
  <si>
    <t>PAN--TOSTADAS-Y Pan molido-bimbo-tortillas</t>
  </si>
  <si>
    <t xml:space="preserve"> </t>
  </si>
  <si>
    <t>ELOTES-PAPAYAS</t>
  </si>
  <si>
    <t>Aceite, leche, arroz, sopas, elote lata-margarina-bolsa-escobas-</t>
  </si>
  <si>
    <t>Carne molida mixta-jamon-queso-bisteck pco-retazo-pollo-papas francesa</t>
  </si>
  <si>
    <t>Jitomate, calabaza, poblano, papa, jalapeño, cebolla, tomate, serrano, limon-lechugas</t>
  </si>
  <si>
    <t>Epazote, hiervabuena, manzanilla,cilantro-tomillo-oregano-rabanos</t>
  </si>
  <si>
    <t>PAN DULCE---bimbo</t>
  </si>
  <si>
    <t>cilantro, epazote, hiervabuena, cilantro-maiz pozole</t>
  </si>
  <si>
    <t>tortillas-tostadas</t>
  </si>
  <si>
    <t>Jamon amricano-molida mixta-bistec-queso--retazo-pollo-papa francesa-longaniza-pollo-codillo-hueso</t>
  </si>
  <si>
    <t xml:space="preserve">RELACION DE GASTOS   COMEDOR   CENTRAL    </t>
  </si>
  <si>
    <t>del 19-Agosto al 26-Agosto</t>
  </si>
  <si>
    <t xml:space="preserve"> VERDURAS</t>
  </si>
  <si>
    <t>jitomate,jalapeño,cebolla,papa,zanahoria,tomate,serrano,tampico.--ajo,poblano-limon--lechuga</t>
  </si>
  <si>
    <t>Mango,sandia,guayaba-papaya</t>
  </si>
  <si>
    <t># 01</t>
  </si>
  <si>
    <t># 02</t>
  </si>
  <si>
    <t>26-Ago-23  al  01-Sept-23</t>
  </si>
  <si>
    <t>yogurt</t>
  </si>
  <si>
    <t>HUEVO,  Y CHILES SECOS-Ajonjoli, Cacahuate</t>
  </si>
  <si>
    <t>AGUA BONAFONT</t>
  </si>
  <si>
    <t>epazote,cilantro,telimon,manzanilla,oregano,</t>
  </si>
  <si>
    <t>sandia,manzana-guayaba-naranja</t>
  </si>
  <si>
    <t>PAN DULCE---bimbo-pan molido</t>
  </si>
  <si>
    <t>AGUA BONFONT</t>
  </si>
  <si>
    <t>Jitomate, calabaza, poblano, papa, jalapeño, cebolla, tomate, serrano, limon-lechugas brocoli-poro-nopal-chicharo-chayote-ejote-ajo-poblano-pepino-limon</t>
  </si>
  <si>
    <t>Jamon amricano-molida mixta-bistec-queso--retazo-pollo-papa francesa-longaniza-pollo-codillo-hueso costilla-chuleta ahum-</t>
  </si>
  <si>
    <t>yogurt Yoplait-café-norzuiza-fibras-café legal-tajas-italpasta-atun-hoja mixiote-aceite oliva-hilos mixiote-limpiador horno</t>
  </si>
  <si>
    <t>cilantro, epazote, hiervabuena, cilantro-maiz pozole-telimon-manzanilla-oregano</t>
  </si>
  <si>
    <t>jitomate,jalapeño,cebolla,papa,zanahoria,tomate,serrano,tampico.--ajo,poblano-limon-papaya-lechuga-nopal-brocoli-chicharo-calabaza-tampico</t>
  </si>
  <si>
    <t>Tostadas--tortillas- masa</t>
  </si>
  <si>
    <t>Brocoli,poro,nopal,jitomate,papa,chicharo,chayote,calabaza,ejote,cebolla,ajo,poblano,tomate,pepino,limon-melones-lechuga</t>
  </si>
  <si>
    <t>Elote, leche,arroz,crema-vasos-tapas-cuchara--queso-gouda</t>
  </si>
  <si>
    <t>Carne molida mixta-costilla-chuleta ahu-jamon-pollo-milanesa</t>
  </si>
  <si>
    <t>Aceite, leche, arroz, sopas, elote lata-margarina-bolsa-escobas-queso-gouda</t>
  </si>
  <si>
    <t>Carne molida mixta-jamon-queso-bisteck pco-retazo-pollo-papas francesa-costilla-chuleta ahum-milanesa</t>
  </si>
  <si>
    <t>oregano,tomillo,chiles tampico-güero-cacahuate--</t>
  </si>
  <si>
    <t>molida mixta-costilla-jamon-chuleta ahum-pierna-muslo-milanesa</t>
  </si>
  <si>
    <t>café legal-rajas-italpasta-Norzuisa tarro-ajax-atun-leche-crema-hoja mixiote-aceite oliva--hilo mixiote, limpiador horno-queso -morron</t>
  </si>
  <si>
    <t>Nopal-tomate-brocoli-jitomate-chicharo-papa-poblano-zanahoria-charote-calabaza-cebolla-ajo-morron</t>
  </si>
  <si>
    <t># 03</t>
  </si>
  <si>
    <t>del 26-Agosto al 01-Septiembre</t>
  </si>
  <si>
    <t>del 02--- al  08 Septiembre</t>
  </si>
  <si>
    <t>2-8-Sept-23</t>
  </si>
  <si>
    <t>Maracuya--papaya-melon-piña-sandia</t>
  </si>
  <si>
    <t>jitomate. Cebolla,tomate,serrano,calabaza,ejote,chayote,poblano,-morron-Champiñones</t>
  </si>
  <si>
    <t>brocoli,poro.lechugas.cilantro-----,epazote</t>
  </si>
  <si>
    <t>Nescafe,legal,</t>
  </si>
  <si>
    <t xml:space="preserve">HUEVO,  </t>
  </si>
  <si>
    <t>AJAX-JALADOR VIDRIOS</t>
  </si>
  <si>
    <t>FRIJOL--CHILE COSTEÑO</t>
  </si>
  <si>
    <t>TORTILLAS--tostadas</t>
  </si>
  <si>
    <t>LALA, ELOTE-CREMA-QUESILLO</t>
  </si>
  <si>
    <t>Mole-pollo-salchicha-pechuga-espinazo-chicharron-jamon americnao-tocino-puntas-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</si>
</sst>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7" formatCode="&quot;$&quot;#,##0.00;\-&quot;$&quot;#,##0.00"/>
    <numFmt numFmtId="44" formatCode="_-&quot;$&quot;* #,##0.00_-;\-&quot;$&quot;* #,##0.00_-;_-&quot;$&quot;* &quot;-&quot;??_-;_-@_-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9"/>
      <color rgb="FF0000FF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12"/>
      <color rgb="FF800000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rgb="FF0000FF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ck">
        <color indexed="64"/>
      </bottom>
      <diagonal/>
    </border>
    <border>
      <left style="thin">
        <color indexed="64"/>
      </left>
      <right/>
      <top style="double">
        <color indexed="64"/>
      </top>
      <bottom style="thick">
        <color indexed="64"/>
      </bottom>
      <diagonal/>
    </border>
    <border>
      <left/>
      <right style="thin">
        <color indexed="64"/>
      </right>
      <top style="mediumDashed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indexed="64"/>
      </top>
      <bottom style="thick">
        <color indexed="64"/>
      </bottom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 style="thick">
        <color indexed="64"/>
      </bottom>
      <diagonal/>
    </border>
    <border>
      <left style="thin">
        <color indexed="64"/>
      </left>
      <right/>
      <top style="mediumDashed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mediumDashed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ck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4">
    <xf numFmtId="0" fontId="0" fillId="0" borderId="0" xfId="0"/>
    <xf numFmtId="0" fontId="2" fillId="0" borderId="0" xfId="0" applyFont="1"/>
    <xf numFmtId="0" fontId="5" fillId="0" borderId="0" xfId="0" applyFont="1" applyAlignment="1">
      <alignment vertical="center"/>
    </xf>
    <xf numFmtId="0" fontId="0" fillId="2" borderId="6" xfId="0" applyFill="1" applyBorder="1"/>
    <xf numFmtId="0" fontId="0" fillId="2" borderId="7" xfId="0" applyFill="1" applyBorder="1"/>
    <xf numFmtId="44" fontId="2" fillId="0" borderId="0" xfId="1" applyFont="1"/>
    <xf numFmtId="15" fontId="5" fillId="0" borderId="2" xfId="0" applyNumberFormat="1" applyFont="1" applyBorder="1" applyAlignment="1">
      <alignment horizontal="center" vertical="center"/>
    </xf>
    <xf numFmtId="15" fontId="2" fillId="0" borderId="0" xfId="0" applyNumberFormat="1" applyFont="1" applyAlignment="1">
      <alignment horizontal="center"/>
    </xf>
    <xf numFmtId="0" fontId="0" fillId="2" borderId="8" xfId="0" applyFill="1" applyBorder="1"/>
    <xf numFmtId="15" fontId="2" fillId="0" borderId="1" xfId="0" applyNumberFormat="1" applyFont="1" applyBorder="1" applyAlignment="1">
      <alignment horizontal="center"/>
    </xf>
    <xf numFmtId="0" fontId="2" fillId="0" borderId="1" xfId="0" applyFont="1" applyBorder="1"/>
    <xf numFmtId="44" fontId="2" fillId="0" borderId="1" xfId="1" applyFont="1" applyBorder="1"/>
    <xf numFmtId="0" fontId="0" fillId="2" borderId="0" xfId="0" applyFill="1" applyBorder="1"/>
    <xf numFmtId="44" fontId="2" fillId="0" borderId="9" xfId="1" applyFont="1" applyBorder="1"/>
    <xf numFmtId="0" fontId="5" fillId="0" borderId="14" xfId="0" applyFont="1" applyBorder="1" applyAlignment="1">
      <alignment vertical="center"/>
    </xf>
    <xf numFmtId="0" fontId="5" fillId="0" borderId="15" xfId="0" applyFont="1" applyBorder="1" applyAlignment="1">
      <alignment vertical="center"/>
    </xf>
    <xf numFmtId="0" fontId="5" fillId="0" borderId="16" xfId="0" applyFont="1" applyBorder="1" applyAlignment="1">
      <alignment vertical="center"/>
    </xf>
    <xf numFmtId="0" fontId="5" fillId="0" borderId="16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 wrapText="1"/>
    </xf>
    <xf numFmtId="44" fontId="2" fillId="0" borderId="17" xfId="1" applyFont="1" applyBorder="1"/>
    <xf numFmtId="44" fontId="2" fillId="0" borderId="18" xfId="1" applyFont="1" applyBorder="1" applyAlignment="1">
      <alignment vertical="center"/>
    </xf>
    <xf numFmtId="44" fontId="2" fillId="0" borderId="19" xfId="1" applyFont="1" applyBorder="1" applyAlignment="1">
      <alignment vertical="center"/>
    </xf>
    <xf numFmtId="44" fontId="2" fillId="0" borderId="20" xfId="1" applyFont="1" applyBorder="1" applyAlignment="1">
      <alignment vertical="center"/>
    </xf>
    <xf numFmtId="0" fontId="4" fillId="5" borderId="10" xfId="0" applyFont="1" applyFill="1" applyBorder="1" applyAlignment="1">
      <alignment horizontal="center" vertical="center"/>
    </xf>
    <xf numFmtId="0" fontId="5" fillId="5" borderId="11" xfId="0" applyFont="1" applyFill="1" applyBorder="1" applyAlignment="1">
      <alignment vertical="center"/>
    </xf>
    <xf numFmtId="0" fontId="5" fillId="5" borderId="11" xfId="0" applyFont="1" applyFill="1" applyBorder="1" applyAlignment="1">
      <alignment horizontal="center" vertical="center" wrapText="1"/>
    </xf>
    <xf numFmtId="0" fontId="3" fillId="5" borderId="11" xfId="0" applyFont="1" applyFill="1" applyBorder="1" applyAlignment="1">
      <alignment horizontal="center" vertical="center" wrapText="1"/>
    </xf>
    <xf numFmtId="0" fontId="5" fillId="5" borderId="12" xfId="0" applyFont="1" applyFill="1" applyBorder="1" applyAlignment="1">
      <alignment horizontal="center" vertical="center" wrapText="1"/>
    </xf>
    <xf numFmtId="0" fontId="5" fillId="5" borderId="12" xfId="0" applyFont="1" applyFill="1" applyBorder="1" applyAlignment="1">
      <alignment vertical="center"/>
    </xf>
    <xf numFmtId="44" fontId="3" fillId="0" borderId="18" xfId="1" applyFont="1" applyBorder="1" applyAlignment="1">
      <alignment vertical="center"/>
    </xf>
    <xf numFmtId="44" fontId="3" fillId="0" borderId="19" xfId="1" applyFont="1" applyBorder="1" applyAlignment="1">
      <alignment vertical="center"/>
    </xf>
    <xf numFmtId="44" fontId="3" fillId="0" borderId="20" xfId="1" applyFont="1" applyBorder="1" applyAlignment="1">
      <alignment vertical="center"/>
    </xf>
    <xf numFmtId="0" fontId="8" fillId="4" borderId="21" xfId="0" applyFont="1" applyFill="1" applyBorder="1" applyAlignment="1">
      <alignment horizontal="right" vertical="center"/>
    </xf>
    <xf numFmtId="0" fontId="2" fillId="0" borderId="17" xfId="0" applyFont="1" applyBorder="1"/>
    <xf numFmtId="0" fontId="8" fillId="3" borderId="2" xfId="0" applyFont="1" applyFill="1" applyBorder="1" applyAlignment="1">
      <alignment horizontal="right" vertical="center"/>
    </xf>
    <xf numFmtId="15" fontId="5" fillId="0" borderId="5" xfId="0" applyNumberFormat="1" applyFont="1" applyBorder="1" applyAlignment="1">
      <alignment horizontal="center" vertical="center"/>
    </xf>
    <xf numFmtId="0" fontId="0" fillId="2" borderId="22" xfId="0" applyFill="1" applyBorder="1"/>
    <xf numFmtId="0" fontId="5" fillId="2" borderId="23" xfId="0" applyFont="1" applyFill="1" applyBorder="1" applyAlignment="1">
      <alignment vertical="center"/>
    </xf>
    <xf numFmtId="0" fontId="4" fillId="2" borderId="24" xfId="0" applyFont="1" applyFill="1" applyBorder="1" applyAlignment="1"/>
    <xf numFmtId="15" fontId="6" fillId="0" borderId="9" xfId="0" applyNumberFormat="1" applyFont="1" applyBorder="1" applyAlignment="1">
      <alignment horizontal="center" vertical="center"/>
    </xf>
    <xf numFmtId="0" fontId="2" fillId="0" borderId="9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6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15" fontId="9" fillId="0" borderId="1" xfId="0" applyNumberFormat="1" applyFont="1" applyBorder="1" applyAlignment="1">
      <alignment horizontal="center"/>
    </xf>
    <xf numFmtId="0" fontId="10" fillId="0" borderId="1" xfId="0" applyFont="1" applyBorder="1" applyAlignment="1">
      <alignment wrapText="1"/>
    </xf>
    <xf numFmtId="0" fontId="9" fillId="0" borderId="1" xfId="0" applyFont="1" applyBorder="1"/>
    <xf numFmtId="0" fontId="11" fillId="0" borderId="1" xfId="0" applyFont="1" applyBorder="1" applyAlignment="1">
      <alignment wrapText="1"/>
    </xf>
    <xf numFmtId="0" fontId="9" fillId="0" borderId="1" xfId="0" applyFont="1" applyBorder="1" applyAlignment="1">
      <alignment wrapText="1"/>
    </xf>
    <xf numFmtId="0" fontId="12" fillId="0" borderId="1" xfId="0" applyFont="1" applyBorder="1"/>
    <xf numFmtId="15" fontId="11" fillId="0" borderId="9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wrapText="1"/>
    </xf>
    <xf numFmtId="0" fontId="5" fillId="0" borderId="14" xfId="0" applyFont="1" applyBorder="1" applyAlignment="1">
      <alignment vertical="center" wrapText="1"/>
    </xf>
    <xf numFmtId="0" fontId="6" fillId="0" borderId="16" xfId="0" applyFont="1" applyBorder="1" applyAlignment="1">
      <alignment horizontal="center" vertical="center" wrapText="1"/>
    </xf>
    <xf numFmtId="0" fontId="5" fillId="5" borderId="11" xfId="0" applyFont="1" applyFill="1" applyBorder="1" applyAlignment="1">
      <alignment vertical="center" wrapText="1"/>
    </xf>
    <xf numFmtId="0" fontId="5" fillId="0" borderId="25" xfId="0" applyFont="1" applyBorder="1" applyAlignment="1">
      <alignment horizontal="center" vertical="center" wrapText="1"/>
    </xf>
    <xf numFmtId="0" fontId="5" fillId="0" borderId="26" xfId="0" applyFont="1" applyBorder="1" applyAlignment="1">
      <alignment vertical="center"/>
    </xf>
    <xf numFmtId="0" fontId="0" fillId="2" borderId="27" xfId="0" applyFill="1" applyBorder="1"/>
    <xf numFmtId="0" fontId="5" fillId="5" borderId="28" xfId="0" applyFont="1" applyFill="1" applyBorder="1" applyAlignment="1">
      <alignment vertical="center"/>
    </xf>
    <xf numFmtId="0" fontId="5" fillId="5" borderId="25" xfId="0" applyFont="1" applyFill="1" applyBorder="1" applyAlignment="1">
      <alignment horizontal="center" vertical="center" wrapText="1"/>
    </xf>
    <xf numFmtId="0" fontId="5" fillId="5" borderId="25" xfId="0" applyFont="1" applyFill="1" applyBorder="1" applyAlignment="1">
      <alignment vertical="center"/>
    </xf>
    <xf numFmtId="0" fontId="9" fillId="0" borderId="1" xfId="0" applyFont="1" applyBorder="1" applyAlignment="1">
      <alignment vertical="center"/>
    </xf>
    <xf numFmtId="0" fontId="5" fillId="0" borderId="14" xfId="0" applyFont="1" applyBorder="1" applyAlignment="1">
      <alignment horizontal="center" vertical="center"/>
    </xf>
    <xf numFmtId="44" fontId="2" fillId="0" borderId="29" xfId="1" applyFont="1" applyFill="1" applyBorder="1"/>
    <xf numFmtId="0" fontId="14" fillId="0" borderId="1" xfId="0" applyFont="1" applyBorder="1" applyAlignment="1">
      <alignment wrapText="1"/>
    </xf>
    <xf numFmtId="44" fontId="2" fillId="0" borderId="1" xfId="1" applyFont="1" applyFill="1" applyBorder="1"/>
    <xf numFmtId="0" fontId="13" fillId="0" borderId="0" xfId="0" applyFont="1" applyBorder="1" applyAlignment="1">
      <alignment horizontal="center"/>
    </xf>
    <xf numFmtId="0" fontId="5" fillId="5" borderId="31" xfId="0" applyFont="1" applyFill="1" applyBorder="1" applyAlignment="1">
      <alignment vertical="center"/>
    </xf>
    <xf numFmtId="44" fontId="2" fillId="0" borderId="0" xfId="1" applyFont="1" applyBorder="1"/>
    <xf numFmtId="44" fontId="2" fillId="0" borderId="0" xfId="1" applyFont="1" applyFill="1" applyBorder="1"/>
    <xf numFmtId="44" fontId="2" fillId="0" borderId="9" xfId="1" applyFont="1" applyFill="1" applyBorder="1"/>
    <xf numFmtId="44" fontId="2" fillId="0" borderId="17" xfId="1" applyFont="1" applyFill="1" applyBorder="1"/>
    <xf numFmtId="0" fontId="0" fillId="0" borderId="0" xfId="0" applyFill="1" applyBorder="1"/>
    <xf numFmtId="0" fontId="0" fillId="0" borderId="8" xfId="0" applyFill="1" applyBorder="1"/>
    <xf numFmtId="0" fontId="0" fillId="0" borderId="6" xfId="0" applyFill="1" applyBorder="1"/>
    <xf numFmtId="44" fontId="3" fillId="0" borderId="8" xfId="1" applyFont="1" applyFill="1" applyBorder="1" applyAlignment="1">
      <alignment vertical="center"/>
    </xf>
    <xf numFmtId="44" fontId="2" fillId="0" borderId="0" xfId="1" applyFont="1" applyFill="1"/>
    <xf numFmtId="0" fontId="0" fillId="0" borderId="7" xfId="0" applyFill="1" applyBorder="1"/>
    <xf numFmtId="0" fontId="0" fillId="0" borderId="0" xfId="0" applyFill="1"/>
    <xf numFmtId="0" fontId="4" fillId="0" borderId="30" xfId="0" applyFont="1" applyFill="1" applyBorder="1" applyAlignment="1"/>
    <xf numFmtId="0" fontId="5" fillId="0" borderId="32" xfId="0" applyFont="1" applyFill="1" applyBorder="1" applyAlignment="1">
      <alignment vertical="center"/>
    </xf>
    <xf numFmtId="0" fontId="4" fillId="2" borderId="33" xfId="0" applyFont="1" applyFill="1" applyBorder="1" applyAlignment="1"/>
    <xf numFmtId="0" fontId="4" fillId="3" borderId="2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11" fillId="0" borderId="35" xfId="0" applyFont="1" applyBorder="1" applyAlignment="1">
      <alignment wrapText="1"/>
    </xf>
    <xf numFmtId="0" fontId="9" fillId="0" borderId="36" xfId="0" applyFont="1" applyBorder="1" applyAlignment="1">
      <alignment wrapText="1"/>
    </xf>
    <xf numFmtId="0" fontId="9" fillId="0" borderId="36" xfId="0" applyFont="1" applyBorder="1"/>
    <xf numFmtId="0" fontId="11" fillId="0" borderId="36" xfId="0" applyFont="1" applyBorder="1" applyAlignment="1">
      <alignment wrapText="1"/>
    </xf>
    <xf numFmtId="0" fontId="14" fillId="0" borderId="36" xfId="0" applyFont="1" applyBorder="1" applyAlignment="1">
      <alignment wrapText="1"/>
    </xf>
    <xf numFmtId="0" fontId="12" fillId="0" borderId="36" xfId="0" applyFont="1" applyBorder="1"/>
    <xf numFmtId="15" fontId="9" fillId="0" borderId="37" xfId="0" applyNumberFormat="1" applyFont="1" applyBorder="1" applyAlignment="1">
      <alignment horizontal="center"/>
    </xf>
    <xf numFmtId="15" fontId="6" fillId="0" borderId="9" xfId="0" applyNumberFormat="1" applyFont="1" applyBorder="1" applyAlignment="1">
      <alignment horizontal="center" vertical="center" wrapText="1"/>
    </xf>
    <xf numFmtId="44" fontId="15" fillId="0" borderId="1" xfId="1" applyFont="1" applyFill="1" applyBorder="1"/>
    <xf numFmtId="0" fontId="2" fillId="0" borderId="1" xfId="0" applyFont="1" applyBorder="1" applyAlignment="1">
      <alignment vertical="center" wrapText="1"/>
    </xf>
    <xf numFmtId="0" fontId="15" fillId="0" borderId="1" xfId="0" applyFont="1" applyBorder="1" applyAlignment="1">
      <alignment vertical="center" wrapText="1"/>
    </xf>
    <xf numFmtId="15" fontId="11" fillId="0" borderId="34" xfId="0" applyNumberFormat="1" applyFont="1" applyBorder="1" applyAlignment="1">
      <alignment horizontal="center" vertical="center" wrapText="1"/>
    </xf>
    <xf numFmtId="0" fontId="9" fillId="0" borderId="36" xfId="0" applyFont="1" applyBorder="1" applyAlignment="1">
      <alignment vertical="center" wrapText="1"/>
    </xf>
    <xf numFmtId="0" fontId="3" fillId="5" borderId="31" xfId="0" applyFont="1" applyFill="1" applyBorder="1" applyAlignment="1">
      <alignment vertical="center" wrapText="1"/>
    </xf>
    <xf numFmtId="44" fontId="3" fillId="0" borderId="2" xfId="1" applyFont="1" applyBorder="1" applyAlignment="1">
      <alignment vertical="center"/>
    </xf>
    <xf numFmtId="0" fontId="4" fillId="3" borderId="30" xfId="0" applyFont="1" applyFill="1" applyBorder="1" applyAlignment="1">
      <alignment horizontal="center"/>
    </xf>
    <xf numFmtId="0" fontId="5" fillId="2" borderId="38" xfId="0" applyFont="1" applyFill="1" applyBorder="1" applyAlignment="1">
      <alignment vertical="center"/>
    </xf>
    <xf numFmtId="0" fontId="3" fillId="5" borderId="2" xfId="0" applyFont="1" applyFill="1" applyBorder="1" applyAlignment="1">
      <alignment horizontal="center" vertical="center" wrapText="1"/>
    </xf>
    <xf numFmtId="44" fontId="2" fillId="6" borderId="9" xfId="1" applyFont="1" applyFill="1" applyBorder="1"/>
    <xf numFmtId="44" fontId="2" fillId="6" borderId="1" xfId="1" applyFont="1" applyFill="1" applyBorder="1"/>
    <xf numFmtId="0" fontId="16" fillId="0" borderId="1" xfId="0" applyFont="1" applyBorder="1" applyAlignment="1">
      <alignment wrapText="1"/>
    </xf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0" fontId="13" fillId="0" borderId="3" xfId="0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44" fontId="4" fillId="3" borderId="3" xfId="1" applyNumberFormat="1" applyFont="1" applyFill="1" applyBorder="1" applyAlignment="1">
      <alignment horizontal="center"/>
    </xf>
    <xf numFmtId="7" fontId="4" fillId="3" borderId="4" xfId="1" applyNumberFormat="1" applyFont="1" applyFill="1" applyBorder="1" applyAlignment="1">
      <alignment horizontal="center"/>
    </xf>
    <xf numFmtId="7" fontId="4" fillId="3" borderId="5" xfId="1" applyNumberFormat="1" applyFont="1" applyFill="1" applyBorder="1" applyAlignment="1">
      <alignment horizontal="center"/>
    </xf>
    <xf numFmtId="44" fontId="4" fillId="4" borderId="3" xfId="1" applyNumberFormat="1" applyFont="1" applyFill="1" applyBorder="1" applyAlignment="1">
      <alignment horizontal="center"/>
    </xf>
    <xf numFmtId="7" fontId="4" fillId="4" borderId="4" xfId="1" applyNumberFormat="1" applyFont="1" applyFill="1" applyBorder="1" applyAlignment="1">
      <alignment horizontal="center"/>
    </xf>
    <xf numFmtId="7" fontId="4" fillId="4" borderId="5" xfId="1" applyNumberFormat="1" applyFont="1" applyFill="1" applyBorder="1" applyAlignment="1">
      <alignment horizontal="center"/>
    </xf>
    <xf numFmtId="7" fontId="4" fillId="3" borderId="3" xfId="1" applyNumberFormat="1" applyFont="1" applyFill="1" applyBorder="1" applyAlignment="1">
      <alignment horizontal="center"/>
    </xf>
    <xf numFmtId="0" fontId="4" fillId="4" borderId="5" xfId="0" applyFont="1" applyFill="1" applyBorder="1" applyAlignment="1">
      <alignment horizontal="center"/>
    </xf>
    <xf numFmtId="0" fontId="2" fillId="0" borderId="9" xfId="0" applyFont="1" applyBorder="1" applyAlignment="1">
      <alignment vertical="center" wrapText="1"/>
    </xf>
    <xf numFmtId="15" fontId="15" fillId="0" borderId="1" xfId="0" applyNumberFormat="1" applyFont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FFFF"/>
      <color rgb="FF800000"/>
      <color rgb="FF990033"/>
      <color rgb="FF0000FF"/>
      <color rgb="FFFF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36" sqref="E36"/>
    </sheetView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Z107"/>
  <sheetViews>
    <sheetView tabSelected="1" zoomScale="115" zoomScaleNormal="115" workbookViewId="0">
      <pane xSplit="2" ySplit="4" topLeftCell="O5" activePane="bottomRight" state="frozen"/>
      <selection pane="topRight" activeCell="C1" sqref="C1"/>
      <selection pane="bottomLeft" activeCell="A5" sqref="A5"/>
      <selection pane="bottomRight" activeCell="R6" sqref="R6"/>
    </sheetView>
  </sheetViews>
  <sheetFormatPr baseColWidth="10" defaultRowHeight="15" x14ac:dyDescent="0.25"/>
  <cols>
    <col min="2" max="2" width="13.7109375" style="7" customWidth="1"/>
    <col min="3" max="3" width="25" style="1" customWidth="1"/>
    <col min="4" max="4" width="9.85546875" bestFit="1" customWidth="1"/>
    <col min="5" max="5" width="11.7109375" bestFit="1" customWidth="1"/>
    <col min="6" max="6" width="12.5703125" bestFit="1" customWidth="1"/>
    <col min="7" max="7" width="10.28515625" bestFit="1" customWidth="1"/>
    <col min="8" max="8" width="11.42578125" customWidth="1"/>
    <col min="9" max="9" width="9.85546875" bestFit="1" customWidth="1"/>
    <col min="10" max="10" width="12.42578125" bestFit="1" customWidth="1"/>
    <col min="11" max="12" width="11.5703125" customWidth="1"/>
    <col min="13" max="13" width="5.140625" customWidth="1"/>
    <col min="14" max="14" width="11.28515625" style="80" customWidth="1"/>
    <col min="15" max="15" width="13.5703125" style="7" customWidth="1"/>
    <col min="16" max="16" width="25" customWidth="1"/>
    <col min="17" max="17" width="13.28515625" customWidth="1"/>
    <col min="18" max="18" width="11.5703125" bestFit="1" customWidth="1"/>
    <col min="19" max="19" width="12.42578125" bestFit="1" customWidth="1"/>
    <col min="20" max="20" width="10.140625" bestFit="1" customWidth="1"/>
    <col min="21" max="21" width="9.7109375" bestFit="1" customWidth="1"/>
    <col min="22" max="22" width="12.85546875" customWidth="1"/>
    <col min="23" max="23" width="11.28515625" bestFit="1" customWidth="1"/>
    <col min="24" max="24" width="11.5703125" bestFit="1" customWidth="1"/>
  </cols>
  <sheetData>
    <row r="1" spans="2:24" ht="15.75" thickBot="1" x14ac:dyDescent="0.3"/>
    <row r="2" spans="2:24" ht="22.5" thickTop="1" thickBot="1" x14ac:dyDescent="0.4">
      <c r="C2" s="107" t="s">
        <v>36</v>
      </c>
      <c r="D2" s="108"/>
      <c r="E2" s="108"/>
      <c r="F2" s="108"/>
      <c r="G2" s="108"/>
      <c r="H2" s="108"/>
      <c r="I2" s="108"/>
      <c r="J2" s="108"/>
      <c r="K2" s="108"/>
      <c r="L2" s="84" t="s">
        <v>66</v>
      </c>
      <c r="M2" s="83"/>
      <c r="N2" s="81"/>
      <c r="O2" s="109" t="s">
        <v>19</v>
      </c>
      <c r="P2" s="110"/>
      <c r="Q2" s="110"/>
      <c r="R2" s="110"/>
      <c r="S2" s="110"/>
      <c r="T2" s="110"/>
      <c r="U2" s="110"/>
      <c r="V2" s="110"/>
      <c r="W2" s="110"/>
      <c r="X2" s="85" t="s">
        <v>66</v>
      </c>
    </row>
    <row r="3" spans="2:24" ht="16.5" thickBot="1" x14ac:dyDescent="0.3">
      <c r="I3" s="111" t="s">
        <v>68</v>
      </c>
      <c r="J3" s="112"/>
      <c r="K3" s="113"/>
      <c r="L3" s="68"/>
      <c r="M3" s="59"/>
      <c r="N3" s="74"/>
      <c r="V3" s="111" t="s">
        <v>68</v>
      </c>
      <c r="W3" s="112"/>
      <c r="X3" s="113"/>
    </row>
    <row r="4" spans="2:24" ht="64.5" thickTop="1" thickBot="1" x14ac:dyDescent="0.3">
      <c r="B4" s="6" t="s">
        <v>0</v>
      </c>
      <c r="C4" s="24" t="s">
        <v>1</v>
      </c>
      <c r="D4" s="25" t="s">
        <v>2</v>
      </c>
      <c r="E4" s="26" t="s">
        <v>7</v>
      </c>
      <c r="F4" s="56" t="s">
        <v>38</v>
      </c>
      <c r="G4" s="25" t="s">
        <v>3</v>
      </c>
      <c r="H4" s="27" t="s">
        <v>22</v>
      </c>
      <c r="I4" s="60" t="s">
        <v>4</v>
      </c>
      <c r="J4" s="61" t="s">
        <v>8</v>
      </c>
      <c r="K4" s="62" t="s">
        <v>5</v>
      </c>
      <c r="L4" s="99" t="s">
        <v>46</v>
      </c>
      <c r="M4" s="38"/>
      <c r="N4" s="82"/>
      <c r="O4" s="36" t="s">
        <v>0</v>
      </c>
      <c r="P4" s="18" t="s">
        <v>1</v>
      </c>
      <c r="Q4" s="64" t="s">
        <v>2</v>
      </c>
      <c r="R4" s="19" t="s">
        <v>16</v>
      </c>
      <c r="S4" s="54" t="s">
        <v>38</v>
      </c>
      <c r="T4" s="14" t="s">
        <v>3</v>
      </c>
      <c r="U4" s="14" t="s">
        <v>4</v>
      </c>
      <c r="V4" s="55" t="s">
        <v>25</v>
      </c>
      <c r="W4" s="57" t="s">
        <v>8</v>
      </c>
      <c r="X4" s="58" t="s">
        <v>5</v>
      </c>
    </row>
    <row r="5" spans="2:24" ht="37.5" thickBot="1" x14ac:dyDescent="0.3">
      <c r="B5" s="93" t="s">
        <v>69</v>
      </c>
      <c r="C5" s="122" t="s">
        <v>70</v>
      </c>
      <c r="D5" s="72">
        <f>121+213+135</f>
        <v>469</v>
      </c>
      <c r="E5" s="72"/>
      <c r="F5" s="72"/>
      <c r="G5" s="72"/>
      <c r="H5" s="72"/>
      <c r="I5" s="72"/>
      <c r="J5" s="72"/>
      <c r="K5" s="72"/>
      <c r="L5" s="70"/>
      <c r="M5" s="74"/>
      <c r="N5" s="74"/>
      <c r="O5" s="97"/>
      <c r="P5" s="86" t="s">
        <v>63</v>
      </c>
      <c r="Q5" s="72"/>
      <c r="R5" s="72"/>
      <c r="S5" s="72"/>
      <c r="T5" s="72"/>
      <c r="U5" s="72"/>
      <c r="V5" s="72"/>
      <c r="W5" s="72"/>
      <c r="X5" s="72"/>
    </row>
    <row r="6" spans="2:24" ht="61.5" thickBot="1" x14ac:dyDescent="0.3">
      <c r="B6" s="93" t="s">
        <v>69</v>
      </c>
      <c r="C6" s="44" t="s">
        <v>79</v>
      </c>
      <c r="D6" s="67"/>
      <c r="E6" s="67"/>
      <c r="F6" s="67"/>
      <c r="G6" s="67"/>
      <c r="H6" s="67"/>
      <c r="I6" s="67"/>
      <c r="J6" s="67"/>
      <c r="K6" s="67">
        <f>1031+1026+1603+547+2029</f>
        <v>6236</v>
      </c>
      <c r="L6" s="67"/>
      <c r="M6" s="74"/>
      <c r="N6" s="74"/>
      <c r="O6" s="97"/>
      <c r="P6" s="89" t="s">
        <v>64</v>
      </c>
      <c r="Q6" s="72"/>
      <c r="R6" s="72"/>
      <c r="S6" s="72"/>
      <c r="T6" s="72"/>
      <c r="U6" s="72"/>
      <c r="V6" s="72"/>
      <c r="W6" s="72"/>
      <c r="X6" s="67"/>
    </row>
    <row r="7" spans="2:24" ht="30.75" thickBot="1" x14ac:dyDescent="0.3">
      <c r="B7" s="93" t="s">
        <v>69</v>
      </c>
      <c r="C7" s="43" t="s">
        <v>76</v>
      </c>
      <c r="D7" s="67"/>
      <c r="E7" s="67">
        <v>188</v>
      </c>
      <c r="F7" s="67"/>
      <c r="G7" s="67"/>
      <c r="H7" s="67"/>
      <c r="I7" s="67"/>
      <c r="J7" s="67"/>
      <c r="K7" s="67"/>
      <c r="L7" s="11"/>
      <c r="M7" s="74"/>
      <c r="N7" s="74"/>
      <c r="O7" s="97"/>
      <c r="P7" s="87" t="s">
        <v>48</v>
      </c>
      <c r="Q7" s="72"/>
      <c r="R7" s="72"/>
      <c r="S7" s="72"/>
      <c r="T7" s="72"/>
      <c r="U7" s="72"/>
      <c r="V7" s="72"/>
      <c r="W7" s="72"/>
      <c r="X7" s="67"/>
    </row>
    <row r="8" spans="2:24" ht="30" customHeight="1" thickBot="1" x14ac:dyDescent="0.3">
      <c r="B8" s="93" t="s">
        <v>69</v>
      </c>
      <c r="C8" s="96" t="s">
        <v>74</v>
      </c>
      <c r="D8" s="67"/>
      <c r="E8" s="67"/>
      <c r="F8" s="67"/>
      <c r="G8" s="67"/>
      <c r="H8" s="67"/>
      <c r="I8" s="67">
        <v>829</v>
      </c>
      <c r="J8" s="67"/>
      <c r="K8" s="67"/>
      <c r="L8" s="11"/>
      <c r="M8" s="74"/>
      <c r="N8" s="74"/>
      <c r="O8" s="97"/>
      <c r="P8" s="88" t="s">
        <v>12</v>
      </c>
      <c r="Q8" s="72"/>
      <c r="R8" s="72"/>
      <c r="S8" s="72"/>
      <c r="T8" s="72"/>
      <c r="U8" s="72"/>
      <c r="V8" s="72"/>
      <c r="W8" s="72"/>
      <c r="X8" s="67"/>
    </row>
    <row r="9" spans="2:24" ht="25.5" thickBot="1" x14ac:dyDescent="0.3">
      <c r="B9" s="93" t="s">
        <v>69</v>
      </c>
      <c r="C9" s="44" t="s">
        <v>72</v>
      </c>
      <c r="D9" s="67"/>
      <c r="E9" s="67"/>
      <c r="F9" s="67">
        <v>95</v>
      </c>
      <c r="G9" s="67"/>
      <c r="H9" s="67"/>
      <c r="I9" s="67"/>
      <c r="J9" s="67"/>
      <c r="K9" s="67"/>
      <c r="L9" s="11"/>
      <c r="M9" s="74"/>
      <c r="N9" s="74"/>
      <c r="O9" s="97"/>
      <c r="P9" s="89" t="s">
        <v>62</v>
      </c>
      <c r="Q9" s="72"/>
      <c r="R9" s="72"/>
      <c r="S9" s="72"/>
      <c r="T9" s="72"/>
      <c r="U9" s="72"/>
      <c r="V9" s="72"/>
      <c r="W9" s="72"/>
      <c r="X9" s="67"/>
    </row>
    <row r="10" spans="2:24" ht="25.5" thickBot="1" x14ac:dyDescent="0.3">
      <c r="B10" s="93" t="s">
        <v>69</v>
      </c>
      <c r="C10" s="44" t="s">
        <v>73</v>
      </c>
      <c r="D10" s="67"/>
      <c r="E10" s="67"/>
      <c r="F10" s="67"/>
      <c r="G10" s="67"/>
      <c r="H10" s="67"/>
      <c r="I10" s="67"/>
      <c r="J10" s="67">
        <v>624</v>
      </c>
      <c r="K10" s="67"/>
      <c r="L10" s="11"/>
      <c r="M10" s="74"/>
      <c r="N10" s="74"/>
      <c r="O10" s="97"/>
      <c r="P10" s="89" t="s">
        <v>47</v>
      </c>
      <c r="Q10" s="72"/>
      <c r="R10" s="72"/>
      <c r="S10" s="72"/>
      <c r="T10" s="72"/>
      <c r="U10" s="72"/>
      <c r="V10" s="72"/>
      <c r="W10" s="72"/>
      <c r="X10" s="67"/>
    </row>
    <row r="11" spans="2:24" ht="49.5" thickBot="1" x14ac:dyDescent="0.3">
      <c r="B11" s="93" t="s">
        <v>69</v>
      </c>
      <c r="C11" s="44" t="s">
        <v>78</v>
      </c>
      <c r="D11" s="67"/>
      <c r="E11" s="67"/>
      <c r="F11" s="67"/>
      <c r="G11" s="67"/>
      <c r="H11" s="67"/>
      <c r="I11" s="67"/>
      <c r="J11" s="94">
        <f>413+68+84</f>
        <v>565</v>
      </c>
      <c r="K11" s="67"/>
      <c r="L11" s="11"/>
      <c r="M11" s="74"/>
      <c r="N11" s="74"/>
      <c r="O11" s="97"/>
      <c r="P11" s="89" t="s">
        <v>65</v>
      </c>
      <c r="Q11" s="72"/>
      <c r="R11" s="72"/>
      <c r="S11" s="72"/>
      <c r="T11" s="72"/>
      <c r="U11" s="72"/>
      <c r="V11" s="72"/>
      <c r="W11" s="72"/>
      <c r="X11" s="67"/>
    </row>
    <row r="12" spans="2:24" ht="27" thickBot="1" x14ac:dyDescent="0.3">
      <c r="B12" s="93" t="s">
        <v>69</v>
      </c>
      <c r="C12" s="42" t="s">
        <v>75</v>
      </c>
      <c r="D12" s="67"/>
      <c r="E12" s="67"/>
      <c r="F12" s="67"/>
      <c r="G12" s="67"/>
      <c r="H12" s="67"/>
      <c r="I12" s="67"/>
      <c r="J12" s="67">
        <f>116+35.5</f>
        <v>151.5</v>
      </c>
      <c r="K12" s="67"/>
      <c r="L12" s="11"/>
      <c r="M12" s="74"/>
      <c r="N12" s="74"/>
      <c r="O12" s="97"/>
      <c r="P12" s="90" t="s">
        <v>15</v>
      </c>
      <c r="Q12" s="72"/>
      <c r="R12" s="72"/>
      <c r="S12" s="72"/>
      <c r="T12" s="72"/>
      <c r="U12" s="72"/>
      <c r="V12" s="72"/>
      <c r="W12" s="72"/>
      <c r="X12" s="67"/>
    </row>
    <row r="13" spans="2:24" ht="48.75" thickBot="1" x14ac:dyDescent="0.3">
      <c r="B13" s="93" t="s">
        <v>69</v>
      </c>
      <c r="C13" s="44" t="s">
        <v>71</v>
      </c>
      <c r="D13" s="67"/>
      <c r="E13" s="67"/>
      <c r="F13" s="67">
        <f>1489+350+300+25</f>
        <v>2164</v>
      </c>
      <c r="G13" s="67"/>
      <c r="H13" s="67"/>
      <c r="I13" s="67"/>
      <c r="J13" s="67"/>
      <c r="K13" s="67"/>
      <c r="L13" s="11"/>
      <c r="M13" s="74"/>
      <c r="N13" s="74"/>
      <c r="O13" s="97"/>
      <c r="P13" s="98" t="s">
        <v>49</v>
      </c>
      <c r="Q13" s="72"/>
      <c r="R13" s="72"/>
      <c r="S13" s="72"/>
      <c r="T13" s="72"/>
      <c r="U13" s="72"/>
      <c r="V13" s="72"/>
      <c r="W13" s="72"/>
      <c r="X13" s="67"/>
    </row>
    <row r="14" spans="2:24" ht="18.75" customHeight="1" thickBot="1" x14ac:dyDescent="0.3">
      <c r="B14" s="93" t="s">
        <v>69</v>
      </c>
      <c r="C14" s="42" t="s">
        <v>11</v>
      </c>
      <c r="D14" s="67"/>
      <c r="E14" s="67"/>
      <c r="F14" s="67"/>
      <c r="G14" s="67"/>
      <c r="H14" s="67">
        <f>380+380+470</f>
        <v>1230</v>
      </c>
      <c r="I14" s="67"/>
      <c r="J14" s="67"/>
      <c r="K14" s="67"/>
      <c r="L14" s="11"/>
      <c r="M14" s="74"/>
      <c r="N14" s="74"/>
      <c r="O14" s="97"/>
      <c r="P14" s="88" t="s">
        <v>34</v>
      </c>
      <c r="Q14" s="72"/>
      <c r="R14" s="72"/>
      <c r="S14" s="72"/>
      <c r="T14" s="72"/>
      <c r="U14" s="72"/>
      <c r="V14" s="72"/>
      <c r="W14" s="72"/>
      <c r="X14" s="67"/>
    </row>
    <row r="15" spans="2:24" ht="18.75" customHeight="1" x14ac:dyDescent="0.25">
      <c r="B15" s="93" t="s">
        <v>69</v>
      </c>
      <c r="C15" s="95" t="s">
        <v>46</v>
      </c>
      <c r="D15" s="67"/>
      <c r="E15" s="67"/>
      <c r="F15" s="67"/>
      <c r="G15" s="67"/>
      <c r="H15" s="67"/>
      <c r="I15" s="67"/>
      <c r="J15" s="67"/>
      <c r="K15" s="67"/>
      <c r="L15" s="11">
        <v>500</v>
      </c>
      <c r="M15" s="74"/>
      <c r="N15" s="74"/>
      <c r="O15" s="97"/>
      <c r="P15" s="88"/>
      <c r="Q15" s="72"/>
      <c r="R15" s="72"/>
      <c r="S15" s="72"/>
      <c r="T15" s="72"/>
      <c r="U15" s="72"/>
      <c r="V15" s="72"/>
      <c r="W15" s="72"/>
      <c r="X15" s="67"/>
    </row>
    <row r="16" spans="2:24" ht="18.75" customHeight="1" x14ac:dyDescent="0.25">
      <c r="B16" s="123" t="s">
        <v>69</v>
      </c>
      <c r="C16" s="10" t="s">
        <v>77</v>
      </c>
      <c r="D16" s="67"/>
      <c r="E16" s="67"/>
      <c r="F16" s="67"/>
      <c r="G16" s="67"/>
      <c r="H16" s="67">
        <f>102+68+102+204+85+90</f>
        <v>651</v>
      </c>
      <c r="I16" s="67"/>
      <c r="J16" s="67"/>
      <c r="K16" s="67"/>
      <c r="L16" s="11"/>
      <c r="M16" s="74"/>
      <c r="N16" s="74"/>
      <c r="O16" s="92"/>
      <c r="P16" s="91"/>
      <c r="Q16" s="67"/>
      <c r="R16" s="67"/>
      <c r="S16" s="67"/>
      <c r="T16" s="67"/>
      <c r="U16" s="67"/>
      <c r="V16" s="67"/>
      <c r="W16" s="67"/>
      <c r="X16" s="67"/>
    </row>
    <row r="17" spans="2:24" x14ac:dyDescent="0.25">
      <c r="B17" s="9"/>
      <c r="C17" s="10"/>
      <c r="D17" s="67">
        <v>0</v>
      </c>
      <c r="E17" s="67"/>
      <c r="F17" s="67"/>
      <c r="G17" s="67"/>
      <c r="H17" s="67"/>
      <c r="I17" s="67"/>
      <c r="J17" s="67"/>
      <c r="K17" s="67"/>
      <c r="L17" s="11"/>
      <c r="M17" s="74"/>
      <c r="N17" s="74"/>
      <c r="O17" s="92"/>
      <c r="P17" s="91"/>
      <c r="Q17" s="67"/>
      <c r="R17" s="67"/>
      <c r="S17" s="67"/>
      <c r="T17" s="67"/>
      <c r="U17" s="67"/>
      <c r="V17" s="67"/>
      <c r="W17" s="67"/>
      <c r="X17" s="67"/>
    </row>
    <row r="18" spans="2:24" x14ac:dyDescent="0.25">
      <c r="B18" s="9"/>
      <c r="C18" s="10"/>
      <c r="D18" s="67">
        <v>0</v>
      </c>
      <c r="E18" s="67"/>
      <c r="F18" s="67"/>
      <c r="G18" s="67"/>
      <c r="H18" s="67"/>
      <c r="I18" s="67"/>
      <c r="J18" s="67"/>
      <c r="K18" s="67"/>
      <c r="L18" s="11"/>
      <c r="M18" s="74"/>
      <c r="N18" s="74"/>
      <c r="O18" s="92"/>
      <c r="P18" s="91"/>
      <c r="Q18" s="67"/>
      <c r="R18" s="67"/>
      <c r="S18" s="67"/>
      <c r="T18" s="67"/>
      <c r="U18" s="67"/>
      <c r="V18" s="67"/>
      <c r="W18" s="67"/>
      <c r="X18" s="67"/>
    </row>
    <row r="19" spans="2:24" x14ac:dyDescent="0.25">
      <c r="B19" s="9"/>
      <c r="C19" s="10"/>
      <c r="D19" s="67">
        <v>0</v>
      </c>
      <c r="E19" s="67"/>
      <c r="F19" s="67"/>
      <c r="G19" s="67"/>
      <c r="H19" s="67"/>
      <c r="I19" s="67"/>
      <c r="J19" s="67"/>
      <c r="K19" s="67"/>
      <c r="L19" s="11"/>
      <c r="M19" s="74"/>
      <c r="N19" s="74"/>
      <c r="O19" s="92"/>
      <c r="P19" s="91"/>
      <c r="Q19" s="67"/>
      <c r="R19" s="67"/>
      <c r="S19" s="67"/>
      <c r="T19" s="67"/>
      <c r="U19" s="67"/>
      <c r="V19" s="67"/>
      <c r="W19" s="67"/>
      <c r="X19" s="67"/>
    </row>
    <row r="20" spans="2:24" x14ac:dyDescent="0.25">
      <c r="B20" s="9"/>
      <c r="C20" s="10"/>
      <c r="D20" s="67">
        <v>0</v>
      </c>
      <c r="E20" s="67"/>
      <c r="F20" s="67"/>
      <c r="G20" s="67"/>
      <c r="H20" s="67"/>
      <c r="I20" s="67"/>
      <c r="J20" s="67"/>
      <c r="K20" s="67"/>
      <c r="L20" s="11"/>
      <c r="M20" s="74"/>
      <c r="N20" s="74"/>
      <c r="O20" s="92"/>
      <c r="P20" s="91"/>
      <c r="Q20" s="67"/>
      <c r="R20" s="67"/>
      <c r="S20" s="67"/>
      <c r="T20" s="67"/>
      <c r="U20" s="67"/>
      <c r="V20" s="67"/>
      <c r="W20" s="67"/>
      <c r="X20" s="67"/>
    </row>
    <row r="21" spans="2:24" x14ac:dyDescent="0.25">
      <c r="B21" s="9"/>
      <c r="C21" s="10"/>
      <c r="D21" s="67">
        <v>0</v>
      </c>
      <c r="E21" s="67"/>
      <c r="F21" s="67"/>
      <c r="G21" s="67"/>
      <c r="H21" s="67"/>
      <c r="I21" s="67"/>
      <c r="J21" s="67"/>
      <c r="K21" s="67"/>
      <c r="L21" s="11"/>
      <c r="M21" s="74"/>
      <c r="N21" s="74"/>
      <c r="O21" s="92"/>
      <c r="P21" s="91"/>
      <c r="Q21" s="67">
        <v>0</v>
      </c>
      <c r="R21" s="67"/>
      <c r="S21" s="67"/>
      <c r="T21" s="67"/>
      <c r="U21" s="67"/>
      <c r="V21" s="67"/>
      <c r="W21" s="67"/>
      <c r="X21" s="67"/>
    </row>
    <row r="22" spans="2:24" x14ac:dyDescent="0.25">
      <c r="B22" s="9"/>
      <c r="C22" s="10"/>
      <c r="D22" s="67">
        <v>0</v>
      </c>
      <c r="E22" s="67"/>
      <c r="F22" s="67"/>
      <c r="G22" s="67"/>
      <c r="H22" s="67"/>
      <c r="I22" s="67"/>
      <c r="J22" s="67"/>
      <c r="K22" s="67"/>
      <c r="L22" s="11"/>
      <c r="M22" s="74"/>
      <c r="N22" s="74"/>
      <c r="O22" s="92"/>
      <c r="P22" s="91"/>
      <c r="Q22" s="67">
        <v>0</v>
      </c>
      <c r="R22" s="67"/>
      <c r="S22" s="67"/>
      <c r="T22" s="67"/>
      <c r="U22" s="67"/>
      <c r="V22" s="67"/>
      <c r="W22" s="67"/>
      <c r="X22" s="67"/>
    </row>
    <row r="23" spans="2:24" x14ac:dyDescent="0.25">
      <c r="B23" s="9"/>
      <c r="C23" s="10"/>
      <c r="D23" s="67">
        <v>0</v>
      </c>
      <c r="E23" s="67"/>
      <c r="F23" s="67"/>
      <c r="G23" s="67"/>
      <c r="H23" s="67"/>
      <c r="I23" s="67"/>
      <c r="J23" s="67"/>
      <c r="K23" s="67"/>
      <c r="L23" s="11"/>
      <c r="M23" s="74"/>
      <c r="N23" s="74"/>
      <c r="O23" s="92"/>
      <c r="P23" s="91"/>
      <c r="Q23" s="67">
        <v>0</v>
      </c>
      <c r="R23" s="67"/>
      <c r="S23" s="67"/>
      <c r="T23" s="67"/>
      <c r="U23" s="67"/>
      <c r="V23" s="67"/>
      <c r="W23" s="67"/>
      <c r="X23" s="67"/>
    </row>
    <row r="24" spans="2:24" x14ac:dyDescent="0.25">
      <c r="B24" s="9"/>
      <c r="C24" s="10"/>
      <c r="D24" s="67">
        <v>0</v>
      </c>
      <c r="E24" s="67"/>
      <c r="F24" s="67"/>
      <c r="G24" s="67"/>
      <c r="H24" s="67"/>
      <c r="I24" s="67"/>
      <c r="J24" s="67"/>
      <c r="K24" s="67"/>
      <c r="L24" s="11"/>
      <c r="M24" s="74"/>
      <c r="N24" s="74"/>
      <c r="O24" s="92"/>
      <c r="P24" s="91"/>
      <c r="Q24" s="67">
        <v>0</v>
      </c>
      <c r="R24" s="67"/>
      <c r="S24" s="67"/>
      <c r="T24" s="67"/>
      <c r="U24" s="67"/>
      <c r="V24" s="67"/>
      <c r="W24" s="67"/>
      <c r="X24" s="67"/>
    </row>
    <row r="25" spans="2:24" x14ac:dyDescent="0.25">
      <c r="B25" s="9"/>
      <c r="C25" s="10"/>
      <c r="D25" s="67">
        <v>0</v>
      </c>
      <c r="E25" s="67"/>
      <c r="F25" s="67"/>
      <c r="G25" s="67"/>
      <c r="H25" s="67"/>
      <c r="I25" s="67"/>
      <c r="J25" s="67"/>
      <c r="K25" s="67"/>
      <c r="L25" s="11"/>
      <c r="M25" s="74"/>
      <c r="N25" s="74"/>
      <c r="O25" s="92"/>
      <c r="P25" s="91"/>
      <c r="Q25" s="67">
        <v>0</v>
      </c>
      <c r="R25" s="67"/>
      <c r="S25" s="67"/>
      <c r="T25" s="67"/>
      <c r="U25" s="67"/>
      <c r="V25" s="67"/>
      <c r="W25" s="67"/>
      <c r="X25" s="67"/>
    </row>
    <row r="26" spans="2:24" x14ac:dyDescent="0.25">
      <c r="B26" s="9"/>
      <c r="C26" s="10"/>
      <c r="D26" s="67">
        <v>0</v>
      </c>
      <c r="E26" s="67"/>
      <c r="F26" s="67"/>
      <c r="G26" s="67"/>
      <c r="H26" s="67"/>
      <c r="I26" s="67"/>
      <c r="J26" s="67"/>
      <c r="K26" s="67"/>
      <c r="L26" s="11"/>
      <c r="M26" s="74"/>
      <c r="N26" s="74"/>
      <c r="O26" s="92"/>
      <c r="P26" s="91"/>
      <c r="Q26" s="67">
        <v>0</v>
      </c>
      <c r="R26" s="67"/>
      <c r="S26" s="67"/>
      <c r="T26" s="67"/>
      <c r="U26" s="67"/>
      <c r="V26" s="67"/>
      <c r="W26" s="67"/>
      <c r="X26" s="67"/>
    </row>
    <row r="27" spans="2:24" ht="15.75" thickBot="1" x14ac:dyDescent="0.3">
      <c r="B27" s="9"/>
      <c r="C27" s="34"/>
      <c r="D27" s="73">
        <v>0</v>
      </c>
      <c r="E27" s="73"/>
      <c r="F27" s="73"/>
      <c r="G27" s="73"/>
      <c r="H27" s="73"/>
      <c r="I27" s="73"/>
      <c r="J27" s="73"/>
      <c r="K27" s="73"/>
      <c r="L27" s="20"/>
      <c r="M27" s="74"/>
      <c r="N27" s="74"/>
      <c r="O27" s="46"/>
      <c r="P27" s="51"/>
      <c r="Q27" s="73">
        <v>0</v>
      </c>
      <c r="R27" s="73"/>
      <c r="S27" s="73"/>
      <c r="T27" s="73"/>
      <c r="U27" s="73"/>
      <c r="V27" s="73"/>
      <c r="W27" s="73"/>
      <c r="X27" s="73"/>
    </row>
    <row r="28" spans="2:24" ht="24" thickBot="1" x14ac:dyDescent="0.3">
      <c r="C28" s="35" t="s">
        <v>18</v>
      </c>
      <c r="D28" s="30">
        <f t="shared" ref="D28:L28" si="0">SUM(D5:D27)</f>
        <v>469</v>
      </c>
      <c r="E28" s="31">
        <f t="shared" si="0"/>
        <v>188</v>
      </c>
      <c r="F28" s="31">
        <f t="shared" si="0"/>
        <v>2259</v>
      </c>
      <c r="G28" s="31">
        <f t="shared" si="0"/>
        <v>0</v>
      </c>
      <c r="H28" s="31">
        <f t="shared" si="0"/>
        <v>1881</v>
      </c>
      <c r="I28" s="31">
        <f t="shared" si="0"/>
        <v>829</v>
      </c>
      <c r="J28" s="22">
        <f t="shared" si="0"/>
        <v>1340.5</v>
      </c>
      <c r="K28" s="32">
        <f t="shared" si="0"/>
        <v>6236</v>
      </c>
      <c r="L28" s="100">
        <f t="shared" si="0"/>
        <v>500</v>
      </c>
      <c r="M28" s="75"/>
      <c r="N28" s="74"/>
      <c r="P28" s="33" t="s">
        <v>18</v>
      </c>
      <c r="Q28" s="21">
        <f>SUM(Q5:Q27)</f>
        <v>0</v>
      </c>
      <c r="R28" s="22">
        <f t="shared" ref="R28:X28" si="1">SUM(R5:R27)</f>
        <v>0</v>
      </c>
      <c r="S28" s="22">
        <f t="shared" si="1"/>
        <v>0</v>
      </c>
      <c r="T28" s="22">
        <f t="shared" si="1"/>
        <v>0</v>
      </c>
      <c r="U28" s="22">
        <f t="shared" si="1"/>
        <v>0</v>
      </c>
      <c r="V28" s="22">
        <f t="shared" si="1"/>
        <v>0</v>
      </c>
      <c r="W28" s="22">
        <f t="shared" si="1"/>
        <v>0</v>
      </c>
      <c r="X28" s="23">
        <f t="shared" si="1"/>
        <v>0</v>
      </c>
    </row>
    <row r="29" spans="2:24" ht="15.75" thickBot="1" x14ac:dyDescent="0.3">
      <c r="D29" s="5"/>
      <c r="E29" s="5"/>
      <c r="F29" s="5"/>
      <c r="G29" s="5"/>
      <c r="H29" s="5"/>
      <c r="I29" s="5"/>
      <c r="J29" s="5"/>
      <c r="K29" s="5"/>
      <c r="L29" s="78"/>
      <c r="M29" s="76"/>
      <c r="N29" s="74"/>
      <c r="Q29" s="5"/>
      <c r="R29" s="5"/>
      <c r="S29" s="5"/>
      <c r="T29" s="5"/>
      <c r="U29" s="5"/>
      <c r="V29" s="5"/>
      <c r="W29" s="5"/>
      <c r="X29" s="5"/>
    </row>
    <row r="30" spans="2:24" ht="21.75" thickBot="1" x14ac:dyDescent="0.4">
      <c r="D30" s="5"/>
      <c r="E30" s="5"/>
      <c r="F30" s="114">
        <f>K28+J28+I28+H28+G28+F28+E28+D28+L28</f>
        <v>13702.5</v>
      </c>
      <c r="G30" s="115"/>
      <c r="H30" s="116"/>
      <c r="I30" s="5"/>
      <c r="J30" s="5">
        <v>13447.5</v>
      </c>
      <c r="K30" s="5"/>
      <c r="L30" s="78"/>
      <c r="M30" s="76"/>
      <c r="N30" s="74"/>
      <c r="Q30" s="5"/>
      <c r="R30" s="5"/>
      <c r="S30" s="117">
        <f>Q28+R28+S28+T28+U28+V28+W28+X28</f>
        <v>0</v>
      </c>
      <c r="T30" s="118"/>
      <c r="U30" s="119"/>
      <c r="V30" s="5">
        <v>19080.5</v>
      </c>
      <c r="W30" s="5"/>
      <c r="X30" s="5"/>
    </row>
    <row r="31" spans="2:24" x14ac:dyDescent="0.25">
      <c r="D31" s="5"/>
      <c r="E31" s="5"/>
      <c r="F31" s="5"/>
      <c r="G31" s="5"/>
      <c r="H31" s="5"/>
      <c r="J31" s="5"/>
      <c r="K31" s="5"/>
      <c r="L31" s="78"/>
      <c r="M31" s="76"/>
      <c r="N31" s="74"/>
      <c r="Q31" s="5"/>
      <c r="R31" s="5"/>
      <c r="S31" s="5"/>
      <c r="T31" s="5"/>
      <c r="U31" s="5"/>
      <c r="V31" s="5"/>
      <c r="W31" s="5"/>
      <c r="X31" s="5"/>
    </row>
    <row r="32" spans="2:24" x14ac:dyDescent="0.25">
      <c r="D32" s="5"/>
      <c r="E32" s="5"/>
      <c r="F32" s="5"/>
      <c r="G32" s="5"/>
      <c r="H32" s="5"/>
      <c r="I32" s="5"/>
      <c r="J32" s="5"/>
      <c r="K32" s="5"/>
      <c r="L32" s="78"/>
      <c r="M32" s="76"/>
      <c r="N32" s="74"/>
    </row>
    <row r="33" spans="2:24" ht="15.75" thickBot="1" x14ac:dyDescent="0.3">
      <c r="D33" s="5"/>
      <c r="E33" s="5"/>
      <c r="F33" s="5"/>
      <c r="G33" s="5"/>
      <c r="H33" s="5"/>
      <c r="I33" s="5"/>
      <c r="J33" s="5"/>
      <c r="K33" s="5"/>
      <c r="L33" s="78"/>
      <c r="M33" s="79"/>
      <c r="N33" s="74"/>
    </row>
    <row r="36" spans="2:24" ht="15.75" thickBot="1" x14ac:dyDescent="0.3"/>
    <row r="37" spans="2:24" ht="22.5" thickTop="1" thickBot="1" x14ac:dyDescent="0.4">
      <c r="C37" s="107" t="s">
        <v>36</v>
      </c>
      <c r="D37" s="108"/>
      <c r="E37" s="108"/>
      <c r="F37" s="108"/>
      <c r="G37" s="108"/>
      <c r="H37" s="108"/>
      <c r="I37" s="108"/>
      <c r="J37" s="108"/>
      <c r="K37" s="108"/>
      <c r="L37" s="84" t="s">
        <v>42</v>
      </c>
      <c r="M37" s="83"/>
      <c r="N37" s="81"/>
      <c r="O37" s="109" t="s">
        <v>19</v>
      </c>
      <c r="P37" s="110"/>
      <c r="Q37" s="110"/>
      <c r="R37" s="110"/>
      <c r="S37" s="110"/>
      <c r="T37" s="110"/>
      <c r="U37" s="110"/>
      <c r="V37" s="110"/>
      <c r="W37" s="110"/>
      <c r="X37" s="85" t="s">
        <v>42</v>
      </c>
    </row>
    <row r="38" spans="2:24" ht="16.5" thickBot="1" x14ac:dyDescent="0.3">
      <c r="I38" s="111" t="s">
        <v>67</v>
      </c>
      <c r="J38" s="112"/>
      <c r="K38" s="113"/>
      <c r="L38" s="68"/>
      <c r="M38" s="59"/>
      <c r="N38" s="74"/>
      <c r="W38" s="112"/>
      <c r="X38" s="113"/>
    </row>
    <row r="39" spans="2:24" ht="64.5" thickTop="1" thickBot="1" x14ac:dyDescent="0.3">
      <c r="B39" s="6" t="s">
        <v>0</v>
      </c>
      <c r="C39" s="24" t="s">
        <v>1</v>
      </c>
      <c r="D39" s="25" t="s">
        <v>2</v>
      </c>
      <c r="E39" s="26" t="s">
        <v>7</v>
      </c>
      <c r="F39" s="56" t="s">
        <v>38</v>
      </c>
      <c r="G39" s="25" t="s">
        <v>3</v>
      </c>
      <c r="H39" s="27" t="s">
        <v>22</v>
      </c>
      <c r="I39" s="60" t="s">
        <v>4</v>
      </c>
      <c r="J39" s="61" t="s">
        <v>8</v>
      </c>
      <c r="K39" s="62" t="s">
        <v>5</v>
      </c>
      <c r="L39" s="99" t="s">
        <v>46</v>
      </c>
      <c r="M39" s="38"/>
      <c r="N39" s="82"/>
      <c r="O39" s="36" t="s">
        <v>0</v>
      </c>
      <c r="P39" s="18" t="s">
        <v>1</v>
      </c>
      <c r="Q39" s="64" t="s">
        <v>2</v>
      </c>
      <c r="R39" s="19" t="s">
        <v>16</v>
      </c>
      <c r="S39" s="54" t="s">
        <v>38</v>
      </c>
      <c r="T39" s="14" t="s">
        <v>3</v>
      </c>
      <c r="U39" s="14" t="s">
        <v>4</v>
      </c>
      <c r="V39" s="55" t="s">
        <v>25</v>
      </c>
      <c r="W39" s="57" t="s">
        <v>8</v>
      </c>
      <c r="X39" s="58" t="s">
        <v>5</v>
      </c>
    </row>
    <row r="40" spans="2:24" ht="37.5" thickBot="1" x14ac:dyDescent="0.3">
      <c r="B40" s="93" t="s">
        <v>43</v>
      </c>
      <c r="C40" s="41" t="s">
        <v>6</v>
      </c>
      <c r="D40" s="72">
        <f>170</f>
        <v>170</v>
      </c>
      <c r="E40" s="72"/>
      <c r="F40" s="72"/>
      <c r="G40" s="72"/>
      <c r="H40" s="72"/>
      <c r="I40" s="72"/>
      <c r="J40" s="72"/>
      <c r="K40" s="72"/>
      <c r="L40" s="70"/>
      <c r="M40" s="74"/>
      <c r="N40" s="74"/>
      <c r="O40" s="97" t="s">
        <v>43</v>
      </c>
      <c r="P40" s="86" t="s">
        <v>63</v>
      </c>
      <c r="Q40" s="72"/>
      <c r="R40" s="72"/>
      <c r="S40" s="72"/>
      <c r="T40" s="72"/>
      <c r="U40" s="72"/>
      <c r="V40" s="72"/>
      <c r="W40" s="72"/>
      <c r="X40" s="72">
        <f>725+922+1369+794+1333</f>
        <v>5143</v>
      </c>
    </row>
    <row r="41" spans="2:24" ht="61.5" thickBot="1" x14ac:dyDescent="0.3">
      <c r="B41" s="93" t="s">
        <v>43</v>
      </c>
      <c r="C41" s="44" t="s">
        <v>59</v>
      </c>
      <c r="D41" s="67"/>
      <c r="E41" s="67"/>
      <c r="F41" s="67"/>
      <c r="G41" s="67"/>
      <c r="H41" s="67"/>
      <c r="I41" s="67"/>
      <c r="J41" s="67"/>
      <c r="K41" s="67">
        <f>636+788+1081+941+1337</f>
        <v>4783</v>
      </c>
      <c r="L41" s="67"/>
      <c r="M41" s="74"/>
      <c r="N41" s="74"/>
      <c r="O41" s="97" t="s">
        <v>43</v>
      </c>
      <c r="P41" s="89" t="s">
        <v>64</v>
      </c>
      <c r="Q41" s="72"/>
      <c r="R41" s="72"/>
      <c r="S41" s="72"/>
      <c r="T41" s="72"/>
      <c r="U41" s="72"/>
      <c r="V41" s="72"/>
      <c r="W41" s="72">
        <f>1900+239+144+218+805+355+251.5+250+287</f>
        <v>4449.5</v>
      </c>
      <c r="X41" s="67"/>
    </row>
    <row r="42" spans="2:24" ht="30.75" thickBot="1" x14ac:dyDescent="0.3">
      <c r="B42" s="93" t="s">
        <v>43</v>
      </c>
      <c r="C42" s="43" t="s">
        <v>56</v>
      </c>
      <c r="D42" s="67"/>
      <c r="E42" s="67"/>
      <c r="F42" s="67"/>
      <c r="G42" s="67"/>
      <c r="H42" s="67">
        <f>51+68+68+140+84+90+68</f>
        <v>569</v>
      </c>
      <c r="I42" s="67"/>
      <c r="J42" s="67"/>
      <c r="K42" s="67"/>
      <c r="L42" s="11"/>
      <c r="M42" s="74"/>
      <c r="N42" s="74"/>
      <c r="O42" s="97" t="s">
        <v>43</v>
      </c>
      <c r="P42" s="87" t="s">
        <v>48</v>
      </c>
      <c r="Q42" s="72">
        <f>117+540+250</f>
        <v>907</v>
      </c>
      <c r="R42" s="72"/>
      <c r="S42" s="72"/>
      <c r="T42" s="72"/>
      <c r="U42" s="72"/>
      <c r="V42" s="72"/>
      <c r="W42" s="72"/>
      <c r="X42" s="67"/>
    </row>
    <row r="43" spans="2:24" ht="26.25" thickBot="1" x14ac:dyDescent="0.3">
      <c r="B43" s="93" t="s">
        <v>43</v>
      </c>
      <c r="C43" s="96" t="s">
        <v>45</v>
      </c>
      <c r="D43" s="67"/>
      <c r="E43" s="67">
        <v>369</v>
      </c>
      <c r="F43" s="67"/>
      <c r="G43" s="67"/>
      <c r="H43" s="67"/>
      <c r="I43" s="67">
        <f>403</f>
        <v>403</v>
      </c>
      <c r="J43" s="67"/>
      <c r="K43" s="67"/>
      <c r="L43" s="11"/>
      <c r="M43" s="74"/>
      <c r="N43" s="74"/>
      <c r="O43" s="97" t="s">
        <v>43</v>
      </c>
      <c r="P43" s="88" t="s">
        <v>12</v>
      </c>
      <c r="Q43" s="72"/>
      <c r="R43" s="72"/>
      <c r="S43" s="72"/>
      <c r="T43" s="72"/>
      <c r="U43" s="72">
        <v>403</v>
      </c>
      <c r="V43" s="72"/>
      <c r="W43" s="72"/>
      <c r="X43" s="67"/>
    </row>
    <row r="44" spans="2:24" ht="25.5" thickBot="1" x14ac:dyDescent="0.3">
      <c r="B44" s="93" t="s">
        <v>43</v>
      </c>
      <c r="C44" s="43" t="s">
        <v>27</v>
      </c>
      <c r="D44" s="67"/>
      <c r="E44" s="67"/>
      <c r="F44" s="67"/>
      <c r="G44" s="67"/>
      <c r="H44" s="67"/>
      <c r="I44" s="67"/>
      <c r="J44" s="67"/>
      <c r="K44" s="67"/>
      <c r="L44" s="11"/>
      <c r="M44" s="74"/>
      <c r="N44" s="74"/>
      <c r="O44" s="97" t="s">
        <v>43</v>
      </c>
      <c r="P44" s="89" t="s">
        <v>62</v>
      </c>
      <c r="Q44" s="72"/>
      <c r="R44" s="72">
        <f>38+42+9</f>
        <v>89</v>
      </c>
      <c r="S44" s="72"/>
      <c r="T44" s="72"/>
      <c r="U44" s="72"/>
      <c r="V44" s="72"/>
      <c r="W44" s="72"/>
      <c r="X44" s="67"/>
    </row>
    <row r="45" spans="2:24" ht="36.75" thickBot="1" x14ac:dyDescent="0.3">
      <c r="B45" s="93" t="s">
        <v>43</v>
      </c>
      <c r="C45" s="44" t="s">
        <v>31</v>
      </c>
      <c r="D45" s="67"/>
      <c r="E45" s="67"/>
      <c r="F45" s="67"/>
      <c r="G45" s="67"/>
      <c r="H45" s="67"/>
      <c r="I45" s="67"/>
      <c r="J45" s="67"/>
      <c r="K45" s="67"/>
      <c r="L45" s="11"/>
      <c r="M45" s="74"/>
      <c r="N45" s="74"/>
      <c r="O45" s="97" t="s">
        <v>43</v>
      </c>
      <c r="P45" s="89" t="s">
        <v>47</v>
      </c>
      <c r="Q45" s="72"/>
      <c r="R45" s="72"/>
      <c r="S45" s="72"/>
      <c r="T45" s="72">
        <v>58</v>
      </c>
      <c r="U45" s="72"/>
      <c r="V45" s="72"/>
      <c r="W45" s="72"/>
      <c r="X45" s="67"/>
    </row>
    <row r="46" spans="2:24" ht="49.5" thickBot="1" x14ac:dyDescent="0.3">
      <c r="B46" s="93" t="s">
        <v>43</v>
      </c>
      <c r="C46" s="44" t="s">
        <v>58</v>
      </c>
      <c r="D46" s="67"/>
      <c r="E46" s="67"/>
      <c r="F46" s="67"/>
      <c r="G46" s="67"/>
      <c r="H46" s="67"/>
      <c r="I46" s="67"/>
      <c r="J46" s="94">
        <f>1511+444+20+287+262.5</f>
        <v>2524.5</v>
      </c>
      <c r="K46" s="67"/>
      <c r="L46" s="11"/>
      <c r="M46" s="74"/>
      <c r="N46" s="74"/>
      <c r="O46" s="97" t="s">
        <v>43</v>
      </c>
      <c r="P46" s="89" t="s">
        <v>65</v>
      </c>
      <c r="Q46" s="72"/>
      <c r="R46" s="72"/>
      <c r="S46" s="72">
        <f>50+45+14+2300+35</f>
        <v>2444</v>
      </c>
      <c r="T46" s="72"/>
      <c r="U46" s="72"/>
      <c r="V46" s="72"/>
      <c r="W46" s="72"/>
      <c r="X46" s="67"/>
    </row>
    <row r="47" spans="2:24" ht="27" thickBot="1" x14ac:dyDescent="0.3">
      <c r="B47" s="93" t="s">
        <v>43</v>
      </c>
      <c r="C47" s="42" t="s">
        <v>44</v>
      </c>
      <c r="D47" s="67"/>
      <c r="E47" s="67"/>
      <c r="F47" s="67"/>
      <c r="G47" s="67"/>
      <c r="H47" s="67"/>
      <c r="I47" s="67"/>
      <c r="J47" s="67">
        <f>127</f>
        <v>127</v>
      </c>
      <c r="K47" s="67"/>
      <c r="L47" s="11"/>
      <c r="M47" s="74"/>
      <c r="N47" s="74"/>
      <c r="O47" s="97" t="s">
        <v>43</v>
      </c>
      <c r="P47" s="90" t="s">
        <v>15</v>
      </c>
      <c r="Q47" s="72"/>
      <c r="R47" s="72"/>
      <c r="S47" s="72"/>
      <c r="T47" s="72"/>
      <c r="U47" s="72"/>
      <c r="V47" s="72"/>
      <c r="W47" s="72"/>
      <c r="X47" s="67"/>
    </row>
    <row r="48" spans="2:24" ht="48.75" thickBot="1" x14ac:dyDescent="0.3">
      <c r="B48" s="93" t="s">
        <v>43</v>
      </c>
      <c r="C48" s="44" t="s">
        <v>57</v>
      </c>
      <c r="D48" s="67"/>
      <c r="E48" s="67"/>
      <c r="F48" s="67">
        <f>40+70+2070+30+54</f>
        <v>2264</v>
      </c>
      <c r="G48" s="67"/>
      <c r="H48" s="67"/>
      <c r="I48" s="67"/>
      <c r="J48" s="67"/>
      <c r="K48" s="67"/>
      <c r="L48" s="11"/>
      <c r="M48" s="74"/>
      <c r="N48" s="74"/>
      <c r="O48" s="97" t="s">
        <v>43</v>
      </c>
      <c r="P48" s="98" t="s">
        <v>49</v>
      </c>
      <c r="Q48" s="72"/>
      <c r="R48" s="72"/>
      <c r="S48" s="72"/>
      <c r="T48" s="72"/>
      <c r="U48" s="72"/>
      <c r="V48" s="72">
        <f>700+700+710+2258+140</f>
        <v>4508</v>
      </c>
      <c r="W48" s="72"/>
      <c r="X48" s="67"/>
    </row>
    <row r="49" spans="2:24" ht="24.75" thickBot="1" x14ac:dyDescent="0.3">
      <c r="B49" s="93" t="s">
        <v>43</v>
      </c>
      <c r="C49" s="42" t="s">
        <v>11</v>
      </c>
      <c r="D49" s="67"/>
      <c r="E49" s="67"/>
      <c r="F49" s="67"/>
      <c r="G49" s="67"/>
      <c r="H49" s="67">
        <f>380+380+470</f>
        <v>1230</v>
      </c>
      <c r="I49" s="67"/>
      <c r="J49" s="67"/>
      <c r="K49" s="67"/>
      <c r="L49" s="11"/>
      <c r="M49" s="74"/>
      <c r="N49" s="74"/>
      <c r="O49" s="97" t="s">
        <v>43</v>
      </c>
      <c r="P49" s="88" t="s">
        <v>34</v>
      </c>
      <c r="Q49" s="72"/>
      <c r="R49" s="72"/>
      <c r="S49" s="72"/>
      <c r="T49" s="72"/>
      <c r="U49" s="72"/>
      <c r="V49" s="72">
        <f>68+170+170+170+280+221</f>
        <v>1079</v>
      </c>
      <c r="W49" s="72"/>
      <c r="X49" s="67"/>
    </row>
    <row r="50" spans="2:24" ht="24" x14ac:dyDescent="0.25">
      <c r="B50" s="93" t="s">
        <v>43</v>
      </c>
      <c r="C50" s="95" t="s">
        <v>46</v>
      </c>
      <c r="D50" s="67"/>
      <c r="E50" s="67"/>
      <c r="F50" s="67"/>
      <c r="G50" s="67"/>
      <c r="H50" s="67"/>
      <c r="I50" s="67"/>
      <c r="J50" s="67"/>
      <c r="K50" s="67"/>
      <c r="L50" s="11">
        <f>765+243</f>
        <v>1008</v>
      </c>
      <c r="M50" s="74"/>
      <c r="N50" s="74"/>
      <c r="O50" s="97" t="s">
        <v>43</v>
      </c>
      <c r="P50" s="88"/>
      <c r="Q50" s="72"/>
      <c r="R50" s="72"/>
      <c r="S50" s="72"/>
      <c r="T50" s="72"/>
      <c r="U50" s="72"/>
      <c r="V50" s="72"/>
      <c r="W50" s="72"/>
      <c r="X50" s="67"/>
    </row>
    <row r="51" spans="2:24" x14ac:dyDescent="0.25">
      <c r="B51" s="9"/>
      <c r="C51" s="10"/>
      <c r="D51" s="67"/>
      <c r="E51" s="67"/>
      <c r="F51" s="67"/>
      <c r="G51" s="67"/>
      <c r="H51" s="67"/>
      <c r="I51" s="67"/>
      <c r="J51" s="67"/>
      <c r="K51" s="67"/>
      <c r="L51" s="11"/>
      <c r="M51" s="74"/>
      <c r="N51" s="74"/>
      <c r="O51" s="92"/>
      <c r="P51" s="91"/>
      <c r="Q51" s="67"/>
      <c r="R51" s="67"/>
      <c r="S51" s="67"/>
      <c r="T51" s="67"/>
      <c r="U51" s="67"/>
      <c r="V51" s="67"/>
      <c r="W51" s="67"/>
      <c r="X51" s="67"/>
    </row>
    <row r="52" spans="2:24" x14ac:dyDescent="0.25">
      <c r="B52" s="9"/>
      <c r="C52" s="10"/>
      <c r="D52" s="67">
        <v>0</v>
      </c>
      <c r="E52" s="67"/>
      <c r="F52" s="67"/>
      <c r="G52" s="67"/>
      <c r="H52" s="67"/>
      <c r="I52" s="67"/>
      <c r="J52" s="67"/>
      <c r="K52" s="67"/>
      <c r="L52" s="11"/>
      <c r="M52" s="74"/>
      <c r="N52" s="74"/>
      <c r="O52" s="92"/>
      <c r="P52" s="91"/>
      <c r="Q52" s="67"/>
      <c r="R52" s="67"/>
      <c r="S52" s="67"/>
      <c r="T52" s="67"/>
      <c r="U52" s="67"/>
      <c r="V52" s="67"/>
      <c r="W52" s="67"/>
      <c r="X52" s="67"/>
    </row>
    <row r="53" spans="2:24" x14ac:dyDescent="0.25">
      <c r="B53" s="9"/>
      <c r="C53" s="10"/>
      <c r="D53" s="67">
        <v>0</v>
      </c>
      <c r="E53" s="67"/>
      <c r="F53" s="67"/>
      <c r="G53" s="67"/>
      <c r="H53" s="67"/>
      <c r="I53" s="67"/>
      <c r="J53" s="67"/>
      <c r="K53" s="67"/>
      <c r="L53" s="11"/>
      <c r="M53" s="74"/>
      <c r="N53" s="74"/>
      <c r="O53" s="92"/>
      <c r="P53" s="91"/>
      <c r="Q53" s="67"/>
      <c r="R53" s="67"/>
      <c r="S53" s="67"/>
      <c r="T53" s="67"/>
      <c r="U53" s="67"/>
      <c r="V53" s="67"/>
      <c r="W53" s="67"/>
      <c r="X53" s="67"/>
    </row>
    <row r="54" spans="2:24" x14ac:dyDescent="0.25">
      <c r="B54" s="9"/>
      <c r="C54" s="10"/>
      <c r="D54" s="67">
        <v>0</v>
      </c>
      <c r="E54" s="67"/>
      <c r="F54" s="67"/>
      <c r="G54" s="67"/>
      <c r="H54" s="67"/>
      <c r="I54" s="67"/>
      <c r="J54" s="67"/>
      <c r="K54" s="67"/>
      <c r="L54" s="11"/>
      <c r="M54" s="74"/>
      <c r="N54" s="74"/>
      <c r="O54" s="92"/>
      <c r="P54" s="91"/>
      <c r="Q54" s="67"/>
      <c r="R54" s="67"/>
      <c r="S54" s="67"/>
      <c r="T54" s="67"/>
      <c r="U54" s="67"/>
      <c r="V54" s="67"/>
      <c r="W54" s="67"/>
      <c r="X54" s="67"/>
    </row>
    <row r="55" spans="2:24" x14ac:dyDescent="0.25">
      <c r="B55" s="9"/>
      <c r="C55" s="10"/>
      <c r="D55" s="67">
        <v>0</v>
      </c>
      <c r="E55" s="67"/>
      <c r="F55" s="67"/>
      <c r="G55" s="67"/>
      <c r="H55" s="67"/>
      <c r="I55" s="67"/>
      <c r="J55" s="67"/>
      <c r="K55" s="67"/>
      <c r="L55" s="11"/>
      <c r="M55" s="74"/>
      <c r="N55" s="74"/>
      <c r="O55" s="92"/>
      <c r="P55" s="91"/>
      <c r="Q55" s="67"/>
      <c r="R55" s="67"/>
      <c r="S55" s="67"/>
      <c r="T55" s="67"/>
      <c r="U55" s="67"/>
      <c r="V55" s="67"/>
      <c r="W55" s="67"/>
      <c r="X55" s="67"/>
    </row>
    <row r="56" spans="2:24" x14ac:dyDescent="0.25">
      <c r="B56" s="9"/>
      <c r="C56" s="10"/>
      <c r="D56" s="67">
        <v>0</v>
      </c>
      <c r="E56" s="67"/>
      <c r="F56" s="67"/>
      <c r="G56" s="67"/>
      <c r="H56" s="67"/>
      <c r="I56" s="67"/>
      <c r="J56" s="67"/>
      <c r="K56" s="67"/>
      <c r="L56" s="11"/>
      <c r="M56" s="74"/>
      <c r="N56" s="74"/>
      <c r="O56" s="92"/>
      <c r="P56" s="91"/>
      <c r="Q56" s="67">
        <v>0</v>
      </c>
      <c r="R56" s="67"/>
      <c r="S56" s="67"/>
      <c r="T56" s="67"/>
      <c r="U56" s="67"/>
      <c r="V56" s="67"/>
      <c r="W56" s="67"/>
      <c r="X56" s="67"/>
    </row>
    <row r="57" spans="2:24" x14ac:dyDescent="0.25">
      <c r="B57" s="9"/>
      <c r="C57" s="10"/>
      <c r="D57" s="67">
        <v>0</v>
      </c>
      <c r="E57" s="67"/>
      <c r="F57" s="67"/>
      <c r="G57" s="67"/>
      <c r="H57" s="67"/>
      <c r="I57" s="67"/>
      <c r="J57" s="67"/>
      <c r="K57" s="67"/>
      <c r="L57" s="11"/>
      <c r="M57" s="74"/>
      <c r="N57" s="74"/>
      <c r="O57" s="92"/>
      <c r="P57" s="91"/>
      <c r="Q57" s="67">
        <v>0</v>
      </c>
      <c r="R57" s="67"/>
      <c r="S57" s="67"/>
      <c r="T57" s="67"/>
      <c r="U57" s="67"/>
      <c r="V57" s="67"/>
      <c r="W57" s="67"/>
      <c r="X57" s="67"/>
    </row>
    <row r="58" spans="2:24" x14ac:dyDescent="0.25">
      <c r="B58" s="9"/>
      <c r="C58" s="10"/>
      <c r="D58" s="67">
        <v>0</v>
      </c>
      <c r="E58" s="67"/>
      <c r="F58" s="67"/>
      <c r="G58" s="67"/>
      <c r="H58" s="67"/>
      <c r="I58" s="67"/>
      <c r="J58" s="67"/>
      <c r="K58" s="67"/>
      <c r="L58" s="11"/>
      <c r="M58" s="74"/>
      <c r="N58" s="74"/>
      <c r="O58" s="92"/>
      <c r="P58" s="91"/>
      <c r="Q58" s="67">
        <v>0</v>
      </c>
      <c r="R58" s="67"/>
      <c r="S58" s="67"/>
      <c r="T58" s="67"/>
      <c r="U58" s="67"/>
      <c r="V58" s="67"/>
      <c r="W58" s="67"/>
      <c r="X58" s="67"/>
    </row>
    <row r="59" spans="2:24" x14ac:dyDescent="0.25">
      <c r="B59" s="9"/>
      <c r="C59" s="10"/>
      <c r="D59" s="67">
        <v>0</v>
      </c>
      <c r="E59" s="67"/>
      <c r="F59" s="67"/>
      <c r="G59" s="67"/>
      <c r="H59" s="67"/>
      <c r="I59" s="67"/>
      <c r="J59" s="67"/>
      <c r="K59" s="67"/>
      <c r="L59" s="11"/>
      <c r="M59" s="74"/>
      <c r="N59" s="74"/>
      <c r="O59" s="92"/>
      <c r="P59" s="91"/>
      <c r="Q59" s="67">
        <v>0</v>
      </c>
      <c r="R59" s="67"/>
      <c r="S59" s="67"/>
      <c r="T59" s="67"/>
      <c r="U59" s="67"/>
      <c r="V59" s="67"/>
      <c r="W59" s="67"/>
      <c r="X59" s="67"/>
    </row>
    <row r="60" spans="2:24" x14ac:dyDescent="0.25">
      <c r="B60" s="9"/>
      <c r="C60" s="10"/>
      <c r="D60" s="67">
        <v>0</v>
      </c>
      <c r="E60" s="67"/>
      <c r="F60" s="67"/>
      <c r="G60" s="67"/>
      <c r="H60" s="67"/>
      <c r="I60" s="67"/>
      <c r="J60" s="67"/>
      <c r="K60" s="67"/>
      <c r="L60" s="11"/>
      <c r="M60" s="74"/>
      <c r="N60" s="74"/>
      <c r="O60" s="92"/>
      <c r="P60" s="91"/>
      <c r="Q60" s="67">
        <v>0</v>
      </c>
      <c r="R60" s="67"/>
      <c r="S60" s="67"/>
      <c r="T60" s="67"/>
      <c r="U60" s="67"/>
      <c r="V60" s="67"/>
      <c r="W60" s="67"/>
      <c r="X60" s="67"/>
    </row>
    <row r="61" spans="2:24" x14ac:dyDescent="0.25">
      <c r="B61" s="9"/>
      <c r="C61" s="10"/>
      <c r="D61" s="67">
        <v>0</v>
      </c>
      <c r="E61" s="67"/>
      <c r="F61" s="67"/>
      <c r="G61" s="67"/>
      <c r="H61" s="67"/>
      <c r="I61" s="67"/>
      <c r="J61" s="67"/>
      <c r="K61" s="67"/>
      <c r="L61" s="11"/>
      <c r="M61" s="74"/>
      <c r="N61" s="74"/>
      <c r="O61" s="92"/>
      <c r="P61" s="91"/>
      <c r="Q61" s="67">
        <v>0</v>
      </c>
      <c r="R61" s="67"/>
      <c r="S61" s="67"/>
      <c r="T61" s="67"/>
      <c r="U61" s="67"/>
      <c r="V61" s="67"/>
      <c r="W61" s="67"/>
      <c r="X61" s="67"/>
    </row>
    <row r="62" spans="2:24" ht="15.75" thickBot="1" x14ac:dyDescent="0.3">
      <c r="B62" s="9"/>
      <c r="C62" s="34"/>
      <c r="D62" s="73">
        <v>0</v>
      </c>
      <c r="E62" s="73"/>
      <c r="F62" s="73"/>
      <c r="G62" s="73"/>
      <c r="H62" s="73"/>
      <c r="I62" s="73"/>
      <c r="J62" s="73"/>
      <c r="K62" s="73"/>
      <c r="L62" s="20"/>
      <c r="M62" s="74"/>
      <c r="N62" s="74"/>
      <c r="O62" s="46"/>
      <c r="P62" s="51"/>
      <c r="Q62" s="73">
        <v>0</v>
      </c>
      <c r="R62" s="73"/>
      <c r="S62" s="73"/>
      <c r="T62" s="73"/>
      <c r="U62" s="73"/>
      <c r="V62" s="73"/>
      <c r="W62" s="73"/>
      <c r="X62" s="73"/>
    </row>
    <row r="63" spans="2:24" ht="24" thickBot="1" x14ac:dyDescent="0.3">
      <c r="C63" s="35" t="s">
        <v>18</v>
      </c>
      <c r="D63" s="30">
        <f t="shared" ref="D63:L63" si="2">SUM(D40:D62)</f>
        <v>170</v>
      </c>
      <c r="E63" s="31">
        <f t="shared" si="2"/>
        <v>369</v>
      </c>
      <c r="F63" s="31">
        <f t="shared" si="2"/>
        <v>2264</v>
      </c>
      <c r="G63" s="31">
        <f t="shared" si="2"/>
        <v>0</v>
      </c>
      <c r="H63" s="31">
        <f t="shared" si="2"/>
        <v>1799</v>
      </c>
      <c r="I63" s="31">
        <f t="shared" si="2"/>
        <v>403</v>
      </c>
      <c r="J63" s="22">
        <f t="shared" si="2"/>
        <v>2651.5</v>
      </c>
      <c r="K63" s="32">
        <f t="shared" si="2"/>
        <v>4783</v>
      </c>
      <c r="L63" s="100">
        <f t="shared" si="2"/>
        <v>1008</v>
      </c>
      <c r="M63" s="75"/>
      <c r="N63" s="74"/>
      <c r="P63" s="33" t="s">
        <v>18</v>
      </c>
      <c r="Q63" s="21">
        <f>SUM(Q40:Q62)</f>
        <v>907</v>
      </c>
      <c r="R63" s="22">
        <f t="shared" ref="R63:X63" si="3">SUM(R40:R62)</f>
        <v>89</v>
      </c>
      <c r="S63" s="22">
        <f t="shared" si="3"/>
        <v>2444</v>
      </c>
      <c r="T63" s="22">
        <f t="shared" si="3"/>
        <v>58</v>
      </c>
      <c r="U63" s="22">
        <f t="shared" si="3"/>
        <v>403</v>
      </c>
      <c r="V63" s="22">
        <f t="shared" si="3"/>
        <v>5587</v>
      </c>
      <c r="W63" s="22">
        <f t="shared" si="3"/>
        <v>4449.5</v>
      </c>
      <c r="X63" s="23">
        <f t="shared" si="3"/>
        <v>5143</v>
      </c>
    </row>
    <row r="64" spans="2:24" ht="15.75" thickBot="1" x14ac:dyDescent="0.3">
      <c r="D64" s="5"/>
      <c r="E64" s="5"/>
      <c r="F64" s="5"/>
      <c r="G64" s="5"/>
      <c r="H64" s="5"/>
      <c r="I64" s="5"/>
      <c r="J64" s="5"/>
      <c r="K64" s="5"/>
      <c r="L64" s="78"/>
      <c r="M64" s="76"/>
      <c r="N64" s="74"/>
      <c r="Q64" s="5"/>
      <c r="R64" s="5"/>
      <c r="S64" s="5"/>
      <c r="T64" s="5"/>
      <c r="U64" s="5"/>
      <c r="V64" s="5"/>
      <c r="W64" s="5"/>
      <c r="X64" s="5"/>
    </row>
    <row r="65" spans="2:26" ht="21.75" thickBot="1" x14ac:dyDescent="0.4">
      <c r="D65" s="5"/>
      <c r="E65" s="5"/>
      <c r="F65" s="114">
        <f>K63+J63+I63+H63+G63+F63+E63+D63+L63</f>
        <v>13447.5</v>
      </c>
      <c r="G65" s="115"/>
      <c r="H65" s="116"/>
      <c r="I65" s="5"/>
      <c r="J65" s="5">
        <v>13447.5</v>
      </c>
      <c r="K65" s="5"/>
      <c r="L65" s="78"/>
      <c r="M65" s="76"/>
      <c r="N65" s="74"/>
      <c r="Q65" s="5"/>
      <c r="R65" s="5"/>
      <c r="S65" s="117">
        <f>Q63+R63+S63+T63+U63+V63+W63+X63</f>
        <v>19080.5</v>
      </c>
      <c r="T65" s="118"/>
      <c r="U65" s="119"/>
      <c r="V65" s="5">
        <v>19080.5</v>
      </c>
      <c r="W65" s="5"/>
      <c r="X65" s="5"/>
    </row>
    <row r="66" spans="2:26" x14ac:dyDescent="0.25">
      <c r="D66" s="5"/>
      <c r="E66" s="5"/>
      <c r="F66" s="5"/>
      <c r="G66" s="5"/>
      <c r="H66" s="5"/>
      <c r="J66" s="5"/>
      <c r="K66" s="5"/>
      <c r="L66" s="78"/>
      <c r="M66" s="76"/>
      <c r="N66" s="74"/>
      <c r="Q66" s="5"/>
      <c r="R66" s="5"/>
      <c r="S66" s="5"/>
      <c r="T66" s="5"/>
      <c r="U66" s="5"/>
      <c r="V66" s="5"/>
      <c r="W66" s="5"/>
      <c r="X66" s="5"/>
    </row>
    <row r="67" spans="2:26" x14ac:dyDescent="0.25">
      <c r="D67" s="5"/>
      <c r="E67" s="5"/>
      <c r="F67" s="5"/>
      <c r="G67" s="5"/>
      <c r="H67" s="5"/>
      <c r="I67" s="5"/>
      <c r="J67" s="5"/>
      <c r="K67" s="5"/>
      <c r="L67" s="78"/>
      <c r="M67" s="76"/>
      <c r="N67" s="74"/>
      <c r="Q67" s="5"/>
      <c r="R67" s="5"/>
      <c r="S67" s="5"/>
      <c r="T67" s="5"/>
      <c r="U67" s="5"/>
      <c r="V67" s="5"/>
      <c r="W67" s="5"/>
      <c r="X67" s="5"/>
    </row>
    <row r="68" spans="2:26" ht="15.75" thickBot="1" x14ac:dyDescent="0.3">
      <c r="D68" s="5"/>
      <c r="E68" s="5"/>
      <c r="F68" s="5"/>
      <c r="G68" s="5"/>
      <c r="H68" s="5"/>
      <c r="I68" s="5"/>
      <c r="J68" s="5"/>
      <c r="K68" s="5"/>
      <c r="L68" s="78"/>
      <c r="M68" s="79"/>
      <c r="N68" s="74"/>
      <c r="Q68" s="5"/>
      <c r="R68" s="5"/>
      <c r="S68" s="5"/>
      <c r="T68" s="5"/>
      <c r="U68" s="5"/>
      <c r="V68" s="5"/>
      <c r="W68" s="5"/>
      <c r="X68" s="5"/>
    </row>
    <row r="69" spans="2:26" x14ac:dyDescent="0.25">
      <c r="L69" s="80"/>
      <c r="M69" s="80"/>
    </row>
    <row r="70" spans="2:26" x14ac:dyDescent="0.25">
      <c r="L70" s="80"/>
      <c r="M70" s="80"/>
    </row>
    <row r="71" spans="2:26" ht="15.75" thickBot="1" x14ac:dyDescent="0.3"/>
    <row r="72" spans="2:26" ht="22.5" thickTop="1" thickBot="1" x14ac:dyDescent="0.4">
      <c r="C72" s="107" t="s">
        <v>36</v>
      </c>
      <c r="D72" s="108"/>
      <c r="E72" s="108"/>
      <c r="F72" s="108"/>
      <c r="G72" s="108"/>
      <c r="H72" s="108"/>
      <c r="I72" s="108"/>
      <c r="J72" s="108"/>
      <c r="K72" s="108"/>
      <c r="L72" s="84" t="s">
        <v>41</v>
      </c>
      <c r="M72" s="83"/>
      <c r="N72" s="81"/>
      <c r="O72" s="109" t="s">
        <v>19</v>
      </c>
      <c r="P72" s="110"/>
      <c r="Q72" s="110"/>
      <c r="R72" s="110"/>
      <c r="S72" s="110"/>
      <c r="T72" s="110"/>
      <c r="U72" s="110"/>
      <c r="V72" s="110"/>
      <c r="W72" s="110"/>
      <c r="X72" s="85" t="s">
        <v>41</v>
      </c>
    </row>
    <row r="73" spans="2:26" ht="16.5" thickBot="1" x14ac:dyDescent="0.3">
      <c r="I73" s="111" t="s">
        <v>37</v>
      </c>
      <c r="J73" s="112"/>
      <c r="K73" s="113"/>
      <c r="L73" s="68"/>
      <c r="M73" s="59"/>
      <c r="N73" s="74"/>
      <c r="W73" s="112"/>
      <c r="X73" s="113"/>
    </row>
    <row r="74" spans="2:26" s="2" customFormat="1" ht="64.5" thickTop="1" thickBot="1" x14ac:dyDescent="0.3">
      <c r="B74" s="6" t="s">
        <v>0</v>
      </c>
      <c r="C74" s="24" t="s">
        <v>1</v>
      </c>
      <c r="D74" s="25" t="s">
        <v>2</v>
      </c>
      <c r="E74" s="26" t="s">
        <v>7</v>
      </c>
      <c r="F74" s="56" t="s">
        <v>38</v>
      </c>
      <c r="G74" s="25" t="s">
        <v>3</v>
      </c>
      <c r="H74" s="27" t="s">
        <v>22</v>
      </c>
      <c r="I74" s="60" t="s">
        <v>4</v>
      </c>
      <c r="J74" s="61" t="s">
        <v>8</v>
      </c>
      <c r="K74" s="62" t="s">
        <v>5</v>
      </c>
      <c r="L74" s="69"/>
      <c r="M74" s="38"/>
      <c r="N74" s="82"/>
      <c r="O74" s="36" t="s">
        <v>0</v>
      </c>
      <c r="P74" s="18" t="s">
        <v>1</v>
      </c>
      <c r="Q74" s="64" t="s">
        <v>2</v>
      </c>
      <c r="R74" s="19" t="s">
        <v>16</v>
      </c>
      <c r="S74" s="54" t="s">
        <v>38</v>
      </c>
      <c r="T74" s="14" t="s">
        <v>3</v>
      </c>
      <c r="U74" s="14" t="s">
        <v>4</v>
      </c>
      <c r="V74" s="55" t="s">
        <v>25</v>
      </c>
      <c r="W74" s="57" t="s">
        <v>8</v>
      </c>
      <c r="X74" s="58" t="s">
        <v>5</v>
      </c>
    </row>
    <row r="75" spans="2:26" ht="48.75" x14ac:dyDescent="0.25">
      <c r="B75" s="40" t="s">
        <v>20</v>
      </c>
      <c r="C75" s="41" t="s">
        <v>6</v>
      </c>
      <c r="D75" s="72">
        <v>160</v>
      </c>
      <c r="E75" s="72">
        <v>0</v>
      </c>
      <c r="F75" s="72">
        <v>0</v>
      </c>
      <c r="G75" s="72">
        <v>0</v>
      </c>
      <c r="H75" s="72">
        <v>0</v>
      </c>
      <c r="I75" s="72">
        <v>0</v>
      </c>
      <c r="J75" s="72"/>
      <c r="K75" s="72">
        <v>0</v>
      </c>
      <c r="L75" s="70"/>
      <c r="M75" s="74"/>
      <c r="N75" s="74"/>
      <c r="O75" s="52" t="s">
        <v>20</v>
      </c>
      <c r="P75" s="53" t="s">
        <v>35</v>
      </c>
      <c r="Q75" s="72">
        <v>0</v>
      </c>
      <c r="R75" s="72">
        <v>0</v>
      </c>
      <c r="S75" s="72">
        <v>0</v>
      </c>
      <c r="T75" s="72">
        <v>0</v>
      </c>
      <c r="U75" s="72">
        <v>0</v>
      </c>
      <c r="V75" s="72">
        <v>0</v>
      </c>
      <c r="W75" s="72">
        <v>0</v>
      </c>
      <c r="X75" s="72">
        <f>109+1973+1400+1641+70+756+830</f>
        <v>6779</v>
      </c>
      <c r="Y75" s="65"/>
      <c r="Z75" s="65"/>
    </row>
    <row r="76" spans="2:26" ht="45.75" customHeight="1" x14ac:dyDescent="0.25">
      <c r="B76" s="40" t="s">
        <v>20</v>
      </c>
      <c r="C76" s="44" t="s">
        <v>29</v>
      </c>
      <c r="D76" s="67">
        <v>0</v>
      </c>
      <c r="E76" s="67">
        <v>0</v>
      </c>
      <c r="F76" s="67">
        <v>0</v>
      </c>
      <c r="G76" s="67">
        <v>0</v>
      </c>
      <c r="H76" s="67">
        <v>0</v>
      </c>
      <c r="I76" s="67">
        <v>0</v>
      </c>
      <c r="J76" s="67"/>
      <c r="K76" s="67">
        <f>542+680+1493+1388+806+1177</f>
        <v>6086</v>
      </c>
      <c r="L76" s="71"/>
      <c r="M76" s="74"/>
      <c r="N76" s="74"/>
      <c r="O76" s="52" t="s">
        <v>20</v>
      </c>
      <c r="P76" s="47" t="s">
        <v>23</v>
      </c>
      <c r="Q76" s="72">
        <v>0</v>
      </c>
      <c r="R76" s="72">
        <v>0</v>
      </c>
      <c r="S76" s="72">
        <v>0</v>
      </c>
      <c r="T76" s="72">
        <v>0</v>
      </c>
      <c r="U76" s="72">
        <v>0</v>
      </c>
      <c r="V76" s="72">
        <v>0</v>
      </c>
      <c r="W76" s="72">
        <f>127+896+100</f>
        <v>1123</v>
      </c>
      <c r="X76" s="67">
        <v>0</v>
      </c>
    </row>
    <row r="77" spans="2:26" ht="38.25" customHeight="1" x14ac:dyDescent="0.25">
      <c r="B77" s="40" t="s">
        <v>20</v>
      </c>
      <c r="C77" s="43" t="s">
        <v>21</v>
      </c>
      <c r="D77" s="67">
        <v>0</v>
      </c>
      <c r="E77" s="67">
        <v>0</v>
      </c>
      <c r="F77" s="67">
        <v>0</v>
      </c>
      <c r="G77" s="67">
        <v>0</v>
      </c>
      <c r="H77" s="67">
        <f>78+66+102+68+102+51+51</f>
        <v>518</v>
      </c>
      <c r="I77" s="67">
        <v>0</v>
      </c>
      <c r="J77" s="67"/>
      <c r="K77" s="67">
        <v>0</v>
      </c>
      <c r="L77" s="70"/>
      <c r="M77" s="74"/>
      <c r="N77" s="74"/>
      <c r="O77" s="52" t="s">
        <v>20</v>
      </c>
      <c r="P77" s="50" t="s">
        <v>40</v>
      </c>
      <c r="Q77" s="72">
        <f>144+287+180</f>
        <v>611</v>
      </c>
      <c r="R77" s="72">
        <v>0</v>
      </c>
      <c r="S77" s="72">
        <v>0</v>
      </c>
      <c r="T77" s="72">
        <v>0</v>
      </c>
      <c r="U77" s="72">
        <v>0</v>
      </c>
      <c r="V77" s="72">
        <v>0</v>
      </c>
      <c r="W77" s="72">
        <v>0</v>
      </c>
      <c r="X77" s="67">
        <v>0</v>
      </c>
    </row>
    <row r="78" spans="2:26" ht="22.5" customHeight="1" x14ac:dyDescent="0.25">
      <c r="B78" s="40" t="s">
        <v>20</v>
      </c>
      <c r="C78" s="42" t="s">
        <v>10</v>
      </c>
      <c r="D78" s="67">
        <v>0</v>
      </c>
      <c r="E78" s="67">
        <v>123</v>
      </c>
      <c r="F78" s="67">
        <v>0</v>
      </c>
      <c r="G78" s="67">
        <v>0</v>
      </c>
      <c r="H78" s="67">
        <v>0</v>
      </c>
      <c r="I78" s="67">
        <f>391+81</f>
        <v>472</v>
      </c>
      <c r="J78" s="67"/>
      <c r="K78" s="67">
        <v>0</v>
      </c>
      <c r="L78" s="70"/>
      <c r="M78" s="74"/>
      <c r="N78" s="74"/>
      <c r="O78" s="52" t="s">
        <v>20</v>
      </c>
      <c r="P78" s="48" t="s">
        <v>12</v>
      </c>
      <c r="Q78" s="72">
        <v>0</v>
      </c>
      <c r="R78" s="72">
        <v>0</v>
      </c>
      <c r="S78" s="72">
        <v>0</v>
      </c>
      <c r="T78" s="72">
        <v>0</v>
      </c>
      <c r="U78" s="72">
        <v>779</v>
      </c>
      <c r="V78" s="72">
        <v>0</v>
      </c>
      <c r="W78" s="72">
        <v>0</v>
      </c>
      <c r="X78" s="67">
        <v>0</v>
      </c>
    </row>
    <row r="79" spans="2:26" ht="22.5" customHeight="1" x14ac:dyDescent="0.25">
      <c r="B79" s="40" t="s">
        <v>20</v>
      </c>
      <c r="C79" s="43" t="s">
        <v>27</v>
      </c>
      <c r="D79" s="67">
        <v>242</v>
      </c>
      <c r="E79" s="67">
        <v>0</v>
      </c>
      <c r="F79" s="67">
        <f>60</f>
        <v>60</v>
      </c>
      <c r="G79" s="67">
        <v>0</v>
      </c>
      <c r="H79" s="67">
        <v>0</v>
      </c>
      <c r="I79" s="67">
        <v>0</v>
      </c>
      <c r="J79" s="67"/>
      <c r="K79" s="67">
        <v>0</v>
      </c>
      <c r="L79" s="70"/>
      <c r="M79" s="74"/>
      <c r="N79" s="74"/>
      <c r="O79" s="52" t="s">
        <v>20</v>
      </c>
      <c r="P79" s="48" t="s">
        <v>13</v>
      </c>
      <c r="Q79" s="72">
        <v>0</v>
      </c>
      <c r="R79" s="72">
        <v>0</v>
      </c>
      <c r="S79" s="72">
        <v>0</v>
      </c>
      <c r="T79" s="72">
        <v>0</v>
      </c>
      <c r="U79" s="72">
        <v>0</v>
      </c>
      <c r="V79" s="72">
        <v>0</v>
      </c>
      <c r="W79" s="72">
        <f>327+60</f>
        <v>387</v>
      </c>
      <c r="X79" s="67">
        <v>0</v>
      </c>
    </row>
    <row r="80" spans="2:26" ht="36" x14ac:dyDescent="0.25">
      <c r="B80" s="40" t="s">
        <v>20</v>
      </c>
      <c r="C80" s="44" t="s">
        <v>31</v>
      </c>
      <c r="D80" s="67">
        <v>0</v>
      </c>
      <c r="E80" s="67">
        <v>0</v>
      </c>
      <c r="F80" s="67">
        <v>0</v>
      </c>
      <c r="G80" s="67">
        <f>40+45</f>
        <v>85</v>
      </c>
      <c r="H80" s="67">
        <v>0</v>
      </c>
      <c r="I80" s="67">
        <v>0</v>
      </c>
      <c r="J80" s="67"/>
      <c r="K80" s="67">
        <v>0</v>
      </c>
      <c r="L80" s="70"/>
      <c r="M80" s="74"/>
      <c r="N80" s="74"/>
      <c r="O80" s="52" t="s">
        <v>20</v>
      </c>
      <c r="P80" s="49" t="s">
        <v>33</v>
      </c>
      <c r="Q80" s="72">
        <v>0</v>
      </c>
      <c r="R80" s="72">
        <v>0</v>
      </c>
      <c r="S80" s="72">
        <v>0</v>
      </c>
      <c r="T80" s="72">
        <f>90+10+234</f>
        <v>334</v>
      </c>
      <c r="U80" s="72">
        <v>0</v>
      </c>
      <c r="V80" s="72">
        <v>0</v>
      </c>
      <c r="W80" s="72">
        <v>0</v>
      </c>
      <c r="X80" s="67">
        <v>0</v>
      </c>
    </row>
    <row r="81" spans="2:24" ht="36.75" x14ac:dyDescent="0.25">
      <c r="B81" s="40" t="s">
        <v>20</v>
      </c>
      <c r="C81" s="44" t="s">
        <v>28</v>
      </c>
      <c r="D81" s="67">
        <v>0</v>
      </c>
      <c r="E81" s="67">
        <v>0</v>
      </c>
      <c r="F81" s="67">
        <v>0</v>
      </c>
      <c r="G81" s="67">
        <v>0</v>
      </c>
      <c r="H81" s="67">
        <v>0</v>
      </c>
      <c r="I81" s="67">
        <v>0</v>
      </c>
      <c r="J81" s="67">
        <f>1013+1701</f>
        <v>2714</v>
      </c>
      <c r="K81" s="67">
        <v>0</v>
      </c>
      <c r="L81" s="70"/>
      <c r="M81" s="74"/>
      <c r="N81" s="74"/>
      <c r="O81" s="52" t="s">
        <v>20</v>
      </c>
      <c r="P81" s="49" t="s">
        <v>39</v>
      </c>
      <c r="Q81" s="72">
        <v>0</v>
      </c>
      <c r="R81" s="72">
        <v>0</v>
      </c>
      <c r="S81" s="72">
        <f>2200+118+30+82+36+338</f>
        <v>2804</v>
      </c>
      <c r="T81" s="72">
        <v>0</v>
      </c>
      <c r="U81" s="72">
        <v>0</v>
      </c>
      <c r="V81" s="72">
        <v>0</v>
      </c>
      <c r="W81" s="72">
        <v>0</v>
      </c>
      <c r="X81" s="67">
        <v>0</v>
      </c>
    </row>
    <row r="82" spans="2:24" ht="32.25" customHeight="1" x14ac:dyDescent="0.25">
      <c r="B82" s="40" t="s">
        <v>20</v>
      </c>
      <c r="C82" s="42" t="s">
        <v>9</v>
      </c>
      <c r="D82" s="67">
        <v>0</v>
      </c>
      <c r="E82" s="67">
        <v>180</v>
      </c>
      <c r="F82" s="67">
        <v>0</v>
      </c>
      <c r="G82" s="67">
        <v>0</v>
      </c>
      <c r="H82" s="67">
        <v>0</v>
      </c>
      <c r="I82" s="67">
        <v>0</v>
      </c>
      <c r="J82" s="67">
        <v>0</v>
      </c>
      <c r="K82" s="67">
        <v>0</v>
      </c>
      <c r="L82" s="70"/>
      <c r="M82" s="74"/>
      <c r="N82" s="74"/>
      <c r="O82" s="52" t="s">
        <v>20</v>
      </c>
      <c r="P82" s="66" t="s">
        <v>15</v>
      </c>
      <c r="Q82" s="72">
        <v>0</v>
      </c>
      <c r="R82" s="72">
        <v>1221</v>
      </c>
      <c r="S82" s="72" t="s">
        <v>26</v>
      </c>
      <c r="T82" s="72">
        <v>0</v>
      </c>
      <c r="U82" s="72">
        <v>0</v>
      </c>
      <c r="V82" s="72">
        <v>0</v>
      </c>
      <c r="W82" s="72">
        <v>0</v>
      </c>
      <c r="X82" s="67">
        <v>0</v>
      </c>
    </row>
    <row r="83" spans="2:24" ht="36" x14ac:dyDescent="0.25">
      <c r="B83" s="40" t="s">
        <v>20</v>
      </c>
      <c r="C83" s="44" t="s">
        <v>30</v>
      </c>
      <c r="D83" s="67">
        <v>0</v>
      </c>
      <c r="E83" s="67">
        <v>0</v>
      </c>
      <c r="F83" s="67">
        <f>1638+45+36</f>
        <v>1719</v>
      </c>
      <c r="G83" s="67">
        <v>0</v>
      </c>
      <c r="H83" s="67">
        <v>0</v>
      </c>
      <c r="I83" s="67">
        <v>0</v>
      </c>
      <c r="J83" s="67">
        <v>0</v>
      </c>
      <c r="K83" s="67">
        <v>0</v>
      </c>
      <c r="L83" s="70"/>
      <c r="M83" s="74"/>
      <c r="N83" s="74"/>
      <c r="O83" s="52" t="s">
        <v>20</v>
      </c>
      <c r="P83" s="63" t="s">
        <v>32</v>
      </c>
      <c r="Q83" s="72">
        <v>0</v>
      </c>
      <c r="R83" s="72">
        <v>0</v>
      </c>
      <c r="S83" s="72">
        <v>0</v>
      </c>
      <c r="T83" s="72">
        <v>0</v>
      </c>
      <c r="U83" s="72">
        <v>0</v>
      </c>
      <c r="V83" s="72">
        <f>700+700+3067+710</f>
        <v>5177</v>
      </c>
      <c r="W83" s="72">
        <v>0</v>
      </c>
      <c r="X83" s="67">
        <v>0</v>
      </c>
    </row>
    <row r="84" spans="2:24" ht="22.5" customHeight="1" x14ac:dyDescent="0.25">
      <c r="B84" s="40" t="s">
        <v>20</v>
      </c>
      <c r="C84" s="42" t="s">
        <v>11</v>
      </c>
      <c r="D84" s="67">
        <v>0</v>
      </c>
      <c r="E84" s="67">
        <v>0</v>
      </c>
      <c r="F84" s="67">
        <v>0</v>
      </c>
      <c r="G84" s="67">
        <v>0</v>
      </c>
      <c r="H84" s="67">
        <f>380+380+460</f>
        <v>1220</v>
      </c>
      <c r="I84" s="67">
        <v>0</v>
      </c>
      <c r="J84" s="67">
        <v>0</v>
      </c>
      <c r="K84" s="67">
        <v>0</v>
      </c>
      <c r="L84" s="70"/>
      <c r="M84" s="74"/>
      <c r="N84" s="74"/>
      <c r="O84" s="52" t="s">
        <v>20</v>
      </c>
      <c r="P84" s="48" t="s">
        <v>34</v>
      </c>
      <c r="Q84" s="72">
        <v>0</v>
      </c>
      <c r="R84" s="72">
        <v>0</v>
      </c>
      <c r="S84" s="72">
        <v>0</v>
      </c>
      <c r="T84" s="72">
        <v>0</v>
      </c>
      <c r="U84" s="72">
        <v>0</v>
      </c>
      <c r="V84" s="72">
        <f>170+238+170+153+170+336</f>
        <v>1237</v>
      </c>
      <c r="W84" s="72">
        <v>0</v>
      </c>
      <c r="X84" s="67">
        <v>0</v>
      </c>
    </row>
    <row r="85" spans="2:24" ht="22.5" customHeight="1" x14ac:dyDescent="0.25">
      <c r="B85" s="40" t="s">
        <v>20</v>
      </c>
      <c r="C85" s="45"/>
      <c r="D85" s="67">
        <v>0</v>
      </c>
      <c r="E85" s="67"/>
      <c r="F85" s="67"/>
      <c r="G85" s="67"/>
      <c r="H85" s="67"/>
      <c r="I85" s="67"/>
      <c r="J85" s="67"/>
      <c r="K85" s="67"/>
      <c r="L85" s="70"/>
      <c r="M85" s="74"/>
      <c r="N85" s="74"/>
      <c r="O85" s="52" t="s">
        <v>20</v>
      </c>
      <c r="P85" s="48"/>
      <c r="Q85" s="72">
        <v>0</v>
      </c>
      <c r="R85" s="72">
        <v>0</v>
      </c>
      <c r="S85" s="72">
        <v>0</v>
      </c>
      <c r="T85" s="72">
        <v>0</v>
      </c>
      <c r="U85" s="72">
        <v>0</v>
      </c>
      <c r="V85" s="72">
        <v>0</v>
      </c>
      <c r="W85" s="72">
        <v>0</v>
      </c>
      <c r="X85" s="67">
        <v>0</v>
      </c>
    </row>
    <row r="86" spans="2:24" ht="22.5" hidden="1" customHeight="1" x14ac:dyDescent="0.25">
      <c r="B86" s="9"/>
      <c r="C86" s="10"/>
      <c r="D86" s="67">
        <v>0</v>
      </c>
      <c r="E86" s="67"/>
      <c r="F86" s="67"/>
      <c r="G86" s="67"/>
      <c r="H86" s="67"/>
      <c r="I86" s="67"/>
      <c r="J86" s="67"/>
      <c r="K86" s="67"/>
      <c r="L86" s="70"/>
      <c r="M86" s="74"/>
      <c r="N86" s="74"/>
      <c r="O86" s="46"/>
      <c r="P86" s="51"/>
      <c r="Q86" s="67">
        <v>0</v>
      </c>
      <c r="R86" s="67"/>
      <c r="S86" s="67"/>
      <c r="T86" s="67"/>
      <c r="U86" s="67"/>
      <c r="V86" s="67"/>
      <c r="W86" s="67"/>
      <c r="X86" s="67"/>
    </row>
    <row r="87" spans="2:24" ht="22.5" hidden="1" customHeight="1" x14ac:dyDescent="0.25">
      <c r="B87" s="9"/>
      <c r="C87" s="10"/>
      <c r="D87" s="67">
        <v>0</v>
      </c>
      <c r="E87" s="67"/>
      <c r="F87" s="67"/>
      <c r="G87" s="67"/>
      <c r="H87" s="67"/>
      <c r="I87" s="67"/>
      <c r="J87" s="67"/>
      <c r="K87" s="67"/>
      <c r="L87" s="70"/>
      <c r="M87" s="74"/>
      <c r="N87" s="74"/>
      <c r="O87" s="46"/>
      <c r="P87" s="51"/>
      <c r="Q87" s="67">
        <v>0</v>
      </c>
      <c r="R87" s="67"/>
      <c r="S87" s="67"/>
      <c r="T87" s="67"/>
      <c r="U87" s="67"/>
      <c r="V87" s="67"/>
      <c r="W87" s="67"/>
      <c r="X87" s="67"/>
    </row>
    <row r="88" spans="2:24" ht="22.5" hidden="1" customHeight="1" x14ac:dyDescent="0.25">
      <c r="B88" s="9"/>
      <c r="C88" s="10"/>
      <c r="D88" s="67">
        <v>0</v>
      </c>
      <c r="E88" s="67"/>
      <c r="F88" s="67"/>
      <c r="G88" s="67"/>
      <c r="H88" s="67"/>
      <c r="I88" s="67"/>
      <c r="J88" s="67"/>
      <c r="K88" s="67"/>
      <c r="L88" s="70"/>
      <c r="M88" s="74"/>
      <c r="N88" s="74"/>
      <c r="O88" s="46"/>
      <c r="P88" s="51"/>
      <c r="Q88" s="67">
        <v>0</v>
      </c>
      <c r="R88" s="67"/>
      <c r="S88" s="67"/>
      <c r="T88" s="67"/>
      <c r="U88" s="67"/>
      <c r="V88" s="67"/>
      <c r="W88" s="67"/>
      <c r="X88" s="67"/>
    </row>
    <row r="89" spans="2:24" ht="22.5" hidden="1" customHeight="1" x14ac:dyDescent="0.25">
      <c r="B89" s="9"/>
      <c r="C89" s="10"/>
      <c r="D89" s="67">
        <v>0</v>
      </c>
      <c r="E89" s="67"/>
      <c r="F89" s="67"/>
      <c r="G89" s="67"/>
      <c r="H89" s="67"/>
      <c r="I89" s="67"/>
      <c r="J89" s="67"/>
      <c r="K89" s="67"/>
      <c r="L89" s="70"/>
      <c r="M89" s="74"/>
      <c r="N89" s="74"/>
      <c r="O89" s="46"/>
      <c r="P89" s="51"/>
      <c r="Q89" s="67">
        <v>0</v>
      </c>
      <c r="R89" s="67"/>
      <c r="S89" s="67"/>
      <c r="T89" s="67"/>
      <c r="U89" s="67"/>
      <c r="V89" s="67"/>
      <c r="W89" s="67"/>
      <c r="X89" s="67"/>
    </row>
    <row r="90" spans="2:24" ht="22.5" hidden="1" customHeight="1" x14ac:dyDescent="0.25">
      <c r="B90" s="9"/>
      <c r="C90" s="10"/>
      <c r="D90" s="67">
        <v>0</v>
      </c>
      <c r="E90" s="67"/>
      <c r="F90" s="67"/>
      <c r="G90" s="67"/>
      <c r="H90" s="67"/>
      <c r="I90" s="67"/>
      <c r="J90" s="67"/>
      <c r="K90" s="67"/>
      <c r="L90" s="70"/>
      <c r="M90" s="74"/>
      <c r="N90" s="74"/>
      <c r="O90" s="46"/>
      <c r="P90" s="51"/>
      <c r="Q90" s="67">
        <v>0</v>
      </c>
      <c r="R90" s="67"/>
      <c r="S90" s="67"/>
      <c r="T90" s="67"/>
      <c r="U90" s="67"/>
      <c r="V90" s="67"/>
      <c r="W90" s="67"/>
      <c r="X90" s="67"/>
    </row>
    <row r="91" spans="2:24" ht="22.5" hidden="1" customHeight="1" x14ac:dyDescent="0.25">
      <c r="B91" s="9"/>
      <c r="C91" s="10"/>
      <c r="D91" s="67">
        <v>0</v>
      </c>
      <c r="E91" s="67"/>
      <c r="F91" s="67"/>
      <c r="G91" s="67"/>
      <c r="H91" s="67"/>
      <c r="I91" s="67"/>
      <c r="J91" s="67"/>
      <c r="K91" s="67"/>
      <c r="L91" s="70"/>
      <c r="M91" s="74"/>
      <c r="N91" s="74"/>
      <c r="O91" s="46"/>
      <c r="P91" s="51"/>
      <c r="Q91" s="67">
        <v>0</v>
      </c>
      <c r="R91" s="67"/>
      <c r="S91" s="67"/>
      <c r="T91" s="67"/>
      <c r="U91" s="67"/>
      <c r="V91" s="67"/>
      <c r="W91" s="67"/>
      <c r="X91" s="67"/>
    </row>
    <row r="92" spans="2:24" ht="22.5" hidden="1" customHeight="1" x14ac:dyDescent="0.25">
      <c r="B92" s="9"/>
      <c r="C92" s="10"/>
      <c r="D92" s="67">
        <v>0</v>
      </c>
      <c r="E92" s="67"/>
      <c r="F92" s="67"/>
      <c r="G92" s="67"/>
      <c r="H92" s="67"/>
      <c r="I92" s="67"/>
      <c r="J92" s="67"/>
      <c r="K92" s="67"/>
      <c r="L92" s="70"/>
      <c r="M92" s="74"/>
      <c r="N92" s="74"/>
      <c r="O92" s="46"/>
      <c r="P92" s="51"/>
      <c r="Q92" s="67">
        <v>0</v>
      </c>
      <c r="R92" s="67"/>
      <c r="S92" s="67"/>
      <c r="T92" s="67"/>
      <c r="U92" s="67"/>
      <c r="V92" s="67"/>
      <c r="W92" s="67"/>
      <c r="X92" s="67"/>
    </row>
    <row r="93" spans="2:24" ht="22.5" hidden="1" customHeight="1" x14ac:dyDescent="0.25">
      <c r="B93" s="9"/>
      <c r="C93" s="10"/>
      <c r="D93" s="67">
        <v>0</v>
      </c>
      <c r="E93" s="67"/>
      <c r="F93" s="67"/>
      <c r="G93" s="67"/>
      <c r="H93" s="67"/>
      <c r="I93" s="67"/>
      <c r="J93" s="67"/>
      <c r="K93" s="67"/>
      <c r="L93" s="70"/>
      <c r="M93" s="74"/>
      <c r="N93" s="74"/>
      <c r="O93" s="46"/>
      <c r="P93" s="51"/>
      <c r="Q93" s="67">
        <v>0</v>
      </c>
      <c r="R93" s="67"/>
      <c r="S93" s="67"/>
      <c r="T93" s="67"/>
      <c r="U93" s="67"/>
      <c r="V93" s="67"/>
      <c r="W93" s="67"/>
      <c r="X93" s="67"/>
    </row>
    <row r="94" spans="2:24" ht="22.5" hidden="1" customHeight="1" x14ac:dyDescent="0.25">
      <c r="B94" s="9"/>
      <c r="C94" s="10"/>
      <c r="D94" s="67">
        <v>0</v>
      </c>
      <c r="E94" s="67"/>
      <c r="F94" s="67"/>
      <c r="G94" s="67"/>
      <c r="H94" s="67"/>
      <c r="I94" s="67"/>
      <c r="J94" s="67"/>
      <c r="K94" s="67"/>
      <c r="L94" s="70"/>
      <c r="M94" s="74"/>
      <c r="N94" s="74"/>
      <c r="O94" s="46"/>
      <c r="P94" s="51"/>
      <c r="Q94" s="67">
        <v>0</v>
      </c>
      <c r="R94" s="67"/>
      <c r="S94" s="67"/>
      <c r="T94" s="67"/>
      <c r="U94" s="67"/>
      <c r="V94" s="67"/>
      <c r="W94" s="67"/>
      <c r="X94" s="67"/>
    </row>
    <row r="95" spans="2:24" ht="22.5" hidden="1" customHeight="1" x14ac:dyDescent="0.25">
      <c r="B95" s="9"/>
      <c r="C95" s="10"/>
      <c r="D95" s="67">
        <v>0</v>
      </c>
      <c r="E95" s="67"/>
      <c r="F95" s="67"/>
      <c r="G95" s="67"/>
      <c r="H95" s="67"/>
      <c r="I95" s="67"/>
      <c r="J95" s="67"/>
      <c r="K95" s="67"/>
      <c r="L95" s="70"/>
      <c r="M95" s="74"/>
      <c r="N95" s="74"/>
      <c r="O95" s="46"/>
      <c r="P95" s="51"/>
      <c r="Q95" s="67">
        <v>0</v>
      </c>
      <c r="R95" s="67"/>
      <c r="S95" s="67"/>
      <c r="T95" s="67"/>
      <c r="U95" s="67"/>
      <c r="V95" s="67"/>
      <c r="W95" s="67"/>
      <c r="X95" s="67"/>
    </row>
    <row r="96" spans="2:24" ht="22.5" hidden="1" customHeight="1" x14ac:dyDescent="0.25">
      <c r="B96" s="9"/>
      <c r="C96" s="10"/>
      <c r="D96" s="67">
        <v>0</v>
      </c>
      <c r="E96" s="67"/>
      <c r="F96" s="67"/>
      <c r="G96" s="67"/>
      <c r="H96" s="67"/>
      <c r="I96" s="67"/>
      <c r="J96" s="67"/>
      <c r="K96" s="67"/>
      <c r="L96" s="70"/>
      <c r="M96" s="74"/>
      <c r="N96" s="74"/>
      <c r="O96" s="46"/>
      <c r="P96" s="51"/>
      <c r="Q96" s="67">
        <v>0</v>
      </c>
      <c r="R96" s="67"/>
      <c r="S96" s="67"/>
      <c r="T96" s="67"/>
      <c r="U96" s="67"/>
      <c r="V96" s="67"/>
      <c r="W96" s="67"/>
      <c r="X96" s="67"/>
    </row>
    <row r="97" spans="2:24" ht="22.5" customHeight="1" thickBot="1" x14ac:dyDescent="0.3">
      <c r="B97" s="9"/>
      <c r="C97" s="34"/>
      <c r="D97" s="73">
        <v>0</v>
      </c>
      <c r="E97" s="73"/>
      <c r="F97" s="73"/>
      <c r="G97" s="73"/>
      <c r="H97" s="73"/>
      <c r="I97" s="73"/>
      <c r="J97" s="73"/>
      <c r="K97" s="73"/>
      <c r="L97" s="70"/>
      <c r="M97" s="74"/>
      <c r="N97" s="74"/>
      <c r="O97" s="46"/>
      <c r="P97" s="51"/>
      <c r="Q97" s="73">
        <v>0</v>
      </c>
      <c r="R97" s="73"/>
      <c r="S97" s="73"/>
      <c r="T97" s="73"/>
      <c r="U97" s="73"/>
      <c r="V97" s="73"/>
      <c r="W97" s="73"/>
      <c r="X97" s="73"/>
    </row>
    <row r="98" spans="2:24" ht="31.5" customHeight="1" thickBot="1" x14ac:dyDescent="0.3">
      <c r="C98" s="35" t="s">
        <v>18</v>
      </c>
      <c r="D98" s="30">
        <f t="shared" ref="D98:K98" si="4">SUM(D75:D97)</f>
        <v>402</v>
      </c>
      <c r="E98" s="31">
        <f t="shared" si="4"/>
        <v>303</v>
      </c>
      <c r="F98" s="31">
        <f t="shared" si="4"/>
        <v>1779</v>
      </c>
      <c r="G98" s="31">
        <f t="shared" si="4"/>
        <v>85</v>
      </c>
      <c r="H98" s="31">
        <f t="shared" si="4"/>
        <v>1738</v>
      </c>
      <c r="I98" s="31">
        <f t="shared" si="4"/>
        <v>472</v>
      </c>
      <c r="J98" s="22">
        <f t="shared" si="4"/>
        <v>2714</v>
      </c>
      <c r="K98" s="32">
        <f t="shared" si="4"/>
        <v>6086</v>
      </c>
      <c r="L98" s="77"/>
      <c r="M98" s="75"/>
      <c r="N98" s="74"/>
      <c r="P98" s="33" t="s">
        <v>18</v>
      </c>
      <c r="Q98" s="21">
        <f>SUM(Q75:Q97)</f>
        <v>611</v>
      </c>
      <c r="R98" s="22">
        <f t="shared" ref="R98:X98" si="5">SUM(R75:R97)</f>
        <v>1221</v>
      </c>
      <c r="S98" s="22">
        <f t="shared" si="5"/>
        <v>2804</v>
      </c>
      <c r="T98" s="22">
        <f t="shared" si="5"/>
        <v>334</v>
      </c>
      <c r="U98" s="22">
        <f t="shared" si="5"/>
        <v>779</v>
      </c>
      <c r="V98" s="22">
        <f t="shared" si="5"/>
        <v>6414</v>
      </c>
      <c r="W98" s="22">
        <f t="shared" si="5"/>
        <v>1510</v>
      </c>
      <c r="X98" s="23">
        <f t="shared" si="5"/>
        <v>6779</v>
      </c>
    </row>
    <row r="99" spans="2:24" ht="22.5" customHeight="1" thickBot="1" x14ac:dyDescent="0.3">
      <c r="D99" s="5"/>
      <c r="E99" s="5"/>
      <c r="F99" s="5"/>
      <c r="G99" s="5"/>
      <c r="H99" s="5"/>
      <c r="I99" s="5"/>
      <c r="J99" s="5"/>
      <c r="K99" s="5"/>
      <c r="L99" s="78"/>
      <c r="M99" s="76"/>
      <c r="N99" s="74"/>
      <c r="Q99" s="5"/>
      <c r="R99" s="5"/>
      <c r="S99" s="5"/>
      <c r="T99" s="5"/>
      <c r="U99" s="5"/>
      <c r="V99" s="5"/>
      <c r="W99" s="5"/>
      <c r="X99" s="5"/>
    </row>
    <row r="100" spans="2:24" ht="22.5" customHeight="1" thickBot="1" x14ac:dyDescent="0.4">
      <c r="D100" s="5"/>
      <c r="E100" s="5"/>
      <c r="F100" s="120">
        <f>K98+J98+I98+H98+G98+F98+E98+D98</f>
        <v>13579</v>
      </c>
      <c r="G100" s="115"/>
      <c r="H100" s="116"/>
      <c r="I100" s="5"/>
      <c r="J100" s="5">
        <v>13579</v>
      </c>
      <c r="K100" s="5"/>
      <c r="L100" s="78"/>
      <c r="M100" s="76"/>
      <c r="N100" s="74"/>
      <c r="Q100" s="5"/>
      <c r="R100" s="5"/>
      <c r="S100" s="117">
        <f>Q98+R98+S98+T98+U98+V98+W98+X98</f>
        <v>20452</v>
      </c>
      <c r="T100" s="118"/>
      <c r="U100" s="119"/>
      <c r="V100" s="5">
        <v>20452</v>
      </c>
      <c r="W100" s="5"/>
      <c r="X100" s="5"/>
    </row>
    <row r="101" spans="2:24" ht="22.5" customHeight="1" x14ac:dyDescent="0.25">
      <c r="D101" s="5"/>
      <c r="E101" s="5"/>
      <c r="F101" s="5"/>
      <c r="G101" s="5"/>
      <c r="H101" s="5"/>
      <c r="J101" s="5"/>
      <c r="K101" s="5"/>
      <c r="L101" s="78"/>
      <c r="M101" s="76"/>
      <c r="N101" s="74"/>
      <c r="Q101" s="5"/>
      <c r="R101" s="5"/>
      <c r="S101" s="5"/>
      <c r="T101" s="5"/>
      <c r="U101" s="5"/>
      <c r="V101" s="5"/>
      <c r="W101" s="5"/>
      <c r="X101" s="5"/>
    </row>
    <row r="102" spans="2:24" x14ac:dyDescent="0.25">
      <c r="D102" s="5"/>
      <c r="E102" s="5"/>
      <c r="F102" s="5"/>
      <c r="G102" s="5"/>
      <c r="H102" s="5"/>
      <c r="I102" s="5"/>
      <c r="J102" s="5"/>
      <c r="K102" s="5"/>
      <c r="L102" s="78"/>
      <c r="M102" s="76"/>
      <c r="N102" s="74"/>
      <c r="Q102" s="5"/>
      <c r="R102" s="5"/>
      <c r="S102" s="5"/>
      <c r="T102" s="5"/>
      <c r="U102" s="5"/>
      <c r="V102" s="5"/>
      <c r="W102" s="5"/>
      <c r="X102" s="5"/>
    </row>
    <row r="103" spans="2:24" ht="15.75" thickBot="1" x14ac:dyDescent="0.3">
      <c r="D103" s="5"/>
      <c r="E103" s="5"/>
      <c r="F103" s="5"/>
      <c r="G103" s="5"/>
      <c r="H103" s="5"/>
      <c r="I103" s="5"/>
      <c r="J103" s="5"/>
      <c r="K103" s="5"/>
      <c r="L103" s="78"/>
      <c r="M103" s="79"/>
      <c r="N103" s="74"/>
      <c r="Q103" s="5"/>
      <c r="R103" s="5"/>
      <c r="S103" s="5"/>
      <c r="T103" s="5"/>
      <c r="U103" s="5"/>
      <c r="V103" s="5"/>
      <c r="W103" s="5"/>
      <c r="X103" s="5"/>
    </row>
    <row r="104" spans="2:24" x14ac:dyDescent="0.25">
      <c r="L104" s="80"/>
      <c r="M104" s="80"/>
    </row>
    <row r="105" spans="2:24" x14ac:dyDescent="0.25">
      <c r="L105" s="80"/>
      <c r="M105" s="80"/>
    </row>
    <row r="106" spans="2:24" x14ac:dyDescent="0.25">
      <c r="L106" s="80"/>
      <c r="M106" s="80"/>
    </row>
    <row r="107" spans="2:24" x14ac:dyDescent="0.25">
      <c r="L107" s="80"/>
      <c r="M107" s="80"/>
    </row>
  </sheetData>
  <mergeCells count="18">
    <mergeCell ref="C2:K2"/>
    <mergeCell ref="I3:K3"/>
    <mergeCell ref="F30:H30"/>
    <mergeCell ref="O2:W2"/>
    <mergeCell ref="S30:U30"/>
    <mergeCell ref="V3:X3"/>
    <mergeCell ref="F100:H100"/>
    <mergeCell ref="C72:K72"/>
    <mergeCell ref="S100:U100"/>
    <mergeCell ref="I73:K73"/>
    <mergeCell ref="W73:X73"/>
    <mergeCell ref="O72:W72"/>
    <mergeCell ref="C37:K37"/>
    <mergeCell ref="O37:W37"/>
    <mergeCell ref="I38:K38"/>
    <mergeCell ref="W38:X38"/>
    <mergeCell ref="F65:H65"/>
    <mergeCell ref="S65:U65"/>
  </mergeCells>
  <pageMargins left="0.23622047244094491" right="0.23622047244094491" top="0.35" bottom="0.31496062992125984" header="0.31496062992125984" footer="0.31496062992125984"/>
  <pageSetup scale="80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W33"/>
  <sheetViews>
    <sheetView zoomScale="115" zoomScaleNormal="115" workbookViewId="0">
      <selection activeCell="E11" sqref="E11"/>
    </sheetView>
  </sheetViews>
  <sheetFormatPr baseColWidth="10" defaultRowHeight="15" x14ac:dyDescent="0.25"/>
  <cols>
    <col min="1" max="1" width="13.7109375" style="7" customWidth="1"/>
    <col min="2" max="2" width="25" style="1" customWidth="1"/>
    <col min="3" max="3" width="12.85546875" customWidth="1"/>
    <col min="4" max="4" width="11.7109375" bestFit="1" customWidth="1"/>
    <col min="5" max="5" width="12.5703125" bestFit="1" customWidth="1"/>
    <col min="6" max="6" width="10.28515625" bestFit="1" customWidth="1"/>
    <col min="7" max="7" width="11.42578125" customWidth="1"/>
    <col min="8" max="8" width="11.7109375" bestFit="1" customWidth="1"/>
    <col min="9" max="9" width="11.28515625" bestFit="1" customWidth="1"/>
    <col min="10" max="10" width="12.85546875" bestFit="1" customWidth="1"/>
    <col min="11" max="11" width="12" customWidth="1"/>
    <col min="12" max="12" width="5.140625" customWidth="1"/>
    <col min="13" max="13" width="13.5703125" style="7" customWidth="1"/>
    <col min="14" max="14" width="25" customWidth="1"/>
    <col min="15" max="15" width="13.28515625" customWidth="1"/>
    <col min="16" max="16" width="11.5703125" bestFit="1" customWidth="1"/>
    <col min="17" max="17" width="12.42578125" bestFit="1" customWidth="1"/>
    <col min="18" max="18" width="10.140625" bestFit="1" customWidth="1"/>
    <col min="19" max="19" width="8.7109375" bestFit="1" customWidth="1"/>
    <col min="20" max="20" width="12.85546875" customWidth="1"/>
    <col min="21" max="22" width="11.28515625" bestFit="1" customWidth="1"/>
    <col min="23" max="23" width="12.42578125" bestFit="1" customWidth="1"/>
  </cols>
  <sheetData>
    <row r="1" spans="1:23" ht="15.75" thickBot="1" x14ac:dyDescent="0.3"/>
    <row r="2" spans="1:23" ht="22.5" thickTop="1" thickBot="1" x14ac:dyDescent="0.4">
      <c r="B2" s="107" t="s">
        <v>17</v>
      </c>
      <c r="C2" s="108"/>
      <c r="D2" s="108"/>
      <c r="E2" s="108"/>
      <c r="F2" s="108"/>
      <c r="G2" s="108"/>
      <c r="H2" s="108"/>
      <c r="I2" s="108"/>
      <c r="J2" s="108"/>
      <c r="K2" s="101"/>
      <c r="L2" s="39"/>
      <c r="M2" s="109" t="s">
        <v>19</v>
      </c>
      <c r="N2" s="110"/>
      <c r="O2" s="110"/>
      <c r="P2" s="110"/>
      <c r="Q2" s="110"/>
      <c r="R2" s="110"/>
      <c r="S2" s="110"/>
      <c r="T2" s="110"/>
      <c r="U2" s="110"/>
      <c r="V2" s="110"/>
      <c r="W2" s="121"/>
    </row>
    <row r="3" spans="1:23" ht="15.75" thickBot="1" x14ac:dyDescent="0.3">
      <c r="L3" s="37"/>
    </row>
    <row r="4" spans="1:23" s="2" customFormat="1" ht="64.5" thickTop="1" thickBot="1" x14ac:dyDescent="0.3">
      <c r="A4" s="6" t="s">
        <v>0</v>
      </c>
      <c r="B4" s="24" t="s">
        <v>1</v>
      </c>
      <c r="C4" s="25" t="s">
        <v>2</v>
      </c>
      <c r="D4" s="26" t="s">
        <v>7</v>
      </c>
      <c r="E4" s="56" t="s">
        <v>38</v>
      </c>
      <c r="F4" s="25" t="s">
        <v>3</v>
      </c>
      <c r="G4" s="27" t="s">
        <v>22</v>
      </c>
      <c r="H4" s="25" t="s">
        <v>4</v>
      </c>
      <c r="I4" s="28" t="s">
        <v>8</v>
      </c>
      <c r="J4" s="29" t="s">
        <v>5</v>
      </c>
      <c r="K4" s="103" t="s">
        <v>46</v>
      </c>
      <c r="L4" s="102"/>
      <c r="M4" s="36" t="s">
        <v>0</v>
      </c>
      <c r="N4" s="18" t="s">
        <v>1</v>
      </c>
      <c r="O4" s="14" t="s">
        <v>2</v>
      </c>
      <c r="P4" s="19" t="s">
        <v>16</v>
      </c>
      <c r="Q4" s="54" t="s">
        <v>24</v>
      </c>
      <c r="R4" s="14" t="s">
        <v>3</v>
      </c>
      <c r="S4" s="14" t="s">
        <v>4</v>
      </c>
      <c r="T4" s="55" t="s">
        <v>25</v>
      </c>
      <c r="U4" s="16" t="s">
        <v>4</v>
      </c>
      <c r="V4" s="17" t="s">
        <v>8</v>
      </c>
      <c r="W4" s="15" t="s">
        <v>5</v>
      </c>
    </row>
    <row r="5" spans="1:23" ht="48.75" x14ac:dyDescent="0.25">
      <c r="A5" s="40" t="s">
        <v>20</v>
      </c>
      <c r="B5" s="41" t="s">
        <v>6</v>
      </c>
      <c r="C5" s="104">
        <f>160+'GASTOS POR SEMANA  '!D40</f>
        <v>330</v>
      </c>
      <c r="D5" s="13">
        <v>0</v>
      </c>
      <c r="E5" s="13">
        <v>0</v>
      </c>
      <c r="F5" s="13">
        <v>0</v>
      </c>
      <c r="G5" s="13">
        <v>0</v>
      </c>
      <c r="H5" s="13">
        <v>0</v>
      </c>
      <c r="I5" s="13"/>
      <c r="J5" s="13">
        <v>0</v>
      </c>
      <c r="K5" s="13"/>
      <c r="L5" s="12"/>
      <c r="M5" s="52" t="s">
        <v>20</v>
      </c>
      <c r="N5" s="53" t="s">
        <v>52</v>
      </c>
      <c r="O5" s="13">
        <v>0</v>
      </c>
      <c r="P5" s="13">
        <v>0</v>
      </c>
      <c r="Q5" s="13">
        <v>0</v>
      </c>
      <c r="R5" s="13">
        <v>0</v>
      </c>
      <c r="S5" s="13">
        <v>0</v>
      </c>
      <c r="T5" s="13">
        <v>0</v>
      </c>
      <c r="U5" s="13">
        <v>0</v>
      </c>
      <c r="V5" s="13">
        <v>0</v>
      </c>
      <c r="W5" s="104">
        <f>109+1973+1400+1641+70+756+830+'GASTOS POR SEMANA  '!X40</f>
        <v>11922</v>
      </c>
    </row>
    <row r="6" spans="1:23" ht="51.75" customHeight="1" x14ac:dyDescent="0.25">
      <c r="A6" s="40" t="s">
        <v>20</v>
      </c>
      <c r="B6" s="44" t="s">
        <v>61</v>
      </c>
      <c r="C6" s="11">
        <v>0</v>
      </c>
      <c r="D6" s="11">
        <v>0</v>
      </c>
      <c r="E6" s="11">
        <v>0</v>
      </c>
      <c r="F6" s="11">
        <v>0</v>
      </c>
      <c r="G6" s="11">
        <v>0</v>
      </c>
      <c r="H6" s="11">
        <v>0</v>
      </c>
      <c r="I6" s="11"/>
      <c r="J6" s="105">
        <f>542+680+1493+1388+806+1177+'GASTOS POR SEMANA  '!K41</f>
        <v>10869</v>
      </c>
      <c r="K6" s="11"/>
      <c r="L6" s="12"/>
      <c r="M6" s="52" t="s">
        <v>20</v>
      </c>
      <c r="N6" s="106" t="s">
        <v>53</v>
      </c>
      <c r="O6" s="13">
        <v>0</v>
      </c>
      <c r="P6" s="13">
        <v>0</v>
      </c>
      <c r="Q6" s="13">
        <v>0</v>
      </c>
      <c r="R6" s="13">
        <v>0</v>
      </c>
      <c r="S6" s="13">
        <v>0</v>
      </c>
      <c r="T6" s="13">
        <v>0</v>
      </c>
      <c r="U6" s="13">
        <v>0</v>
      </c>
      <c r="V6" s="104">
        <f>127+896+100+'GASTOS POR SEMANA  '!W41</f>
        <v>5572.5</v>
      </c>
      <c r="W6" s="67">
        <v>0</v>
      </c>
    </row>
    <row r="7" spans="1:23" ht="22.5" customHeight="1" x14ac:dyDescent="0.25">
      <c r="A7" s="40" t="s">
        <v>20</v>
      </c>
      <c r="B7" s="43" t="s">
        <v>21</v>
      </c>
      <c r="C7" s="11">
        <v>0</v>
      </c>
      <c r="D7" s="11">
        <v>0</v>
      </c>
      <c r="E7" s="11">
        <v>0</v>
      </c>
      <c r="F7" s="11">
        <v>0</v>
      </c>
      <c r="G7" s="105">
        <f>78+66+102+68+102+51+51+'GASTOS POR SEMANA  '!H42</f>
        <v>1087</v>
      </c>
      <c r="H7" s="11">
        <v>0</v>
      </c>
      <c r="I7" s="11"/>
      <c r="J7" s="11">
        <v>0</v>
      </c>
      <c r="K7" s="11"/>
      <c r="L7" s="12"/>
      <c r="M7" s="52" t="s">
        <v>20</v>
      </c>
      <c r="N7" s="48" t="s">
        <v>14</v>
      </c>
      <c r="O7" s="104">
        <f>144+287+180+'GASTOS POR SEMANA  '!Q42</f>
        <v>1518</v>
      </c>
      <c r="P7" s="13">
        <v>0</v>
      </c>
      <c r="Q7" s="13">
        <v>0</v>
      </c>
      <c r="R7" s="13">
        <v>0</v>
      </c>
      <c r="S7" s="13">
        <v>0</v>
      </c>
      <c r="T7" s="13">
        <v>0</v>
      </c>
      <c r="U7" s="13">
        <v>0</v>
      </c>
      <c r="V7" s="13">
        <v>0</v>
      </c>
      <c r="W7" s="11">
        <v>0</v>
      </c>
    </row>
    <row r="8" spans="1:23" ht="22.5" customHeight="1" x14ac:dyDescent="0.25">
      <c r="A8" s="40" t="s">
        <v>20</v>
      </c>
      <c r="B8" s="42" t="s">
        <v>10</v>
      </c>
      <c r="C8" s="11">
        <v>0</v>
      </c>
      <c r="D8" s="105">
        <f>123+'GASTOS POR SEMANA  '!E43</f>
        <v>492</v>
      </c>
      <c r="E8" s="11">
        <v>0</v>
      </c>
      <c r="F8" s="11">
        <v>0</v>
      </c>
      <c r="G8" s="11">
        <v>0</v>
      </c>
      <c r="H8" s="105">
        <f>391+81+'GASTOS POR SEMANA  '!I43</f>
        <v>875</v>
      </c>
      <c r="I8" s="11"/>
      <c r="J8" s="11">
        <v>0</v>
      </c>
      <c r="K8" s="11"/>
      <c r="L8" s="12"/>
      <c r="M8" s="52" t="s">
        <v>20</v>
      </c>
      <c r="N8" s="48" t="s">
        <v>12</v>
      </c>
      <c r="O8" s="13">
        <v>0</v>
      </c>
      <c r="P8" s="13">
        <v>0</v>
      </c>
      <c r="Q8" s="13">
        <v>0</v>
      </c>
      <c r="R8" s="13">
        <v>0</v>
      </c>
      <c r="S8" s="13">
        <v>0</v>
      </c>
      <c r="T8" s="13">
        <v>0</v>
      </c>
      <c r="U8" s="104">
        <f>779+'GASTOS POR SEMANA  '!U43</f>
        <v>1182</v>
      </c>
      <c r="V8" s="13">
        <v>0</v>
      </c>
      <c r="W8" s="11">
        <v>0</v>
      </c>
    </row>
    <row r="9" spans="1:23" ht="22.5" customHeight="1" x14ac:dyDescent="0.25">
      <c r="A9" s="40" t="s">
        <v>20</v>
      </c>
      <c r="B9" s="43" t="s">
        <v>27</v>
      </c>
      <c r="C9" s="105">
        <f>242</f>
        <v>242</v>
      </c>
      <c r="D9" s="11">
        <v>0</v>
      </c>
      <c r="E9" s="105">
        <v>60</v>
      </c>
      <c r="F9" s="11">
        <v>0</v>
      </c>
      <c r="G9" s="11">
        <v>0</v>
      </c>
      <c r="H9" s="11">
        <v>0</v>
      </c>
      <c r="I9" s="11"/>
      <c r="J9" s="11">
        <v>0</v>
      </c>
      <c r="K9" s="11"/>
      <c r="L9" s="12"/>
      <c r="M9" s="52" t="s">
        <v>20</v>
      </c>
      <c r="N9" s="48" t="s">
        <v>13</v>
      </c>
      <c r="O9" s="13">
        <v>0</v>
      </c>
      <c r="P9" s="13">
        <v>0</v>
      </c>
      <c r="Q9" s="13">
        <v>0</v>
      </c>
      <c r="R9" s="13">
        <v>0</v>
      </c>
      <c r="S9" s="13">
        <v>0</v>
      </c>
      <c r="T9" s="13">
        <v>0</v>
      </c>
      <c r="U9" s="13">
        <v>0</v>
      </c>
      <c r="V9" s="104">
        <f>327+60</f>
        <v>387</v>
      </c>
      <c r="W9" s="11">
        <v>0</v>
      </c>
    </row>
    <row r="10" spans="1:23" ht="36.75" x14ac:dyDescent="0.25">
      <c r="A10" s="40" t="s">
        <v>20</v>
      </c>
      <c r="B10" s="44" t="s">
        <v>31</v>
      </c>
      <c r="C10" s="11">
        <v>0</v>
      </c>
      <c r="D10" s="11">
        <v>0</v>
      </c>
      <c r="E10" s="11">
        <v>0</v>
      </c>
      <c r="F10" s="105">
        <f>40+45</f>
        <v>85</v>
      </c>
      <c r="G10" s="11">
        <v>0</v>
      </c>
      <c r="H10" s="11">
        <v>0</v>
      </c>
      <c r="I10" s="11"/>
      <c r="J10" s="11">
        <v>0</v>
      </c>
      <c r="K10" s="11"/>
      <c r="L10" s="12"/>
      <c r="M10" s="52" t="s">
        <v>20</v>
      </c>
      <c r="N10" s="49" t="s">
        <v>54</v>
      </c>
      <c r="O10" s="13">
        <v>0</v>
      </c>
      <c r="P10" s="13">
        <v>0</v>
      </c>
      <c r="Q10" s="13">
        <v>0</v>
      </c>
      <c r="R10" s="104">
        <f>90+10+234+'GASTOS POR SEMANA  '!T45</f>
        <v>392</v>
      </c>
      <c r="S10" s="13">
        <v>0</v>
      </c>
      <c r="T10" s="13">
        <v>0</v>
      </c>
      <c r="U10" s="13">
        <v>0</v>
      </c>
      <c r="V10" s="13">
        <v>0</v>
      </c>
      <c r="W10" s="11">
        <v>0</v>
      </c>
    </row>
    <row r="11" spans="1:23" ht="57" x14ac:dyDescent="0.25">
      <c r="A11" s="40" t="s">
        <v>20</v>
      </c>
      <c r="B11" s="44" t="s">
        <v>60</v>
      </c>
      <c r="C11" s="11">
        <v>0</v>
      </c>
      <c r="D11" s="11">
        <v>0</v>
      </c>
      <c r="E11" s="11">
        <v>0</v>
      </c>
      <c r="F11" s="11">
        <v>0</v>
      </c>
      <c r="G11" s="11">
        <v>0</v>
      </c>
      <c r="H11" s="11">
        <v>0</v>
      </c>
      <c r="I11" s="105">
        <f>1013+1701+'GASTOS POR SEMANA  '!J46+'GASTOS POR SEMANA  '!J47</f>
        <v>5365.5</v>
      </c>
      <c r="J11" s="11">
        <v>0</v>
      </c>
      <c r="K11" s="11"/>
      <c r="L11" s="12"/>
      <c r="M11" s="52" t="s">
        <v>20</v>
      </c>
      <c r="N11" s="106" t="s">
        <v>55</v>
      </c>
      <c r="O11" s="13">
        <v>0</v>
      </c>
      <c r="P11" s="13">
        <v>0</v>
      </c>
      <c r="Q11" s="104">
        <f>2200+118+338+30+82+36+'GASTOS POR SEMANA  '!S46</f>
        <v>5248</v>
      </c>
      <c r="R11" s="13">
        <v>0</v>
      </c>
      <c r="S11" s="13">
        <v>0</v>
      </c>
      <c r="T11" s="13">
        <v>0</v>
      </c>
      <c r="U11" s="13">
        <v>0</v>
      </c>
      <c r="V11" s="13">
        <v>0</v>
      </c>
      <c r="W11" s="11">
        <v>0</v>
      </c>
    </row>
    <row r="12" spans="1:23" ht="32.25" customHeight="1" x14ac:dyDescent="0.25">
      <c r="A12" s="40" t="s">
        <v>20</v>
      </c>
      <c r="B12" s="42" t="s">
        <v>9</v>
      </c>
      <c r="C12" s="11">
        <v>0</v>
      </c>
      <c r="D12" s="105">
        <v>180</v>
      </c>
      <c r="E12" s="11">
        <v>0</v>
      </c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 s="11"/>
      <c r="L12" s="12"/>
      <c r="M12" s="52" t="s">
        <v>20</v>
      </c>
      <c r="N12" s="50" t="s">
        <v>15</v>
      </c>
      <c r="O12" s="13">
        <v>0</v>
      </c>
      <c r="P12" s="104">
        <f>1221+'GASTOS POR SEMANA  '!R44</f>
        <v>1310</v>
      </c>
      <c r="Q12" s="13" t="s">
        <v>26</v>
      </c>
      <c r="R12" s="13">
        <v>0</v>
      </c>
      <c r="S12" s="13">
        <v>0</v>
      </c>
      <c r="T12" s="13">
        <v>0</v>
      </c>
      <c r="U12" s="13">
        <v>0</v>
      </c>
      <c r="V12" s="13">
        <v>0</v>
      </c>
      <c r="W12" s="11">
        <v>0</v>
      </c>
    </row>
    <row r="13" spans="1:23" ht="56.25" x14ac:dyDescent="0.25">
      <c r="A13" s="40" t="s">
        <v>20</v>
      </c>
      <c r="B13" s="45" t="s">
        <v>51</v>
      </c>
      <c r="C13" s="11">
        <v>0</v>
      </c>
      <c r="D13" s="11">
        <v>0</v>
      </c>
      <c r="E13" s="105">
        <f>1638+45+36+'GASTOS POR SEMANA  '!F48</f>
        <v>3983</v>
      </c>
      <c r="F13" s="11">
        <v>0</v>
      </c>
      <c r="G13" s="11">
        <v>0</v>
      </c>
      <c r="H13" s="11">
        <v>0</v>
      </c>
      <c r="I13" s="11">
        <v>0</v>
      </c>
      <c r="J13" s="11">
        <v>0</v>
      </c>
      <c r="K13" s="11"/>
      <c r="L13" s="12"/>
      <c r="M13" s="52" t="s">
        <v>20</v>
      </c>
      <c r="N13" s="48" t="s">
        <v>32</v>
      </c>
      <c r="O13" s="13">
        <v>0</v>
      </c>
      <c r="P13" s="13">
        <v>0</v>
      </c>
      <c r="Q13" s="13">
        <v>0</v>
      </c>
      <c r="R13" s="13">
        <v>0</v>
      </c>
      <c r="S13" s="13">
        <v>0</v>
      </c>
      <c r="T13" s="104">
        <f>700+700+710+3067+'GASTOS POR SEMANA  '!V48</f>
        <v>9685</v>
      </c>
      <c r="U13" s="13">
        <v>0</v>
      </c>
      <c r="V13" s="13">
        <v>0</v>
      </c>
      <c r="W13" s="11">
        <v>0</v>
      </c>
    </row>
    <row r="14" spans="1:23" ht="22.5" customHeight="1" x14ac:dyDescent="0.25">
      <c r="A14" s="40" t="s">
        <v>20</v>
      </c>
      <c r="B14" s="42" t="s">
        <v>11</v>
      </c>
      <c r="C14" s="11">
        <v>0</v>
      </c>
      <c r="D14" s="11">
        <v>0</v>
      </c>
      <c r="E14" s="11">
        <v>0</v>
      </c>
      <c r="F14" s="11">
        <v>0</v>
      </c>
      <c r="G14" s="105">
        <f>380+380+460+'GASTOS POR SEMANA  '!H49</f>
        <v>2450</v>
      </c>
      <c r="H14" s="11">
        <v>0</v>
      </c>
      <c r="I14" s="11">
        <v>0</v>
      </c>
      <c r="J14" s="11">
        <v>0</v>
      </c>
      <c r="K14" s="11"/>
      <c r="L14" s="12"/>
      <c r="M14" s="52" t="s">
        <v>20</v>
      </c>
      <c r="N14" s="48" t="s">
        <v>34</v>
      </c>
      <c r="O14" s="13">
        <v>0</v>
      </c>
      <c r="P14" s="13">
        <v>0</v>
      </c>
      <c r="Q14" s="13">
        <v>0</v>
      </c>
      <c r="R14" s="13">
        <v>0</v>
      </c>
      <c r="S14" s="13">
        <v>0</v>
      </c>
      <c r="T14" s="104">
        <f>170+238+170+153+170+336+'GASTOS POR SEMANA  '!V49</f>
        <v>2316</v>
      </c>
      <c r="U14" s="13">
        <v>0</v>
      </c>
      <c r="V14" s="13">
        <v>0</v>
      </c>
      <c r="W14" s="11">
        <v>0</v>
      </c>
    </row>
    <row r="15" spans="1:23" ht="22.5" customHeight="1" x14ac:dyDescent="0.25">
      <c r="A15" s="40" t="s">
        <v>20</v>
      </c>
      <c r="B15" s="95" t="s">
        <v>50</v>
      </c>
      <c r="C15" s="11">
        <v>0</v>
      </c>
      <c r="D15" s="11"/>
      <c r="E15" s="11"/>
      <c r="F15" s="11"/>
      <c r="G15" s="11"/>
      <c r="H15" s="11"/>
      <c r="I15" s="11"/>
      <c r="J15" s="11"/>
      <c r="K15" s="105">
        <f>'GASTOS POR SEMANA  '!L50</f>
        <v>1008</v>
      </c>
      <c r="L15" s="12"/>
      <c r="M15" s="52" t="s">
        <v>20</v>
      </c>
      <c r="N15" s="48"/>
      <c r="O15" s="13">
        <v>0</v>
      </c>
      <c r="P15" s="13">
        <v>0</v>
      </c>
      <c r="Q15" s="13">
        <v>0</v>
      </c>
      <c r="R15" s="13">
        <v>0</v>
      </c>
      <c r="S15" s="13">
        <v>0</v>
      </c>
      <c r="T15" s="13">
        <v>0</v>
      </c>
      <c r="U15" s="13">
        <v>0</v>
      </c>
      <c r="V15" s="13">
        <v>0</v>
      </c>
      <c r="W15" s="11">
        <v>0</v>
      </c>
    </row>
    <row r="16" spans="1:23" ht="22.5" hidden="1" customHeight="1" x14ac:dyDescent="0.25">
      <c r="A16" s="9"/>
      <c r="B16" s="10"/>
      <c r="C16" s="11">
        <v>0</v>
      </c>
      <c r="D16" s="11"/>
      <c r="E16" s="11"/>
      <c r="F16" s="11"/>
      <c r="G16" s="11"/>
      <c r="H16" s="11"/>
      <c r="I16" s="11"/>
      <c r="J16" s="11"/>
      <c r="K16" s="11"/>
      <c r="L16" s="12"/>
      <c r="M16" s="46"/>
      <c r="N16" s="51"/>
      <c r="O16" s="11">
        <v>0</v>
      </c>
      <c r="P16" s="11"/>
      <c r="Q16" s="11"/>
      <c r="R16" s="11"/>
      <c r="S16" s="11"/>
      <c r="T16" s="11"/>
      <c r="U16" s="11"/>
      <c r="V16" s="11"/>
      <c r="W16" s="11"/>
    </row>
    <row r="17" spans="1:23" ht="22.5" hidden="1" customHeight="1" x14ac:dyDescent="0.25">
      <c r="A17" s="9"/>
      <c r="B17" s="10"/>
      <c r="C17" s="11">
        <v>0</v>
      </c>
      <c r="D17" s="11"/>
      <c r="E17" s="11"/>
      <c r="F17" s="11"/>
      <c r="G17" s="11"/>
      <c r="H17" s="11"/>
      <c r="I17" s="11"/>
      <c r="J17" s="11"/>
      <c r="K17" s="11"/>
      <c r="L17" s="12"/>
      <c r="M17" s="46"/>
      <c r="N17" s="51"/>
      <c r="O17" s="11">
        <v>0</v>
      </c>
      <c r="P17" s="11"/>
      <c r="Q17" s="11"/>
      <c r="R17" s="11"/>
      <c r="S17" s="11"/>
      <c r="T17" s="11"/>
      <c r="U17" s="11"/>
      <c r="V17" s="11"/>
      <c r="W17" s="11"/>
    </row>
    <row r="18" spans="1:23" ht="22.5" hidden="1" customHeight="1" x14ac:dyDescent="0.25">
      <c r="A18" s="9"/>
      <c r="B18" s="10"/>
      <c r="C18" s="11">
        <v>0</v>
      </c>
      <c r="D18" s="11"/>
      <c r="E18" s="11"/>
      <c r="F18" s="11"/>
      <c r="G18" s="11"/>
      <c r="H18" s="11"/>
      <c r="I18" s="11"/>
      <c r="J18" s="11"/>
      <c r="K18" s="11"/>
      <c r="L18" s="12"/>
      <c r="M18" s="46"/>
      <c r="N18" s="51"/>
      <c r="O18" s="11">
        <v>0</v>
      </c>
      <c r="P18" s="11"/>
      <c r="Q18" s="11"/>
      <c r="R18" s="11"/>
      <c r="S18" s="11"/>
      <c r="T18" s="11"/>
      <c r="U18" s="11"/>
      <c r="V18" s="11"/>
      <c r="W18" s="11"/>
    </row>
    <row r="19" spans="1:23" ht="22.5" hidden="1" customHeight="1" x14ac:dyDescent="0.25">
      <c r="A19" s="9"/>
      <c r="B19" s="10"/>
      <c r="C19" s="11">
        <v>0</v>
      </c>
      <c r="D19" s="11"/>
      <c r="E19" s="11"/>
      <c r="F19" s="11"/>
      <c r="G19" s="11"/>
      <c r="H19" s="11"/>
      <c r="I19" s="11"/>
      <c r="J19" s="11"/>
      <c r="K19" s="11"/>
      <c r="L19" s="12"/>
      <c r="M19" s="46"/>
      <c r="N19" s="51"/>
      <c r="O19" s="11">
        <v>0</v>
      </c>
      <c r="P19" s="11"/>
      <c r="Q19" s="11"/>
      <c r="R19" s="11"/>
      <c r="S19" s="11"/>
      <c r="T19" s="11"/>
      <c r="U19" s="11"/>
      <c r="V19" s="11"/>
      <c r="W19" s="11"/>
    </row>
    <row r="20" spans="1:23" ht="22.5" hidden="1" customHeight="1" x14ac:dyDescent="0.25">
      <c r="A20" s="9"/>
      <c r="B20" s="10"/>
      <c r="C20" s="11">
        <v>0</v>
      </c>
      <c r="D20" s="11"/>
      <c r="E20" s="11"/>
      <c r="F20" s="11"/>
      <c r="G20" s="11"/>
      <c r="H20" s="11"/>
      <c r="I20" s="11"/>
      <c r="J20" s="11"/>
      <c r="K20" s="11"/>
      <c r="L20" s="12"/>
      <c r="M20" s="46"/>
      <c r="N20" s="51"/>
      <c r="O20" s="11">
        <v>0</v>
      </c>
      <c r="P20" s="11"/>
      <c r="Q20" s="11"/>
      <c r="R20" s="11"/>
      <c r="S20" s="11"/>
      <c r="T20" s="11"/>
      <c r="U20" s="11"/>
      <c r="V20" s="11"/>
      <c r="W20" s="11"/>
    </row>
    <row r="21" spans="1:23" ht="22.5" hidden="1" customHeight="1" x14ac:dyDescent="0.25">
      <c r="A21" s="9"/>
      <c r="B21" s="10"/>
      <c r="C21" s="11">
        <v>0</v>
      </c>
      <c r="D21" s="11"/>
      <c r="E21" s="11"/>
      <c r="F21" s="11"/>
      <c r="G21" s="11"/>
      <c r="H21" s="11"/>
      <c r="I21" s="11"/>
      <c r="J21" s="11"/>
      <c r="K21" s="11"/>
      <c r="L21" s="12"/>
      <c r="M21" s="46"/>
      <c r="N21" s="51"/>
      <c r="O21" s="11">
        <v>0</v>
      </c>
      <c r="P21" s="11"/>
      <c r="Q21" s="11"/>
      <c r="R21" s="11"/>
      <c r="S21" s="11"/>
      <c r="T21" s="11"/>
      <c r="U21" s="11"/>
      <c r="V21" s="11"/>
      <c r="W21" s="11"/>
    </row>
    <row r="22" spans="1:23" ht="22.5" hidden="1" customHeight="1" x14ac:dyDescent="0.25">
      <c r="A22" s="9"/>
      <c r="B22" s="10"/>
      <c r="C22" s="11">
        <v>0</v>
      </c>
      <c r="D22" s="11"/>
      <c r="E22" s="11"/>
      <c r="F22" s="11"/>
      <c r="G22" s="11"/>
      <c r="H22" s="11"/>
      <c r="I22" s="11"/>
      <c r="J22" s="11"/>
      <c r="K22" s="11"/>
      <c r="L22" s="12"/>
      <c r="M22" s="46"/>
      <c r="N22" s="51"/>
      <c r="O22" s="11">
        <v>0</v>
      </c>
      <c r="P22" s="11"/>
      <c r="Q22" s="11"/>
      <c r="R22" s="11"/>
      <c r="S22" s="11"/>
      <c r="T22" s="11"/>
      <c r="U22" s="11"/>
      <c r="V22" s="11"/>
      <c r="W22" s="11"/>
    </row>
    <row r="23" spans="1:23" ht="22.5" hidden="1" customHeight="1" x14ac:dyDescent="0.25">
      <c r="A23" s="9"/>
      <c r="B23" s="10"/>
      <c r="C23" s="11">
        <v>0</v>
      </c>
      <c r="D23" s="11"/>
      <c r="E23" s="11"/>
      <c r="F23" s="11"/>
      <c r="G23" s="11"/>
      <c r="H23" s="11"/>
      <c r="I23" s="11"/>
      <c r="J23" s="11"/>
      <c r="K23" s="11"/>
      <c r="L23" s="12"/>
      <c r="M23" s="46"/>
      <c r="N23" s="51"/>
      <c r="O23" s="11">
        <v>0</v>
      </c>
      <c r="P23" s="11"/>
      <c r="Q23" s="11"/>
      <c r="R23" s="11"/>
      <c r="S23" s="11"/>
      <c r="T23" s="11"/>
      <c r="U23" s="11"/>
      <c r="V23" s="11"/>
      <c r="W23" s="11"/>
    </row>
    <row r="24" spans="1:23" ht="22.5" hidden="1" customHeight="1" x14ac:dyDescent="0.25">
      <c r="A24" s="9"/>
      <c r="B24" s="10"/>
      <c r="C24" s="11">
        <v>0</v>
      </c>
      <c r="D24" s="11"/>
      <c r="E24" s="11"/>
      <c r="F24" s="11"/>
      <c r="G24" s="11"/>
      <c r="H24" s="11"/>
      <c r="I24" s="11"/>
      <c r="J24" s="11"/>
      <c r="K24" s="11"/>
      <c r="L24" s="12"/>
      <c r="M24" s="46"/>
      <c r="N24" s="51"/>
      <c r="O24" s="11">
        <v>0</v>
      </c>
      <c r="P24" s="11"/>
      <c r="Q24" s="11"/>
      <c r="R24" s="11"/>
      <c r="S24" s="11"/>
      <c r="T24" s="11"/>
      <c r="U24" s="11"/>
      <c r="V24" s="11"/>
      <c r="W24" s="11"/>
    </row>
    <row r="25" spans="1:23" ht="22.5" hidden="1" customHeight="1" x14ac:dyDescent="0.25">
      <c r="A25" s="9"/>
      <c r="B25" s="10"/>
      <c r="C25" s="11">
        <v>0</v>
      </c>
      <c r="D25" s="11"/>
      <c r="E25" s="11"/>
      <c r="F25" s="11"/>
      <c r="G25" s="11"/>
      <c r="H25" s="11"/>
      <c r="I25" s="11"/>
      <c r="J25" s="11"/>
      <c r="K25" s="11"/>
      <c r="L25" s="12"/>
      <c r="M25" s="46"/>
      <c r="N25" s="51"/>
      <c r="O25" s="11">
        <v>0</v>
      </c>
      <c r="P25" s="11"/>
      <c r="Q25" s="11"/>
      <c r="R25" s="11"/>
      <c r="S25" s="11"/>
      <c r="T25" s="11"/>
      <c r="U25" s="11"/>
      <c r="V25" s="11"/>
      <c r="W25" s="11"/>
    </row>
    <row r="26" spans="1:23" ht="22.5" hidden="1" customHeight="1" x14ac:dyDescent="0.25">
      <c r="A26" s="9"/>
      <c r="B26" s="10"/>
      <c r="C26" s="11">
        <v>0</v>
      </c>
      <c r="D26" s="11"/>
      <c r="E26" s="11"/>
      <c r="F26" s="11"/>
      <c r="G26" s="11"/>
      <c r="H26" s="11"/>
      <c r="I26" s="11"/>
      <c r="J26" s="11"/>
      <c r="K26" s="11"/>
      <c r="L26" s="12"/>
      <c r="M26" s="46"/>
      <c r="N26" s="51"/>
      <c r="O26" s="11">
        <v>0</v>
      </c>
      <c r="P26" s="11"/>
      <c r="Q26" s="11"/>
      <c r="R26" s="11"/>
      <c r="S26" s="11"/>
      <c r="T26" s="11"/>
      <c r="U26" s="11"/>
      <c r="V26" s="11"/>
      <c r="W26" s="11"/>
    </row>
    <row r="27" spans="1:23" ht="22.5" customHeight="1" thickBot="1" x14ac:dyDescent="0.3">
      <c r="A27" s="9"/>
      <c r="B27" s="34"/>
      <c r="C27" s="20">
        <v>0</v>
      </c>
      <c r="D27" s="20"/>
      <c r="E27" s="20"/>
      <c r="F27" s="20"/>
      <c r="G27" s="20"/>
      <c r="H27" s="20"/>
      <c r="I27" s="20"/>
      <c r="J27" s="20"/>
      <c r="K27" s="20"/>
      <c r="L27" s="12"/>
      <c r="M27" s="46"/>
      <c r="N27" s="51"/>
      <c r="O27" s="20">
        <v>0</v>
      </c>
      <c r="P27" s="20"/>
      <c r="Q27" s="20"/>
      <c r="R27" s="20"/>
      <c r="S27" s="20"/>
      <c r="T27" s="20"/>
      <c r="U27" s="20"/>
      <c r="V27" s="20"/>
      <c r="W27" s="20"/>
    </row>
    <row r="28" spans="1:23" ht="31.5" customHeight="1" thickBot="1" x14ac:dyDescent="0.3">
      <c r="B28" s="35" t="s">
        <v>18</v>
      </c>
      <c r="C28" s="30">
        <f t="shared" ref="C28:K28" si="0">SUM(C5:C27)</f>
        <v>572</v>
      </c>
      <c r="D28" s="31">
        <f t="shared" si="0"/>
        <v>672</v>
      </c>
      <c r="E28" s="31">
        <f t="shared" si="0"/>
        <v>4043</v>
      </c>
      <c r="F28" s="31">
        <f t="shared" si="0"/>
        <v>85</v>
      </c>
      <c r="G28" s="31">
        <f t="shared" si="0"/>
        <v>3537</v>
      </c>
      <c r="H28" s="31">
        <f t="shared" si="0"/>
        <v>875</v>
      </c>
      <c r="I28" s="22">
        <f t="shared" si="0"/>
        <v>5365.5</v>
      </c>
      <c r="J28" s="32">
        <f t="shared" si="0"/>
        <v>10869</v>
      </c>
      <c r="K28" s="32">
        <f t="shared" si="0"/>
        <v>1008</v>
      </c>
      <c r="L28" s="8"/>
      <c r="N28" s="33" t="s">
        <v>18</v>
      </c>
      <c r="O28" s="21">
        <f>SUM(O5:O27)</f>
        <v>1518</v>
      </c>
      <c r="P28" s="22">
        <f t="shared" ref="P28:W28" si="1">SUM(P5:P27)</f>
        <v>1310</v>
      </c>
      <c r="Q28" s="22">
        <f t="shared" si="1"/>
        <v>5248</v>
      </c>
      <c r="R28" s="22">
        <f t="shared" si="1"/>
        <v>392</v>
      </c>
      <c r="S28" s="22">
        <f t="shared" si="1"/>
        <v>0</v>
      </c>
      <c r="T28" s="22">
        <f t="shared" si="1"/>
        <v>12001</v>
      </c>
      <c r="U28" s="22">
        <f t="shared" si="1"/>
        <v>1182</v>
      </c>
      <c r="V28" s="22">
        <f t="shared" si="1"/>
        <v>5959.5</v>
      </c>
      <c r="W28" s="23">
        <f t="shared" si="1"/>
        <v>11922</v>
      </c>
    </row>
    <row r="29" spans="1:23" ht="22.5" customHeight="1" thickBot="1" x14ac:dyDescent="0.3">
      <c r="C29" s="5"/>
      <c r="D29" s="5"/>
      <c r="E29" s="5"/>
      <c r="F29" s="5"/>
      <c r="G29" s="5"/>
      <c r="H29" s="5"/>
      <c r="I29" s="5"/>
      <c r="J29" s="5"/>
      <c r="K29" s="5"/>
      <c r="L29" s="3"/>
      <c r="O29" s="5"/>
      <c r="P29" s="5"/>
      <c r="Q29" s="5"/>
      <c r="R29" s="5"/>
      <c r="S29" s="5"/>
      <c r="T29" s="5"/>
      <c r="U29" s="5"/>
      <c r="V29" s="5"/>
      <c r="W29" s="5"/>
    </row>
    <row r="30" spans="1:23" ht="22.5" customHeight="1" thickBot="1" x14ac:dyDescent="0.4">
      <c r="C30" s="5"/>
      <c r="D30" s="5"/>
      <c r="E30" s="114">
        <f>J28+I28+H28+G28+F28+E28+D28+C28+K28</f>
        <v>27026.5</v>
      </c>
      <c r="F30" s="115"/>
      <c r="G30" s="116"/>
      <c r="H30" s="5"/>
      <c r="I30" s="5"/>
      <c r="J30" s="5"/>
      <c r="K30" s="5"/>
      <c r="L30" s="3"/>
      <c r="O30" s="5"/>
      <c r="P30" s="5"/>
      <c r="Q30" s="117">
        <f>O28+P28+Q28+R28+T28+U28+V28+W28</f>
        <v>39532.5</v>
      </c>
      <c r="R30" s="118"/>
      <c r="S30" s="119"/>
      <c r="T30" s="5"/>
      <c r="U30" s="5"/>
      <c r="V30" s="5"/>
      <c r="W30" s="5"/>
    </row>
    <row r="31" spans="1:23" ht="22.5" customHeight="1" x14ac:dyDescent="0.25">
      <c r="C31" s="5"/>
      <c r="D31" s="5"/>
      <c r="E31" s="5"/>
      <c r="F31" s="5"/>
      <c r="G31" s="5"/>
      <c r="H31" s="5"/>
      <c r="I31" s="5"/>
      <c r="J31" s="5"/>
      <c r="K31" s="5"/>
      <c r="L31" s="3"/>
      <c r="O31" s="5"/>
      <c r="P31" s="5"/>
      <c r="Q31" s="5"/>
      <c r="R31" s="5"/>
      <c r="S31" s="5"/>
      <c r="T31" s="5"/>
      <c r="U31" s="5"/>
      <c r="V31" s="5"/>
      <c r="W31" s="5"/>
    </row>
    <row r="32" spans="1:23" x14ac:dyDescent="0.25">
      <c r="C32" s="5"/>
      <c r="D32" s="5"/>
      <c r="E32" s="5"/>
      <c r="F32" s="5"/>
      <c r="G32" s="5"/>
      <c r="H32" s="5"/>
      <c r="I32" s="5"/>
      <c r="J32" s="5"/>
      <c r="K32" s="5"/>
      <c r="L32" s="3"/>
      <c r="O32" s="5"/>
      <c r="P32" s="5"/>
      <c r="Q32" s="5"/>
      <c r="R32" s="5"/>
      <c r="S32" s="5"/>
      <c r="T32" s="5"/>
      <c r="U32" s="5"/>
      <c r="V32" s="5"/>
      <c r="W32" s="5"/>
    </row>
    <row r="33" spans="3:23" ht="15.75" thickBot="1" x14ac:dyDescent="0.3">
      <c r="C33" s="5"/>
      <c r="D33" s="5"/>
      <c r="E33" s="5"/>
      <c r="F33" s="5"/>
      <c r="G33" s="5"/>
      <c r="H33" s="5"/>
      <c r="I33" s="5"/>
      <c r="J33" s="5"/>
      <c r="K33" s="5"/>
      <c r="L33" s="4"/>
      <c r="O33" s="5"/>
      <c r="P33" s="5"/>
      <c r="Q33" s="5"/>
      <c r="R33" s="5"/>
      <c r="S33" s="5"/>
      <c r="T33" s="5"/>
      <c r="U33" s="5"/>
      <c r="V33" s="5"/>
      <c r="W33" s="5"/>
    </row>
  </sheetData>
  <mergeCells count="4">
    <mergeCell ref="B2:J2"/>
    <mergeCell ref="M2:W2"/>
    <mergeCell ref="E30:G30"/>
    <mergeCell ref="Q30:S30"/>
  </mergeCells>
  <pageMargins left="0.23622047244094491" right="0.23622047244094491" top="0.35433070866141736" bottom="0.31496062992125984" header="0.31496062992125984" footer="0.31496062992125984"/>
  <pageSetup scale="80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3"/>
  <sheetViews>
    <sheetView workbookViewId="0">
      <selection activeCell="F10" sqref="F10"/>
    </sheetView>
  </sheetViews>
  <sheetFormatPr baseColWidth="10" defaultRowHeight="15" x14ac:dyDescent="0.25"/>
  <cols>
    <col min="1" max="1" width="13.7109375" style="7" customWidth="1"/>
    <col min="2" max="2" width="25" style="1" customWidth="1"/>
    <col min="3" max="3" width="12.85546875" customWidth="1"/>
    <col min="4" max="4" width="11.7109375" bestFit="1" customWidth="1"/>
    <col min="5" max="5" width="12.5703125" bestFit="1" customWidth="1"/>
    <col min="6" max="6" width="10.28515625" bestFit="1" customWidth="1"/>
    <col min="7" max="7" width="11.42578125" customWidth="1"/>
    <col min="8" max="8" width="11.7109375" bestFit="1" customWidth="1"/>
    <col min="9" max="9" width="11.28515625" bestFit="1" customWidth="1"/>
    <col min="10" max="10" width="12.85546875" bestFit="1" customWidth="1"/>
    <col min="11" max="11" width="12" customWidth="1"/>
    <col min="12" max="12" width="5.140625" customWidth="1"/>
    <col min="13" max="13" width="13.5703125" style="7" customWidth="1"/>
    <col min="14" max="14" width="25" customWidth="1"/>
    <col min="15" max="15" width="13.28515625" customWidth="1"/>
    <col min="16" max="16" width="11.5703125" bestFit="1" customWidth="1"/>
    <col min="17" max="17" width="12.42578125" bestFit="1" customWidth="1"/>
    <col min="18" max="18" width="10.140625" bestFit="1" customWidth="1"/>
    <col min="19" max="19" width="8.7109375" bestFit="1" customWidth="1"/>
    <col min="20" max="20" width="12.85546875" customWidth="1"/>
    <col min="21" max="22" width="11.28515625" bestFit="1" customWidth="1"/>
    <col min="23" max="23" width="12.42578125" bestFit="1" customWidth="1"/>
  </cols>
  <sheetData>
    <row r="1" spans="1:23" ht="15.75" thickBot="1" x14ac:dyDescent="0.3"/>
    <row r="2" spans="1:23" ht="22.5" thickTop="1" thickBot="1" x14ac:dyDescent="0.4">
      <c r="B2" s="107" t="s">
        <v>17</v>
      </c>
      <c r="C2" s="108"/>
      <c r="D2" s="108"/>
      <c r="E2" s="108"/>
      <c r="F2" s="108"/>
      <c r="G2" s="108"/>
      <c r="H2" s="108"/>
      <c r="I2" s="108"/>
      <c r="J2" s="108"/>
      <c r="K2" s="101"/>
      <c r="L2" s="39"/>
      <c r="M2" s="109" t="s">
        <v>19</v>
      </c>
      <c r="N2" s="110"/>
      <c r="O2" s="110"/>
      <c r="P2" s="110"/>
      <c r="Q2" s="110"/>
      <c r="R2" s="110"/>
      <c r="S2" s="110"/>
      <c r="T2" s="110"/>
      <c r="U2" s="110"/>
      <c r="V2" s="110"/>
      <c r="W2" s="121"/>
    </row>
    <row r="3" spans="1:23" ht="15.75" thickBot="1" x14ac:dyDescent="0.3">
      <c r="L3" s="37"/>
    </row>
    <row r="4" spans="1:23" s="2" customFormat="1" ht="64.5" thickTop="1" thickBot="1" x14ac:dyDescent="0.3">
      <c r="A4" s="6" t="s">
        <v>0</v>
      </c>
      <c r="B4" s="24" t="s">
        <v>1</v>
      </c>
      <c r="C4" s="25" t="s">
        <v>2</v>
      </c>
      <c r="D4" s="26" t="s">
        <v>7</v>
      </c>
      <c r="E4" s="56" t="s">
        <v>38</v>
      </c>
      <c r="F4" s="25" t="s">
        <v>3</v>
      </c>
      <c r="G4" s="27" t="s">
        <v>22</v>
      </c>
      <c r="H4" s="25" t="s">
        <v>4</v>
      </c>
      <c r="I4" s="28" t="s">
        <v>8</v>
      </c>
      <c r="J4" s="29" t="s">
        <v>5</v>
      </c>
      <c r="K4" s="103" t="s">
        <v>46</v>
      </c>
      <c r="L4" s="102"/>
      <c r="M4" s="36" t="s">
        <v>0</v>
      </c>
      <c r="N4" s="18" t="s">
        <v>1</v>
      </c>
      <c r="O4" s="14" t="s">
        <v>2</v>
      </c>
      <c r="P4" s="19" t="s">
        <v>16</v>
      </c>
      <c r="Q4" s="54" t="s">
        <v>24</v>
      </c>
      <c r="R4" s="14" t="s">
        <v>3</v>
      </c>
      <c r="S4" s="14" t="s">
        <v>4</v>
      </c>
      <c r="T4" s="55" t="s">
        <v>25</v>
      </c>
      <c r="U4" s="16" t="s">
        <v>4</v>
      </c>
      <c r="V4" s="17" t="s">
        <v>8</v>
      </c>
      <c r="W4" s="15" t="s">
        <v>5</v>
      </c>
    </row>
    <row r="5" spans="1:23" ht="48.75" x14ac:dyDescent="0.25">
      <c r="A5" s="40" t="s">
        <v>20</v>
      </c>
      <c r="B5" s="41" t="s">
        <v>6</v>
      </c>
      <c r="C5" s="104">
        <f>160+'GASTOS POR SEMANA  '!D40</f>
        <v>330</v>
      </c>
      <c r="D5" s="13">
        <v>0</v>
      </c>
      <c r="E5" s="13">
        <v>0</v>
      </c>
      <c r="F5" s="13">
        <v>0</v>
      </c>
      <c r="G5" s="13">
        <v>0</v>
      </c>
      <c r="H5" s="13">
        <v>0</v>
      </c>
      <c r="I5" s="13"/>
      <c r="J5" s="13">
        <v>0</v>
      </c>
      <c r="K5" s="13"/>
      <c r="L5" s="12"/>
      <c r="M5" s="52" t="s">
        <v>20</v>
      </c>
      <c r="N5" s="53" t="s">
        <v>52</v>
      </c>
      <c r="O5" s="13">
        <v>0</v>
      </c>
      <c r="P5" s="13">
        <v>0</v>
      </c>
      <c r="Q5" s="13">
        <v>0</v>
      </c>
      <c r="R5" s="13">
        <v>0</v>
      </c>
      <c r="S5" s="13">
        <v>0</v>
      </c>
      <c r="T5" s="13">
        <v>0</v>
      </c>
      <c r="U5" s="13">
        <v>0</v>
      </c>
      <c r="V5" s="13">
        <v>0</v>
      </c>
      <c r="W5" s="104">
        <f>109+1973+1400+1641+70+756+830+'GASTOS POR SEMANA  '!X40</f>
        <v>11922</v>
      </c>
    </row>
    <row r="6" spans="1:23" ht="51.75" customHeight="1" x14ac:dyDescent="0.25">
      <c r="A6" s="40" t="s">
        <v>20</v>
      </c>
      <c r="B6" s="44" t="s">
        <v>61</v>
      </c>
      <c r="C6" s="11">
        <v>0</v>
      </c>
      <c r="D6" s="11">
        <v>0</v>
      </c>
      <c r="E6" s="11">
        <v>0</v>
      </c>
      <c r="F6" s="11">
        <v>0</v>
      </c>
      <c r="G6" s="11">
        <v>0</v>
      </c>
      <c r="H6" s="11">
        <v>0</v>
      </c>
      <c r="I6" s="11"/>
      <c r="J6" s="105">
        <f>542+680+1493+1388+806+1177+'GASTOS POR SEMANA  '!K41</f>
        <v>10869</v>
      </c>
      <c r="K6" s="11"/>
      <c r="L6" s="12"/>
      <c r="M6" s="52" t="s">
        <v>20</v>
      </c>
      <c r="N6" s="106" t="s">
        <v>53</v>
      </c>
      <c r="O6" s="13">
        <v>0</v>
      </c>
      <c r="P6" s="13">
        <v>0</v>
      </c>
      <c r="Q6" s="13">
        <v>0</v>
      </c>
      <c r="R6" s="13">
        <v>0</v>
      </c>
      <c r="S6" s="13">
        <v>0</v>
      </c>
      <c r="T6" s="13">
        <v>0</v>
      </c>
      <c r="U6" s="13">
        <v>0</v>
      </c>
      <c r="V6" s="104">
        <f>127+896+100+'GASTOS POR SEMANA  '!W41</f>
        <v>5572.5</v>
      </c>
      <c r="W6" s="67">
        <v>0</v>
      </c>
    </row>
    <row r="7" spans="1:23" ht="22.5" customHeight="1" x14ac:dyDescent="0.25">
      <c r="A7" s="40" t="s">
        <v>20</v>
      </c>
      <c r="B7" s="43" t="s">
        <v>21</v>
      </c>
      <c r="C7" s="11">
        <v>0</v>
      </c>
      <c r="D7" s="11">
        <v>0</v>
      </c>
      <c r="E7" s="11">
        <v>0</v>
      </c>
      <c r="F7" s="11">
        <v>0</v>
      </c>
      <c r="G7" s="105">
        <f>78+66+102+68+102+51+51+'GASTOS POR SEMANA  '!H42</f>
        <v>1087</v>
      </c>
      <c r="H7" s="11">
        <v>0</v>
      </c>
      <c r="I7" s="11"/>
      <c r="J7" s="11">
        <v>0</v>
      </c>
      <c r="K7" s="11"/>
      <c r="L7" s="12"/>
      <c r="M7" s="52" t="s">
        <v>20</v>
      </c>
      <c r="N7" s="48" t="s">
        <v>14</v>
      </c>
      <c r="O7" s="104">
        <f>144+287+180+'GASTOS POR SEMANA  '!Q42</f>
        <v>1518</v>
      </c>
      <c r="P7" s="13">
        <v>0</v>
      </c>
      <c r="Q7" s="13">
        <v>0</v>
      </c>
      <c r="R7" s="13">
        <v>0</v>
      </c>
      <c r="S7" s="13">
        <v>0</v>
      </c>
      <c r="T7" s="13">
        <v>0</v>
      </c>
      <c r="U7" s="13">
        <v>0</v>
      </c>
      <c r="V7" s="13">
        <v>0</v>
      </c>
      <c r="W7" s="11">
        <v>0</v>
      </c>
    </row>
    <row r="8" spans="1:23" ht="22.5" customHeight="1" x14ac:dyDescent="0.25">
      <c r="A8" s="40" t="s">
        <v>20</v>
      </c>
      <c r="B8" s="42" t="s">
        <v>10</v>
      </c>
      <c r="C8" s="11">
        <v>0</v>
      </c>
      <c r="D8" s="105">
        <f>123+'GASTOS POR SEMANA  '!E43</f>
        <v>492</v>
      </c>
      <c r="E8" s="11">
        <v>0</v>
      </c>
      <c r="F8" s="11">
        <v>0</v>
      </c>
      <c r="G8" s="11">
        <v>0</v>
      </c>
      <c r="H8" s="105">
        <f>391+81+'GASTOS POR SEMANA  '!I43</f>
        <v>875</v>
      </c>
      <c r="I8" s="11"/>
      <c r="J8" s="11">
        <v>0</v>
      </c>
      <c r="K8" s="11"/>
      <c r="L8" s="12"/>
      <c r="M8" s="52" t="s">
        <v>20</v>
      </c>
      <c r="N8" s="48" t="s">
        <v>12</v>
      </c>
      <c r="O8" s="13">
        <v>0</v>
      </c>
      <c r="P8" s="13">
        <v>0</v>
      </c>
      <c r="Q8" s="13">
        <v>0</v>
      </c>
      <c r="R8" s="13">
        <v>0</v>
      </c>
      <c r="S8" s="13">
        <v>0</v>
      </c>
      <c r="T8" s="13">
        <v>0</v>
      </c>
      <c r="U8" s="104">
        <f>779+'GASTOS POR SEMANA  '!U43</f>
        <v>1182</v>
      </c>
      <c r="V8" s="13">
        <v>0</v>
      </c>
      <c r="W8" s="11">
        <v>0</v>
      </c>
    </row>
    <row r="9" spans="1:23" ht="22.5" customHeight="1" x14ac:dyDescent="0.25">
      <c r="A9" s="40" t="s">
        <v>20</v>
      </c>
      <c r="B9" s="43" t="s">
        <v>27</v>
      </c>
      <c r="C9" s="105">
        <f>242</f>
        <v>242</v>
      </c>
      <c r="D9" s="11">
        <v>0</v>
      </c>
      <c r="E9" s="105">
        <v>60</v>
      </c>
      <c r="F9" s="11">
        <v>0</v>
      </c>
      <c r="G9" s="11">
        <v>0</v>
      </c>
      <c r="H9" s="11">
        <v>0</v>
      </c>
      <c r="I9" s="11"/>
      <c r="J9" s="11">
        <v>0</v>
      </c>
      <c r="K9" s="11"/>
      <c r="L9" s="12"/>
      <c r="M9" s="52" t="s">
        <v>20</v>
      </c>
      <c r="N9" s="48" t="s">
        <v>13</v>
      </c>
      <c r="O9" s="13">
        <v>0</v>
      </c>
      <c r="P9" s="13">
        <v>0</v>
      </c>
      <c r="Q9" s="13">
        <v>0</v>
      </c>
      <c r="R9" s="13">
        <v>0</v>
      </c>
      <c r="S9" s="13">
        <v>0</v>
      </c>
      <c r="T9" s="13">
        <v>0</v>
      </c>
      <c r="U9" s="13">
        <v>0</v>
      </c>
      <c r="V9" s="104">
        <f>327+60</f>
        <v>387</v>
      </c>
      <c r="W9" s="11">
        <v>0</v>
      </c>
    </row>
    <row r="10" spans="1:23" ht="36.75" x14ac:dyDescent="0.25">
      <c r="A10" s="40" t="s">
        <v>20</v>
      </c>
      <c r="B10" s="44" t="s">
        <v>31</v>
      </c>
      <c r="C10" s="11">
        <v>0</v>
      </c>
      <c r="D10" s="11">
        <v>0</v>
      </c>
      <c r="E10" s="11">
        <v>0</v>
      </c>
      <c r="F10" s="105">
        <f>40+45</f>
        <v>85</v>
      </c>
      <c r="G10" s="11">
        <v>0</v>
      </c>
      <c r="H10" s="11">
        <v>0</v>
      </c>
      <c r="I10" s="11"/>
      <c r="J10" s="11">
        <v>0</v>
      </c>
      <c r="K10" s="11"/>
      <c r="L10" s="12"/>
      <c r="M10" s="52" t="s">
        <v>20</v>
      </c>
      <c r="N10" s="49" t="s">
        <v>54</v>
      </c>
      <c r="O10" s="13">
        <v>0</v>
      </c>
      <c r="P10" s="13">
        <v>0</v>
      </c>
      <c r="Q10" s="13">
        <v>0</v>
      </c>
      <c r="R10" s="104">
        <f>90+10+234+'GASTOS POR SEMANA  '!T45</f>
        <v>392</v>
      </c>
      <c r="S10" s="13">
        <v>0</v>
      </c>
      <c r="T10" s="13">
        <v>0</v>
      </c>
      <c r="U10" s="13">
        <v>0</v>
      </c>
      <c r="V10" s="13">
        <v>0</v>
      </c>
      <c r="W10" s="11">
        <v>0</v>
      </c>
    </row>
    <row r="11" spans="1:23" ht="57" x14ac:dyDescent="0.25">
      <c r="A11" s="40" t="s">
        <v>20</v>
      </c>
      <c r="B11" s="44" t="s">
        <v>60</v>
      </c>
      <c r="C11" s="11">
        <v>0</v>
      </c>
      <c r="D11" s="11">
        <v>0</v>
      </c>
      <c r="E11" s="11">
        <v>0</v>
      </c>
      <c r="F11" s="11">
        <v>0</v>
      </c>
      <c r="G11" s="11">
        <v>0</v>
      </c>
      <c r="H11" s="11">
        <v>0</v>
      </c>
      <c r="I11" s="105">
        <f>1013+1701+'GASTOS POR SEMANA  '!J46+'GASTOS POR SEMANA  '!J47</f>
        <v>5365.5</v>
      </c>
      <c r="J11" s="11">
        <v>0</v>
      </c>
      <c r="K11" s="11"/>
      <c r="L11" s="12"/>
      <c r="M11" s="52" t="s">
        <v>20</v>
      </c>
      <c r="N11" s="106" t="s">
        <v>55</v>
      </c>
      <c r="O11" s="13">
        <v>0</v>
      </c>
      <c r="P11" s="13">
        <v>0</v>
      </c>
      <c r="Q11" s="104">
        <f>2200+118+338+30+82+36+'GASTOS POR SEMANA  '!S46</f>
        <v>5248</v>
      </c>
      <c r="R11" s="13">
        <v>0</v>
      </c>
      <c r="S11" s="13">
        <v>0</v>
      </c>
      <c r="T11" s="13">
        <v>0</v>
      </c>
      <c r="U11" s="13">
        <v>0</v>
      </c>
      <c r="V11" s="13">
        <v>0</v>
      </c>
      <c r="W11" s="11">
        <v>0</v>
      </c>
    </row>
    <row r="12" spans="1:23" ht="32.25" customHeight="1" x14ac:dyDescent="0.25">
      <c r="A12" s="40" t="s">
        <v>20</v>
      </c>
      <c r="B12" s="42" t="s">
        <v>9</v>
      </c>
      <c r="C12" s="11">
        <v>0</v>
      </c>
      <c r="D12" s="105">
        <v>180</v>
      </c>
      <c r="E12" s="11">
        <v>0</v>
      </c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 s="11"/>
      <c r="L12" s="12"/>
      <c r="M12" s="52" t="s">
        <v>20</v>
      </c>
      <c r="N12" s="50" t="s">
        <v>15</v>
      </c>
      <c r="O12" s="13">
        <v>0</v>
      </c>
      <c r="P12" s="104">
        <f>1221+'GASTOS POR SEMANA  '!R44</f>
        <v>1310</v>
      </c>
      <c r="Q12" s="13" t="s">
        <v>26</v>
      </c>
      <c r="R12" s="13">
        <v>0</v>
      </c>
      <c r="S12" s="13">
        <v>0</v>
      </c>
      <c r="T12" s="13">
        <v>0</v>
      </c>
      <c r="U12" s="13">
        <v>0</v>
      </c>
      <c r="V12" s="13">
        <v>0</v>
      </c>
      <c r="W12" s="11">
        <v>0</v>
      </c>
    </row>
    <row r="13" spans="1:23" ht="56.25" x14ac:dyDescent="0.25">
      <c r="A13" s="40" t="s">
        <v>20</v>
      </c>
      <c r="B13" s="45" t="s">
        <v>51</v>
      </c>
      <c r="C13" s="11">
        <v>0</v>
      </c>
      <c r="D13" s="11">
        <v>0</v>
      </c>
      <c r="E13" s="105">
        <f>1638+45+36+'GASTOS POR SEMANA  '!F48</f>
        <v>3983</v>
      </c>
      <c r="F13" s="11">
        <v>0</v>
      </c>
      <c r="G13" s="11">
        <v>0</v>
      </c>
      <c r="H13" s="11">
        <v>0</v>
      </c>
      <c r="I13" s="11">
        <v>0</v>
      </c>
      <c r="J13" s="11">
        <v>0</v>
      </c>
      <c r="K13" s="11"/>
      <c r="L13" s="12"/>
      <c r="M13" s="52" t="s">
        <v>20</v>
      </c>
      <c r="N13" s="48" t="s">
        <v>32</v>
      </c>
      <c r="O13" s="13">
        <v>0</v>
      </c>
      <c r="P13" s="13">
        <v>0</v>
      </c>
      <c r="Q13" s="13">
        <v>0</v>
      </c>
      <c r="R13" s="13">
        <v>0</v>
      </c>
      <c r="S13" s="13">
        <v>0</v>
      </c>
      <c r="T13" s="104">
        <f>700+700+710+3067+'GASTOS POR SEMANA  '!V48</f>
        <v>9685</v>
      </c>
      <c r="U13" s="13">
        <v>0</v>
      </c>
      <c r="V13" s="13">
        <v>0</v>
      </c>
      <c r="W13" s="11">
        <v>0</v>
      </c>
    </row>
    <row r="14" spans="1:23" ht="22.5" customHeight="1" x14ac:dyDescent="0.25">
      <c r="A14" s="40" t="s">
        <v>20</v>
      </c>
      <c r="B14" s="42" t="s">
        <v>11</v>
      </c>
      <c r="C14" s="11">
        <v>0</v>
      </c>
      <c r="D14" s="11">
        <v>0</v>
      </c>
      <c r="E14" s="11">
        <v>0</v>
      </c>
      <c r="F14" s="11">
        <v>0</v>
      </c>
      <c r="G14" s="105">
        <f>380+380+460+'GASTOS POR SEMANA  '!H49</f>
        <v>2450</v>
      </c>
      <c r="H14" s="11">
        <v>0</v>
      </c>
      <c r="I14" s="11">
        <v>0</v>
      </c>
      <c r="J14" s="11">
        <v>0</v>
      </c>
      <c r="K14" s="11"/>
      <c r="L14" s="12"/>
      <c r="M14" s="52" t="s">
        <v>20</v>
      </c>
      <c r="N14" s="48" t="s">
        <v>34</v>
      </c>
      <c r="O14" s="13">
        <v>0</v>
      </c>
      <c r="P14" s="13">
        <v>0</v>
      </c>
      <c r="Q14" s="13">
        <v>0</v>
      </c>
      <c r="R14" s="13">
        <v>0</v>
      </c>
      <c r="S14" s="13">
        <v>0</v>
      </c>
      <c r="T14" s="104">
        <f>170+238+170+153+170+336+'GASTOS POR SEMANA  '!V49</f>
        <v>2316</v>
      </c>
      <c r="U14" s="13">
        <v>0</v>
      </c>
      <c r="V14" s="13">
        <v>0</v>
      </c>
      <c r="W14" s="11">
        <v>0</v>
      </c>
    </row>
    <row r="15" spans="1:23" ht="22.5" customHeight="1" x14ac:dyDescent="0.25">
      <c r="A15" s="40" t="s">
        <v>20</v>
      </c>
      <c r="B15" s="95" t="s">
        <v>50</v>
      </c>
      <c r="C15" s="11">
        <v>0</v>
      </c>
      <c r="D15" s="11"/>
      <c r="E15" s="11"/>
      <c r="F15" s="11"/>
      <c r="G15" s="11"/>
      <c r="H15" s="11"/>
      <c r="I15" s="11"/>
      <c r="J15" s="11"/>
      <c r="K15" s="105">
        <f>'GASTOS POR SEMANA  '!L50</f>
        <v>1008</v>
      </c>
      <c r="L15" s="12"/>
      <c r="M15" s="52" t="s">
        <v>20</v>
      </c>
      <c r="N15" s="48"/>
      <c r="O15" s="13">
        <v>0</v>
      </c>
      <c r="P15" s="13">
        <v>0</v>
      </c>
      <c r="Q15" s="13">
        <v>0</v>
      </c>
      <c r="R15" s="13">
        <v>0</v>
      </c>
      <c r="S15" s="13">
        <v>0</v>
      </c>
      <c r="T15" s="13">
        <v>0</v>
      </c>
      <c r="U15" s="13">
        <v>0</v>
      </c>
      <c r="V15" s="13">
        <v>0</v>
      </c>
      <c r="W15" s="11">
        <v>0</v>
      </c>
    </row>
    <row r="16" spans="1:23" ht="22.5" hidden="1" customHeight="1" x14ac:dyDescent="0.25">
      <c r="A16" s="9"/>
      <c r="B16" s="10"/>
      <c r="C16" s="11">
        <v>0</v>
      </c>
      <c r="D16" s="11"/>
      <c r="E16" s="11"/>
      <c r="F16" s="11"/>
      <c r="G16" s="11"/>
      <c r="H16" s="11"/>
      <c r="I16" s="11"/>
      <c r="J16" s="11"/>
      <c r="K16" s="11"/>
      <c r="L16" s="12"/>
      <c r="M16" s="46"/>
      <c r="N16" s="51"/>
      <c r="O16" s="11">
        <v>0</v>
      </c>
      <c r="P16" s="11"/>
      <c r="Q16" s="11"/>
      <c r="R16" s="11"/>
      <c r="S16" s="11"/>
      <c r="T16" s="11"/>
      <c r="U16" s="11"/>
      <c r="V16" s="11"/>
      <c r="W16" s="11"/>
    </row>
    <row r="17" spans="1:23" ht="22.5" hidden="1" customHeight="1" x14ac:dyDescent="0.25">
      <c r="A17" s="9"/>
      <c r="B17" s="10"/>
      <c r="C17" s="11">
        <v>0</v>
      </c>
      <c r="D17" s="11"/>
      <c r="E17" s="11"/>
      <c r="F17" s="11"/>
      <c r="G17" s="11"/>
      <c r="H17" s="11"/>
      <c r="I17" s="11"/>
      <c r="J17" s="11"/>
      <c r="K17" s="11"/>
      <c r="L17" s="12"/>
      <c r="M17" s="46"/>
      <c r="N17" s="51"/>
      <c r="O17" s="11">
        <v>0</v>
      </c>
      <c r="P17" s="11"/>
      <c r="Q17" s="11"/>
      <c r="R17" s="11"/>
      <c r="S17" s="11"/>
      <c r="T17" s="11"/>
      <c r="U17" s="11"/>
      <c r="V17" s="11"/>
      <c r="W17" s="11"/>
    </row>
    <row r="18" spans="1:23" ht="22.5" hidden="1" customHeight="1" x14ac:dyDescent="0.25">
      <c r="A18" s="9"/>
      <c r="B18" s="10"/>
      <c r="C18" s="11">
        <v>0</v>
      </c>
      <c r="D18" s="11"/>
      <c r="E18" s="11"/>
      <c r="F18" s="11"/>
      <c r="G18" s="11"/>
      <c r="H18" s="11"/>
      <c r="I18" s="11"/>
      <c r="J18" s="11"/>
      <c r="K18" s="11"/>
      <c r="L18" s="12"/>
      <c r="M18" s="46"/>
      <c r="N18" s="51"/>
      <c r="O18" s="11">
        <v>0</v>
      </c>
      <c r="P18" s="11"/>
      <c r="Q18" s="11"/>
      <c r="R18" s="11"/>
      <c r="S18" s="11"/>
      <c r="T18" s="11"/>
      <c r="U18" s="11"/>
      <c r="V18" s="11"/>
      <c r="W18" s="11"/>
    </row>
    <row r="19" spans="1:23" ht="22.5" hidden="1" customHeight="1" x14ac:dyDescent="0.25">
      <c r="A19" s="9"/>
      <c r="B19" s="10"/>
      <c r="C19" s="11">
        <v>0</v>
      </c>
      <c r="D19" s="11"/>
      <c r="E19" s="11"/>
      <c r="F19" s="11"/>
      <c r="G19" s="11"/>
      <c r="H19" s="11"/>
      <c r="I19" s="11"/>
      <c r="J19" s="11"/>
      <c r="K19" s="11"/>
      <c r="L19" s="12"/>
      <c r="M19" s="46"/>
      <c r="N19" s="51"/>
      <c r="O19" s="11">
        <v>0</v>
      </c>
      <c r="P19" s="11"/>
      <c r="Q19" s="11"/>
      <c r="R19" s="11"/>
      <c r="S19" s="11"/>
      <c r="T19" s="11"/>
      <c r="U19" s="11"/>
      <c r="V19" s="11"/>
      <c r="W19" s="11"/>
    </row>
    <row r="20" spans="1:23" ht="22.5" hidden="1" customHeight="1" x14ac:dyDescent="0.25">
      <c r="A20" s="9"/>
      <c r="B20" s="10"/>
      <c r="C20" s="11">
        <v>0</v>
      </c>
      <c r="D20" s="11"/>
      <c r="E20" s="11"/>
      <c r="F20" s="11"/>
      <c r="G20" s="11"/>
      <c r="H20" s="11"/>
      <c r="I20" s="11"/>
      <c r="J20" s="11"/>
      <c r="K20" s="11"/>
      <c r="L20" s="12"/>
      <c r="M20" s="46"/>
      <c r="N20" s="51"/>
      <c r="O20" s="11">
        <v>0</v>
      </c>
      <c r="P20" s="11"/>
      <c r="Q20" s="11"/>
      <c r="R20" s="11"/>
      <c r="S20" s="11"/>
      <c r="T20" s="11"/>
      <c r="U20" s="11"/>
      <c r="V20" s="11"/>
      <c r="W20" s="11"/>
    </row>
    <row r="21" spans="1:23" ht="22.5" hidden="1" customHeight="1" x14ac:dyDescent="0.25">
      <c r="A21" s="9"/>
      <c r="B21" s="10"/>
      <c r="C21" s="11">
        <v>0</v>
      </c>
      <c r="D21" s="11"/>
      <c r="E21" s="11"/>
      <c r="F21" s="11"/>
      <c r="G21" s="11"/>
      <c r="H21" s="11"/>
      <c r="I21" s="11"/>
      <c r="J21" s="11"/>
      <c r="K21" s="11"/>
      <c r="L21" s="12"/>
      <c r="M21" s="46"/>
      <c r="N21" s="51"/>
      <c r="O21" s="11">
        <v>0</v>
      </c>
      <c r="P21" s="11"/>
      <c r="Q21" s="11"/>
      <c r="R21" s="11"/>
      <c r="S21" s="11"/>
      <c r="T21" s="11"/>
      <c r="U21" s="11"/>
      <c r="V21" s="11"/>
      <c r="W21" s="11"/>
    </row>
    <row r="22" spans="1:23" ht="22.5" hidden="1" customHeight="1" x14ac:dyDescent="0.25">
      <c r="A22" s="9"/>
      <c r="B22" s="10"/>
      <c r="C22" s="11">
        <v>0</v>
      </c>
      <c r="D22" s="11"/>
      <c r="E22" s="11"/>
      <c r="F22" s="11"/>
      <c r="G22" s="11"/>
      <c r="H22" s="11"/>
      <c r="I22" s="11"/>
      <c r="J22" s="11"/>
      <c r="K22" s="11"/>
      <c r="L22" s="12"/>
      <c r="M22" s="46"/>
      <c r="N22" s="51"/>
      <c r="O22" s="11">
        <v>0</v>
      </c>
      <c r="P22" s="11"/>
      <c r="Q22" s="11"/>
      <c r="R22" s="11"/>
      <c r="S22" s="11"/>
      <c r="T22" s="11"/>
      <c r="U22" s="11"/>
      <c r="V22" s="11"/>
      <c r="W22" s="11"/>
    </row>
    <row r="23" spans="1:23" ht="22.5" hidden="1" customHeight="1" x14ac:dyDescent="0.25">
      <c r="A23" s="9"/>
      <c r="B23" s="10"/>
      <c r="C23" s="11">
        <v>0</v>
      </c>
      <c r="D23" s="11"/>
      <c r="E23" s="11"/>
      <c r="F23" s="11"/>
      <c r="G23" s="11"/>
      <c r="H23" s="11"/>
      <c r="I23" s="11"/>
      <c r="J23" s="11"/>
      <c r="K23" s="11"/>
      <c r="L23" s="12"/>
      <c r="M23" s="46"/>
      <c r="N23" s="51"/>
      <c r="O23" s="11">
        <v>0</v>
      </c>
      <c r="P23" s="11"/>
      <c r="Q23" s="11"/>
      <c r="R23" s="11"/>
      <c r="S23" s="11"/>
      <c r="T23" s="11"/>
      <c r="U23" s="11"/>
      <c r="V23" s="11"/>
      <c r="W23" s="11"/>
    </row>
    <row r="24" spans="1:23" ht="22.5" hidden="1" customHeight="1" x14ac:dyDescent="0.25">
      <c r="A24" s="9"/>
      <c r="B24" s="10"/>
      <c r="C24" s="11">
        <v>0</v>
      </c>
      <c r="D24" s="11"/>
      <c r="E24" s="11"/>
      <c r="F24" s="11"/>
      <c r="G24" s="11"/>
      <c r="H24" s="11"/>
      <c r="I24" s="11"/>
      <c r="J24" s="11"/>
      <c r="K24" s="11"/>
      <c r="L24" s="12"/>
      <c r="M24" s="46"/>
      <c r="N24" s="51"/>
      <c r="O24" s="11">
        <v>0</v>
      </c>
      <c r="P24" s="11"/>
      <c r="Q24" s="11"/>
      <c r="R24" s="11"/>
      <c r="S24" s="11"/>
      <c r="T24" s="11"/>
      <c r="U24" s="11"/>
      <c r="V24" s="11"/>
      <c r="W24" s="11"/>
    </row>
    <row r="25" spans="1:23" ht="22.5" hidden="1" customHeight="1" x14ac:dyDescent="0.25">
      <c r="A25" s="9"/>
      <c r="B25" s="10"/>
      <c r="C25" s="11">
        <v>0</v>
      </c>
      <c r="D25" s="11"/>
      <c r="E25" s="11"/>
      <c r="F25" s="11"/>
      <c r="G25" s="11"/>
      <c r="H25" s="11"/>
      <c r="I25" s="11"/>
      <c r="J25" s="11"/>
      <c r="K25" s="11"/>
      <c r="L25" s="12"/>
      <c r="M25" s="46"/>
      <c r="N25" s="51"/>
      <c r="O25" s="11">
        <v>0</v>
      </c>
      <c r="P25" s="11"/>
      <c r="Q25" s="11"/>
      <c r="R25" s="11"/>
      <c r="S25" s="11"/>
      <c r="T25" s="11"/>
      <c r="U25" s="11"/>
      <c r="V25" s="11"/>
      <c r="W25" s="11"/>
    </row>
    <row r="26" spans="1:23" ht="22.5" hidden="1" customHeight="1" x14ac:dyDescent="0.25">
      <c r="A26" s="9"/>
      <c r="B26" s="10"/>
      <c r="C26" s="11">
        <v>0</v>
      </c>
      <c r="D26" s="11"/>
      <c r="E26" s="11"/>
      <c r="F26" s="11"/>
      <c r="G26" s="11"/>
      <c r="H26" s="11"/>
      <c r="I26" s="11"/>
      <c r="J26" s="11"/>
      <c r="K26" s="11"/>
      <c r="L26" s="12"/>
      <c r="M26" s="46"/>
      <c r="N26" s="51"/>
      <c r="O26" s="11">
        <v>0</v>
      </c>
      <c r="P26" s="11"/>
      <c r="Q26" s="11"/>
      <c r="R26" s="11"/>
      <c r="S26" s="11"/>
      <c r="T26" s="11"/>
      <c r="U26" s="11"/>
      <c r="V26" s="11"/>
      <c r="W26" s="11"/>
    </row>
    <row r="27" spans="1:23" ht="22.5" customHeight="1" thickBot="1" x14ac:dyDescent="0.3">
      <c r="A27" s="9"/>
      <c r="B27" s="34"/>
      <c r="C27" s="20">
        <v>0</v>
      </c>
      <c r="D27" s="20"/>
      <c r="E27" s="20"/>
      <c r="F27" s="20"/>
      <c r="G27" s="20"/>
      <c r="H27" s="20"/>
      <c r="I27" s="20"/>
      <c r="J27" s="20"/>
      <c r="K27" s="20"/>
      <c r="L27" s="12"/>
      <c r="M27" s="46"/>
      <c r="N27" s="51"/>
      <c r="O27" s="20">
        <v>0</v>
      </c>
      <c r="P27" s="20"/>
      <c r="Q27" s="20"/>
      <c r="R27" s="20"/>
      <c r="S27" s="20"/>
      <c r="T27" s="20"/>
      <c r="U27" s="20"/>
      <c r="V27" s="20"/>
      <c r="W27" s="20"/>
    </row>
    <row r="28" spans="1:23" ht="31.5" customHeight="1" thickBot="1" x14ac:dyDescent="0.3">
      <c r="B28" s="35" t="s">
        <v>18</v>
      </c>
      <c r="C28" s="30">
        <f t="shared" ref="C28:K28" si="0">SUM(C5:C27)</f>
        <v>572</v>
      </c>
      <c r="D28" s="31">
        <f t="shared" si="0"/>
        <v>672</v>
      </c>
      <c r="E28" s="31">
        <f t="shared" si="0"/>
        <v>4043</v>
      </c>
      <c r="F28" s="31">
        <f t="shared" si="0"/>
        <v>85</v>
      </c>
      <c r="G28" s="31">
        <f t="shared" si="0"/>
        <v>3537</v>
      </c>
      <c r="H28" s="31">
        <f t="shared" si="0"/>
        <v>875</v>
      </c>
      <c r="I28" s="22">
        <f t="shared" si="0"/>
        <v>5365.5</v>
      </c>
      <c r="J28" s="32">
        <f t="shared" si="0"/>
        <v>10869</v>
      </c>
      <c r="K28" s="32">
        <f t="shared" si="0"/>
        <v>1008</v>
      </c>
      <c r="L28" s="8"/>
      <c r="N28" s="33" t="s">
        <v>18</v>
      </c>
      <c r="O28" s="21">
        <f>SUM(O5:O27)</f>
        <v>1518</v>
      </c>
      <c r="P28" s="22">
        <f t="shared" ref="P28:W28" si="1">SUM(P5:P27)</f>
        <v>1310</v>
      </c>
      <c r="Q28" s="22">
        <f t="shared" si="1"/>
        <v>5248</v>
      </c>
      <c r="R28" s="22">
        <f t="shared" si="1"/>
        <v>392</v>
      </c>
      <c r="S28" s="22">
        <f t="shared" si="1"/>
        <v>0</v>
      </c>
      <c r="T28" s="22">
        <f t="shared" si="1"/>
        <v>12001</v>
      </c>
      <c r="U28" s="22">
        <f t="shared" si="1"/>
        <v>1182</v>
      </c>
      <c r="V28" s="22">
        <f t="shared" si="1"/>
        <v>5959.5</v>
      </c>
      <c r="W28" s="23">
        <f t="shared" si="1"/>
        <v>11922</v>
      </c>
    </row>
    <row r="29" spans="1:23" ht="22.5" customHeight="1" thickBot="1" x14ac:dyDescent="0.3">
      <c r="C29" s="5"/>
      <c r="D29" s="5"/>
      <c r="E29" s="5"/>
      <c r="F29" s="5"/>
      <c r="G29" s="5"/>
      <c r="H29" s="5"/>
      <c r="I29" s="5"/>
      <c r="J29" s="5"/>
      <c r="K29" s="5"/>
      <c r="L29" s="3"/>
      <c r="O29" s="5"/>
      <c r="P29" s="5"/>
      <c r="Q29" s="5"/>
      <c r="R29" s="5"/>
      <c r="S29" s="5"/>
      <c r="T29" s="5"/>
      <c r="U29" s="5"/>
      <c r="V29" s="5"/>
      <c r="W29" s="5"/>
    </row>
    <row r="30" spans="1:23" ht="22.5" customHeight="1" thickBot="1" x14ac:dyDescent="0.4">
      <c r="C30" s="5"/>
      <c r="D30" s="5"/>
      <c r="E30" s="114">
        <f>J28+I28+H28+G28+F28+E28+D28+C28+K28</f>
        <v>27026.5</v>
      </c>
      <c r="F30" s="115"/>
      <c r="G30" s="116"/>
      <c r="H30" s="5"/>
      <c r="I30" s="5"/>
      <c r="J30" s="5"/>
      <c r="K30" s="5"/>
      <c r="L30" s="3"/>
      <c r="O30" s="5"/>
      <c r="P30" s="5"/>
      <c r="Q30" s="117">
        <f>O28+P28+Q28+R28+T28+U28+V28+W28</f>
        <v>39532.5</v>
      </c>
      <c r="R30" s="118"/>
      <c r="S30" s="119"/>
      <c r="T30" s="5"/>
      <c r="U30" s="5"/>
      <c r="V30" s="5"/>
      <c r="W30" s="5"/>
    </row>
    <row r="31" spans="1:23" ht="22.5" customHeight="1" x14ac:dyDescent="0.25">
      <c r="C31" s="5"/>
      <c r="D31" s="5"/>
      <c r="E31" s="5"/>
      <c r="F31" s="5"/>
      <c r="G31" s="5"/>
      <c r="H31" s="5"/>
      <c r="I31" s="5"/>
      <c r="J31" s="5"/>
      <c r="K31" s="5"/>
      <c r="L31" s="3"/>
      <c r="O31" s="5"/>
      <c r="P31" s="5"/>
      <c r="Q31" s="5"/>
      <c r="R31" s="5"/>
      <c r="S31" s="5"/>
      <c r="T31" s="5"/>
      <c r="U31" s="5"/>
      <c r="V31" s="5"/>
      <c r="W31" s="5"/>
    </row>
    <row r="32" spans="1:23" x14ac:dyDescent="0.25">
      <c r="C32" s="5"/>
      <c r="D32" s="5"/>
      <c r="E32" s="5"/>
      <c r="F32" s="5"/>
      <c r="G32" s="5"/>
      <c r="H32" s="5"/>
      <c r="I32" s="5"/>
      <c r="J32" s="5"/>
      <c r="K32" s="5"/>
      <c r="L32" s="3"/>
      <c r="O32" s="5"/>
      <c r="P32" s="5"/>
      <c r="Q32" s="5"/>
      <c r="R32" s="5"/>
      <c r="S32" s="5"/>
      <c r="T32" s="5"/>
      <c r="U32" s="5"/>
      <c r="V32" s="5"/>
      <c r="W32" s="5"/>
    </row>
    <row r="33" spans="3:23" ht="15.75" thickBot="1" x14ac:dyDescent="0.3">
      <c r="C33" s="5"/>
      <c r="D33" s="5"/>
      <c r="E33" s="5"/>
      <c r="F33" s="5"/>
      <c r="G33" s="5"/>
      <c r="H33" s="5"/>
      <c r="I33" s="5"/>
      <c r="J33" s="5"/>
      <c r="K33" s="5"/>
      <c r="L33" s="4"/>
      <c r="O33" s="5"/>
      <c r="P33" s="5"/>
      <c r="Q33" s="5"/>
      <c r="R33" s="5"/>
      <c r="S33" s="5"/>
      <c r="T33" s="5"/>
      <c r="U33" s="5"/>
      <c r="V33" s="5"/>
      <c r="W33" s="5"/>
    </row>
  </sheetData>
  <mergeCells count="4">
    <mergeCell ref="B2:J2"/>
    <mergeCell ref="M2:W2"/>
    <mergeCell ref="E30:G30"/>
    <mergeCell ref="Q30:S3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Hoja5</vt:lpstr>
      <vt:lpstr>GASTOS POR SEMANA  </vt:lpstr>
      <vt:lpstr>Hoja2</vt:lpstr>
      <vt:lpstr>Hoja4</vt:lpstr>
      <vt:lpstr>GASTOS POR MES </vt:lpstr>
      <vt:lpstr>Hoja3</vt:lpstr>
      <vt:lpstr>Hoja1</vt:lpstr>
      <vt:lpstr>Hoja6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2023-09-01T18:19:55Z</cp:lastPrinted>
  <dcterms:created xsi:type="dcterms:W3CDTF">2023-08-22T02:09:42Z</dcterms:created>
  <dcterms:modified xsi:type="dcterms:W3CDTF">2023-09-08T22:03:14Z</dcterms:modified>
</cp:coreProperties>
</file>