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0" yWindow="0" windowWidth="17190" windowHeight="10725" activeTab="1"/>
  </bookViews>
  <sheets>
    <sheet name="J U N I O     2 0 2 1      " sheetId="1" r:id="rId1"/>
    <sheet name="J U L I O     2 0 2 1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I67" i="2"/>
  <c r="F67" i="2"/>
  <c r="L60" i="2"/>
  <c r="M57" i="2"/>
  <c r="M62" i="2" s="1"/>
  <c r="L54" i="2"/>
  <c r="L53" i="2"/>
  <c r="C52" i="2"/>
  <c r="L51" i="2"/>
  <c r="C51" i="2"/>
  <c r="C67" i="2" s="1"/>
  <c r="L43" i="2"/>
  <c r="L40" i="2"/>
  <c r="M39" i="2"/>
  <c r="N37" i="2"/>
  <c r="L35" i="2"/>
  <c r="N30" i="2"/>
  <c r="L28" i="2"/>
  <c r="N26" i="2"/>
  <c r="N23" i="2"/>
  <c r="L21" i="2"/>
  <c r="N19" i="2"/>
  <c r="N15" i="2"/>
  <c r="L14" i="2"/>
  <c r="N13" i="2"/>
  <c r="N12" i="2"/>
  <c r="N8" i="2"/>
  <c r="N39" i="2" s="1"/>
  <c r="L7" i="2"/>
  <c r="L67" i="2" s="1"/>
  <c r="K69" i="2" l="1"/>
  <c r="F70" i="2" s="1"/>
  <c r="F73" i="2" s="1"/>
  <c r="K71" i="2" s="1"/>
  <c r="K75" i="2" s="1"/>
  <c r="K68" i="1" l="1"/>
  <c r="N62" i="1"/>
  <c r="I62" i="1"/>
  <c r="C62" i="1"/>
  <c r="L43" i="1"/>
  <c r="L42" i="1"/>
  <c r="L40" i="1"/>
  <c r="L31" i="1"/>
  <c r="L30" i="1"/>
  <c r="S29" i="1"/>
  <c r="W25" i="1"/>
  <c r="L24" i="1"/>
  <c r="I24" i="1"/>
  <c r="W23" i="1"/>
  <c r="M20" i="1"/>
  <c r="M17" i="1"/>
  <c r="L17" i="1"/>
  <c r="M14" i="1"/>
  <c r="M13" i="1"/>
  <c r="L10" i="1"/>
  <c r="L62" i="1" s="1"/>
  <c r="F8" i="1"/>
  <c r="M7" i="1"/>
  <c r="M62" i="1" s="1"/>
  <c r="M64" i="1" s="1"/>
  <c r="F6" i="1"/>
  <c r="F62" i="1" s="1"/>
  <c r="K64" i="1" l="1"/>
  <c r="F65" i="1" s="1"/>
  <c r="F68" i="1" s="1"/>
  <c r="K66" i="1" s="1"/>
  <c r="K7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<sst xmlns="http://schemas.openxmlformats.org/spreadsheetml/2006/main" count="272" uniqueCount="145">
  <si>
    <t>ELIAS &amp; PEPE</t>
  </si>
  <si>
    <t>BALANCE      ABASTO 4 CARNES   JUNIO          2 0 2 1</t>
  </si>
  <si>
    <t>MORRALLA EN CAJA DE 11 SUR   2,800.00  +  $ 1,200.00 Total    $  4,000.00</t>
  </si>
  <si>
    <t xml:space="preserve">ABASTO DE 4 CARNES 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</si>
  <si>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</si>
  <si>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</si>
  <si>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</si>
  <si>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</si>
  <si>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</si>
  <si>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</si>
  <si>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</si>
  <si>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</si>
  <si>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</si>
  <si>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>VENTAS EN EFECTIVO</t>
  </si>
  <si>
    <t>DEPOSITOS HECHOS</t>
  </si>
  <si>
    <t xml:space="preserve"> </t>
  </si>
  <si>
    <t>POLLO</t>
  </si>
  <si>
    <t>c/6 Jun</t>
  </si>
  <si>
    <t>LONGANIZA</t>
  </si>
  <si>
    <t>OFICINA</t>
  </si>
  <si>
    <t>CHORIZO-POLLO-QUESOS-MAIZ</t>
  </si>
  <si>
    <t xml:space="preserve">FOTO MULTA </t>
  </si>
  <si>
    <t>JAMON-POLLO-TOSTADAS</t>
  </si>
  <si>
    <t>CUERO-POLLO-MAIZ</t>
  </si>
  <si>
    <t>NOMINA # 24</t>
  </si>
  <si>
    <t>LONGANIZA-SALCHICHA-QUESO-POLLO-SAZONADORES</t>
  </si>
  <si>
    <t>PEPE</t>
  </si>
  <si>
    <t>PAPA-QUESOS-POLLO</t>
  </si>
  <si>
    <t>POLLO-CHORIZO-CONDIMENTOS</t>
  </si>
  <si>
    <t>REDES SOCIALES</t>
  </si>
  <si>
    <t>C/16-Jun</t>
  </si>
  <si>
    <t>POLLO-MAIZ-CECINA-CHORIZO</t>
  </si>
  <si>
    <t>c/15-Jun</t>
  </si>
  <si>
    <t>QUESOS-JAMON-POLLO</t>
  </si>
  <si>
    <t>LONGANIZAS--POLLO</t>
  </si>
  <si>
    <t xml:space="preserve">POLLO-MAIZ  </t>
  </si>
  <si>
    <t>NOMINA # 25</t>
  </si>
  <si>
    <t>TOCINETA-MANCHEGO-LONGANIZA-POLLO</t>
  </si>
  <si>
    <t>POLLO-SALSAS</t>
  </si>
  <si>
    <t>QUESOS -POLLO-MAIZ-CHORIZO</t>
  </si>
  <si>
    <t>POLLO--TOSTADAS</t>
  </si>
  <si>
    <t>DEPOSITOS PEPE</t>
  </si>
  <si>
    <t>POLLO-MAIZ--MARINADOR</t>
  </si>
  <si>
    <t>NOMINA # 26</t>
  </si>
  <si>
    <t xml:space="preserve">EFECTIVO PENDIENTE </t>
  </si>
  <si>
    <t>QUESOS-LONGANIZAS-POLLO-TOSTADAS</t>
  </si>
  <si>
    <t>TOSTADAS-POLLO-LONGANIZA</t>
  </si>
  <si>
    <t>POLLO--MAIZ</t>
  </si>
  <si>
    <t>RENTA</t>
  </si>
  <si>
    <t>EFECTIVOS PENDIENTES</t>
  </si>
  <si>
    <t>JUNIO</t>
  </si>
  <si>
    <t>PAY PAL</t>
  </si>
  <si>
    <t>RES</t>
  </si>
  <si>
    <t>VIGILANCIA</t>
  </si>
  <si>
    <t>ERSA REGRIG</t>
  </si>
  <si>
    <t>IMPUESTOS FED</t>
  </si>
  <si>
    <t>PAGO IMSS</t>
  </si>
  <si>
    <t>IMPUESTO 3%</t>
  </si>
  <si>
    <t>FUMIGACION</t>
  </si>
  <si>
    <t>PAGO Prestamo</t>
  </si>
  <si>
    <t>intereses</t>
  </si>
  <si>
    <t>SESOS</t>
  </si>
  <si>
    <t>EXTINTORES</t>
  </si>
  <si>
    <t>INTERNET</t>
  </si>
  <si>
    <t>IMPRENTA</t>
  </si>
  <si>
    <t>TELCEL</t>
  </si>
  <si>
    <t>ADT</t>
  </si>
  <si>
    <t>COM.  Garantia Fira</t>
  </si>
  <si>
    <t>COMISIONES BANCARIAS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</si>
  <si>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</si>
  <si>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</si>
  <si>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</si>
  <si>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</si>
  <si>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</si>
  <si>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</si>
  <si>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</si>
  <si>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</si>
  <si>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</si>
  <si>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</si>
  <si>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</si>
  <si>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</si>
  <si>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</si>
  <si>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</si>
  <si>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BALANCE      ABASTO 4 CARNES   JULIO          2 0 2 1</t>
  </si>
  <si>
    <t>VENTA EFECTIVO</t>
  </si>
  <si>
    <t>POLLO-CHORIZO</t>
  </si>
  <si>
    <t>TELMEX</t>
  </si>
  <si>
    <t>LONGANIZA-QUESOS-POLLO</t>
  </si>
  <si>
    <t>ELIAS/PEPE</t>
  </si>
  <si>
    <t>NOMINA # 27</t>
  </si>
  <si>
    <t>QUESO-TOCINETA-JAMON-PAVO</t>
  </si>
  <si>
    <t>POLLO-SALSAS-JUGOS</t>
  </si>
  <si>
    <t>LONGANIZA-POLLO-CHORIZO</t>
  </si>
  <si>
    <t>POLLO-MAIZ-PAPA</t>
  </si>
  <si>
    <t>Impresora+Programa</t>
  </si>
  <si>
    <t>POLLO-ENCHILDA</t>
  </si>
  <si>
    <t>QUESOS-POLLO-JAMON</t>
  </si>
  <si>
    <t>POLLO-MAIZ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</si>
  <si>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</si>
  <si>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</si>
  <si>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</si>
  <si>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</si>
  <si>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</si>
  <si>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</si>
  <si>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LONGANIZA-POLLO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</si>
  <si>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</si>
  <si>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</si>
  <si>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</si>
  <si>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</si>
  <si>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</si>
  <si>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</si>
  <si>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</si>
  <si>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</si>
  <si>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</si>
  <si>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</si>
  <si>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</si>
  <si>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</si>
  <si>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</si>
  <si>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</si>
  <si>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</si>
  <si>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</si>
  <si>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</si>
  <si>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</si>
  <si>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</si>
  <si>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>AT&amp;T</t>
  </si>
  <si>
    <t xml:space="preserve">JULIO </t>
  </si>
  <si>
    <t>SKY</t>
  </si>
  <si>
    <t>GASOLINA</t>
  </si>
  <si>
    <t>DESECHABLES</t>
  </si>
  <si>
    <t xml:space="preserve">basculas </t>
  </si>
  <si>
    <t>CPU Herradura</t>
  </si>
  <si>
    <t>Megacable WEB</t>
  </si>
  <si>
    <t>IMPRESORAS Tiket</t>
  </si>
  <si>
    <t xml:space="preserve">CONTRA ( Roel ) </t>
  </si>
  <si>
    <t>PERNIL  ( ROEL )</t>
  </si>
  <si>
    <t>CALENDARIOS</t>
  </si>
  <si>
    <t>REFRIGERACION</t>
  </si>
  <si>
    <t>PRESTAMO 2/18</t>
  </si>
  <si>
    <t>INTERESES S/Prest 2/18</t>
  </si>
  <si>
    <t xml:space="preserve">IMPRENTA </t>
  </si>
  <si>
    <t>BASURA</t>
  </si>
  <si>
    <t>GARANTIA FIRA  3</t>
  </si>
  <si>
    <t>FALTANTE DE EFEC TIVO</t>
  </si>
  <si>
    <t>SEGURO DE VIDA 3</t>
  </si>
  <si>
    <t xml:space="preserve">LICENCIAS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</si>
</sst>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33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2">
    <xf numFmtId="0" fontId="0" fillId="0" borderId="0" xfId="0"/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6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44" fontId="0" fillId="0" borderId="0" xfId="1" applyFont="1"/>
    <xf numFmtId="44" fontId="1" fillId="0" borderId="0" xfId="1"/>
    <xf numFmtId="0" fontId="3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7" fillId="3" borderId="0" xfId="1" applyFont="1" applyFill="1" applyAlignment="1">
      <alignment horizontal="center" vertical="center"/>
    </xf>
    <xf numFmtId="44" fontId="8" fillId="0" borderId="0" xfId="1" applyFont="1" applyBorder="1" applyAlignment="1">
      <alignment horizontal="center"/>
    </xf>
    <xf numFmtId="44" fontId="8" fillId="0" borderId="3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4" xfId="0" applyFont="1" applyBorder="1" applyAlignment="1">
      <alignment vertical="center" wrapText="1"/>
    </xf>
    <xf numFmtId="0" fontId="11" fillId="4" borderId="5" xfId="0" applyFont="1" applyFill="1" applyBorder="1" applyAlignment="1">
      <alignment horizontal="center" vertical="center" wrapText="1"/>
    </xf>
    <xf numFmtId="165" fontId="1" fillId="0" borderId="0" xfId="1" applyNumberFormat="1"/>
    <xf numFmtId="44" fontId="3" fillId="5" borderId="0" xfId="1" applyFont="1" applyFill="1"/>
    <xf numFmtId="0" fontId="3" fillId="5" borderId="0" xfId="0" applyFont="1" applyFill="1"/>
    <xf numFmtId="0" fontId="12" fillId="0" borderId="6" xfId="0" applyFont="1" applyBorder="1"/>
    <xf numFmtId="164" fontId="13" fillId="0" borderId="7" xfId="0" applyNumberFormat="1" applyFont="1" applyBorder="1" applyAlignment="1">
      <alignment horizontal="center"/>
    </xf>
    <xf numFmtId="44" fontId="14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5" fontId="16" fillId="0" borderId="8" xfId="0" applyNumberFormat="1" applyFont="1" applyBorder="1"/>
    <xf numFmtId="0" fontId="16" fillId="0" borderId="8" xfId="0" applyFont="1" applyBorder="1"/>
    <xf numFmtId="44" fontId="16" fillId="0" borderId="8" xfId="1" applyFont="1" applyBorder="1"/>
    <xf numFmtId="44" fontId="17" fillId="6" borderId="0" xfId="1" applyFont="1" applyFill="1" applyAlignment="1">
      <alignment horizontal="center"/>
    </xf>
    <xf numFmtId="44" fontId="17" fillId="6" borderId="14" xfId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3" fillId="2" borderId="6" xfId="1" applyFont="1" applyFill="1" applyBorder="1" applyAlignment="1">
      <alignment horizontal="center"/>
    </xf>
    <xf numFmtId="44" fontId="3" fillId="2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5" fillId="7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9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19" fillId="0" borderId="0" xfId="1" applyFont="1" applyFill="1" applyBorder="1" applyAlignment="1">
      <alignment horizontal="center"/>
    </xf>
    <xf numFmtId="165" fontId="2" fillId="0" borderId="24" xfId="1" applyNumberFormat="1" applyFont="1" applyFill="1" applyBorder="1" applyAlignment="1">
      <alignment horizontal="center"/>
    </xf>
    <xf numFmtId="44" fontId="3" fillId="0" borderId="24" xfId="1" applyFont="1" applyFill="1" applyBorder="1" applyAlignment="1">
      <alignment horizontal="center"/>
    </xf>
    <xf numFmtId="166" fontId="20" fillId="0" borderId="9" xfId="0" applyNumberFormat="1" applyFont="1" applyBorder="1"/>
    <xf numFmtId="44" fontId="2" fillId="0" borderId="25" xfId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44" fontId="2" fillId="0" borderId="26" xfId="1" applyFont="1" applyFill="1" applyBorder="1"/>
    <xf numFmtId="44" fontId="2" fillId="0" borderId="0" xfId="1" applyFont="1" applyFill="1" applyBorder="1"/>
    <xf numFmtId="44" fontId="21" fillId="0" borderId="0" xfId="1" applyFont="1" applyFill="1" applyBorder="1" applyAlignment="1">
      <alignment horizontal="center"/>
    </xf>
    <xf numFmtId="165" fontId="2" fillId="0" borderId="27" xfId="1" applyNumberFormat="1" applyFont="1" applyFill="1" applyBorder="1" applyAlignment="1">
      <alignment horizontal="center"/>
    </xf>
    <xf numFmtId="44" fontId="3" fillId="0" borderId="27" xfId="1" applyFont="1" applyFill="1" applyBorder="1" applyAlignment="1">
      <alignment horizontal="center"/>
    </xf>
    <xf numFmtId="44" fontId="21" fillId="0" borderId="20" xfId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166" fontId="22" fillId="0" borderId="9" xfId="0" applyNumberFormat="1" applyFont="1" applyBorder="1"/>
    <xf numFmtId="44" fontId="2" fillId="0" borderId="28" xfId="1" applyFont="1" applyFill="1" applyBorder="1"/>
    <xf numFmtId="0" fontId="2" fillId="0" borderId="20" xfId="0" applyFont="1" applyBorder="1"/>
    <xf numFmtId="44" fontId="23" fillId="0" borderId="0" xfId="1" applyFont="1" applyFill="1" applyBorder="1" applyAlignment="1">
      <alignment horizontal="center"/>
    </xf>
    <xf numFmtId="166" fontId="18" fillId="0" borderId="9" xfId="0" applyNumberFormat="1" applyFont="1" applyBorder="1"/>
    <xf numFmtId="165" fontId="6" fillId="0" borderId="0" xfId="1" applyNumberFormat="1" applyFont="1" applyFill="1"/>
    <xf numFmtId="44" fontId="24" fillId="0" borderId="0" xfId="1" applyFont="1" applyFill="1" applyBorder="1" applyAlignment="1">
      <alignment horizontal="center"/>
    </xf>
    <xf numFmtId="16" fontId="2" fillId="0" borderId="20" xfId="0" applyNumberFormat="1" applyFont="1" applyBorder="1"/>
    <xf numFmtId="165" fontId="6" fillId="0" borderId="29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5" fontId="6" fillId="0" borderId="0" xfId="1" applyNumberFormat="1" applyFont="1" applyFill="1" applyAlignment="1">
      <alignment horizontal="center"/>
    </xf>
    <xf numFmtId="16" fontId="6" fillId="0" borderId="20" xfId="0" applyNumberFormat="1" applyFont="1" applyBorder="1"/>
    <xf numFmtId="44" fontId="14" fillId="7" borderId="20" xfId="1" applyFont="1" applyFill="1" applyBorder="1" applyAlignment="1">
      <alignment horizontal="center"/>
    </xf>
    <xf numFmtId="44" fontId="25" fillId="0" borderId="20" xfId="1" applyFont="1" applyFill="1" applyBorder="1" applyAlignment="1">
      <alignment horizontal="center"/>
    </xf>
    <xf numFmtId="44" fontId="25" fillId="0" borderId="0" xfId="1" applyFont="1" applyFill="1" applyBorder="1" applyAlignment="1">
      <alignment horizontal="center"/>
    </xf>
    <xf numFmtId="0" fontId="22" fillId="0" borderId="20" xfId="0" applyFont="1" applyBorder="1"/>
    <xf numFmtId="44" fontId="26" fillId="0" borderId="0" xfId="1" applyFont="1" applyFill="1" applyBorder="1"/>
    <xf numFmtId="44" fontId="27" fillId="0" borderId="0" xfId="1" applyFont="1" applyFill="1" applyBorder="1"/>
    <xf numFmtId="44" fontId="2" fillId="0" borderId="30" xfId="1" applyFont="1" applyFill="1" applyBorder="1"/>
    <xf numFmtId="44" fontId="2" fillId="0" borderId="31" xfId="1" applyFont="1" applyFill="1" applyBorder="1"/>
    <xf numFmtId="44" fontId="2" fillId="0" borderId="32" xfId="1" applyFont="1" applyFill="1" applyBorder="1"/>
    <xf numFmtId="16" fontId="26" fillId="0" borderId="29" xfId="0" applyNumberFormat="1" applyFont="1" applyBorder="1"/>
    <xf numFmtId="44" fontId="2" fillId="8" borderId="22" xfId="1" applyFont="1" applyFill="1" applyBorder="1"/>
    <xf numFmtId="0" fontId="27" fillId="0" borderId="33" xfId="0" applyFont="1" applyBorder="1" applyAlignment="1">
      <alignment horizontal="center" wrapText="1"/>
    </xf>
    <xf numFmtId="44" fontId="2" fillId="0" borderId="34" xfId="1" applyFont="1" applyFill="1" applyBorder="1"/>
    <xf numFmtId="165" fontId="2" fillId="0" borderId="29" xfId="0" applyNumberFormat="1" applyFont="1" applyBorder="1" applyAlignment="1">
      <alignment horizontal="left"/>
    </xf>
    <xf numFmtId="16" fontId="2" fillId="0" borderId="29" xfId="0" applyNumberFormat="1" applyFont="1" applyBorder="1"/>
    <xf numFmtId="0" fontId="2" fillId="0" borderId="0" xfId="0" applyFont="1"/>
    <xf numFmtId="44" fontId="2" fillId="0" borderId="34" xfId="1" applyFont="1" applyFill="1" applyBorder="1" applyAlignment="1">
      <alignment horizontal="right"/>
    </xf>
    <xf numFmtId="165" fontId="17" fillId="0" borderId="35" xfId="1" applyNumberFormat="1" applyFont="1" applyFill="1" applyBorder="1" applyAlignment="1">
      <alignment vertical="center"/>
    </xf>
    <xf numFmtId="165" fontId="17" fillId="0" borderId="0" xfId="1" applyNumberFormat="1" applyFont="1" applyFill="1" applyBorder="1" applyAlignment="1">
      <alignment vertical="center"/>
    </xf>
    <xf numFmtId="44" fontId="28" fillId="0" borderId="3" xfId="1" applyFont="1" applyFill="1" applyBorder="1" applyAlignment="1">
      <alignment vertical="center"/>
    </xf>
    <xf numFmtId="44" fontId="28" fillId="0" borderId="0" xfId="1" applyFont="1" applyFill="1" applyBorder="1" applyAlignment="1">
      <alignment horizontal="center" vertical="center"/>
    </xf>
    <xf numFmtId="165" fontId="2" fillId="0" borderId="36" xfId="1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left"/>
    </xf>
    <xf numFmtId="44" fontId="14" fillId="7" borderId="6" xfId="1" applyFont="1" applyFill="1" applyBorder="1" applyAlignment="1">
      <alignment horizontal="center"/>
    </xf>
    <xf numFmtId="44" fontId="14" fillId="7" borderId="15" xfId="1" applyFont="1" applyFill="1" applyBorder="1" applyAlignment="1">
      <alignment horizontal="center"/>
    </xf>
    <xf numFmtId="44" fontId="25" fillId="0" borderId="14" xfId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6" fillId="0" borderId="29" xfId="0" applyFont="1" applyBorder="1" applyAlignment="1">
      <alignment horizontal="left"/>
    </xf>
    <xf numFmtId="44" fontId="2" fillId="0" borderId="37" xfId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165" fontId="6" fillId="0" borderId="36" xfId="1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44" fontId="2" fillId="0" borderId="20" xfId="1" applyFont="1" applyFill="1" applyBorder="1" applyAlignment="1">
      <alignment horizontal="right"/>
    </xf>
    <xf numFmtId="165" fontId="17" fillId="8" borderId="38" xfId="1" applyNumberFormat="1" applyFont="1" applyFill="1" applyBorder="1" applyAlignment="1">
      <alignment horizontal="center" vertical="center"/>
    </xf>
    <xf numFmtId="165" fontId="17" fillId="8" borderId="39" xfId="1" applyNumberFormat="1" applyFont="1" applyFill="1" applyBorder="1" applyAlignment="1">
      <alignment horizontal="center" vertical="center"/>
    </xf>
    <xf numFmtId="44" fontId="29" fillId="8" borderId="40" xfId="1" applyFont="1" applyFill="1" applyBorder="1" applyAlignment="1">
      <alignment horizontal="center" vertical="center"/>
    </xf>
    <xf numFmtId="165" fontId="17" fillId="8" borderId="41" xfId="1" applyNumberFormat="1" applyFont="1" applyFill="1" applyBorder="1" applyAlignment="1">
      <alignment horizontal="center" vertical="center"/>
    </xf>
    <xf numFmtId="165" fontId="17" fillId="8" borderId="4" xfId="1" applyNumberFormat="1" applyFont="1" applyFill="1" applyBorder="1" applyAlignment="1">
      <alignment horizontal="center" vertical="center"/>
    </xf>
    <xf numFmtId="44" fontId="29" fillId="8" borderId="42" xfId="1" applyFont="1" applyFill="1" applyBorder="1" applyAlignment="1">
      <alignment horizontal="center" vertical="center"/>
    </xf>
    <xf numFmtId="165" fontId="6" fillId="0" borderId="20" xfId="1" applyNumberFormat="1" applyFont="1" applyFill="1" applyBorder="1" applyAlignment="1">
      <alignment horizontal="left"/>
    </xf>
    <xf numFmtId="0" fontId="6" fillId="0" borderId="20" xfId="0" applyFont="1" applyBorder="1" applyAlignment="1">
      <alignment horizontal="left"/>
    </xf>
    <xf numFmtId="44" fontId="2" fillId="0" borderId="43" xfId="1" applyFont="1" applyFill="1" applyBorder="1"/>
    <xf numFmtId="165" fontId="2" fillId="0" borderId="44" xfId="1" applyNumberFormat="1" applyFont="1" applyFill="1" applyBorder="1" applyAlignment="1">
      <alignment horizontal="center"/>
    </xf>
    <xf numFmtId="44" fontId="3" fillId="0" borderId="44" xfId="1" applyFont="1" applyFill="1" applyBorder="1" applyAlignment="1">
      <alignment horizontal="center"/>
    </xf>
    <xf numFmtId="166" fontId="18" fillId="0" borderId="45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16" fontId="2" fillId="0" borderId="33" xfId="0" applyNumberFormat="1" applyFont="1" applyBorder="1" applyAlignment="1">
      <alignment horizontal="left"/>
    </xf>
    <xf numFmtId="165" fontId="14" fillId="0" borderId="1" xfId="1" applyNumberFormat="1" applyFont="1" applyFill="1" applyBorder="1" applyAlignment="1">
      <alignment horizontal="center" wrapText="1"/>
    </xf>
    <xf numFmtId="44" fontId="15" fillId="0" borderId="1" xfId="1" applyFont="1" applyFill="1" applyBorder="1" applyAlignment="1">
      <alignment horizontal="center" vertical="center"/>
    </xf>
    <xf numFmtId="44" fontId="15" fillId="0" borderId="0" xfId="1" applyFont="1" applyFill="1" applyBorder="1" applyAlignment="1">
      <alignment horizontal="center"/>
    </xf>
    <xf numFmtId="44" fontId="2" fillId="0" borderId="46" xfId="1" applyFont="1" applyFill="1" applyBorder="1"/>
    <xf numFmtId="165" fontId="30" fillId="0" borderId="20" xfId="1" applyNumberFormat="1" applyFont="1" applyFill="1" applyBorder="1" applyAlignment="1">
      <alignment horizontal="center"/>
    </xf>
    <xf numFmtId="0" fontId="30" fillId="0" borderId="20" xfId="0" applyFont="1" applyBorder="1"/>
    <xf numFmtId="44" fontId="30" fillId="0" borderId="26" xfId="1" applyFont="1" applyFill="1" applyBorder="1"/>
    <xf numFmtId="165" fontId="14" fillId="0" borderId="0" xfId="1" applyNumberFormat="1" applyFont="1" applyFill="1" applyBorder="1" applyAlignment="1">
      <alignment wrapText="1"/>
    </xf>
    <xf numFmtId="165" fontId="14" fillId="0" borderId="2" xfId="1" applyNumberFormat="1" applyFont="1" applyFill="1" applyBorder="1" applyAlignment="1">
      <alignment horizontal="center" wrapText="1"/>
    </xf>
    <xf numFmtId="44" fontId="15" fillId="0" borderId="2" xfId="1" applyFont="1" applyFill="1" applyBorder="1" applyAlignment="1">
      <alignment horizontal="center" vertical="center"/>
    </xf>
    <xf numFmtId="165" fontId="2" fillId="9" borderId="20" xfId="0" applyNumberFormat="1" applyFont="1" applyFill="1" applyBorder="1" applyAlignment="1">
      <alignment horizontal="left"/>
    </xf>
    <xf numFmtId="44" fontId="2" fillId="9" borderId="20" xfId="1" applyFont="1" applyFill="1" applyBorder="1"/>
    <xf numFmtId="166" fontId="14" fillId="9" borderId="20" xfId="0" applyNumberFormat="1" applyFont="1" applyFill="1" applyBorder="1"/>
    <xf numFmtId="0" fontId="30" fillId="0" borderId="20" xfId="0" applyFont="1" applyBorder="1" applyAlignment="1">
      <alignment horizontal="left"/>
    </xf>
    <xf numFmtId="44" fontId="30" fillId="0" borderId="20" xfId="1" applyFont="1" applyFill="1" applyBorder="1" applyAlignment="1">
      <alignment horizontal="right"/>
    </xf>
    <xf numFmtId="44" fontId="2" fillId="0" borderId="47" xfId="1" applyFont="1" applyFill="1" applyBorder="1"/>
    <xf numFmtId="44" fontId="2" fillId="0" borderId="20" xfId="1" applyFont="1" applyFill="1" applyBorder="1"/>
    <xf numFmtId="44" fontId="30" fillId="0" borderId="20" xfId="1" applyFont="1" applyFill="1" applyBorder="1"/>
    <xf numFmtId="0" fontId="30" fillId="0" borderId="0" xfId="0" applyFont="1" applyAlignment="1">
      <alignment horizontal="left"/>
    </xf>
    <xf numFmtId="44" fontId="30" fillId="0" borderId="0" xfId="1" applyFont="1" applyFill="1"/>
    <xf numFmtId="15" fontId="2" fillId="0" borderId="18" xfId="0" applyNumberFormat="1" applyFont="1" applyBorder="1" applyAlignment="1">
      <alignment horizontal="right"/>
    </xf>
    <xf numFmtId="44" fontId="2" fillId="0" borderId="48" xfId="1" applyFont="1" applyFill="1" applyBorder="1"/>
    <xf numFmtId="44" fontId="3" fillId="0" borderId="41" xfId="1" applyFont="1" applyFill="1" applyBorder="1" applyAlignment="1">
      <alignment horizontal="center"/>
    </xf>
    <xf numFmtId="0" fontId="30" fillId="3" borderId="20" xfId="0" applyFont="1" applyFill="1" applyBorder="1" applyAlignment="1">
      <alignment horizontal="left"/>
    </xf>
    <xf numFmtId="44" fontId="30" fillId="3" borderId="20" xfId="1" applyFont="1" applyFill="1" applyBorder="1"/>
    <xf numFmtId="165" fontId="2" fillId="0" borderId="20" xfId="0" applyNumberFormat="1" applyFont="1" applyBorder="1" applyAlignment="1">
      <alignment horizontal="left"/>
    </xf>
    <xf numFmtId="166" fontId="14" fillId="0" borderId="20" xfId="0" applyNumberFormat="1" applyFont="1" applyBorder="1"/>
    <xf numFmtId="0" fontId="25" fillId="0" borderId="41" xfId="0" applyFont="1" applyBorder="1" applyAlignment="1">
      <alignment horizontal="center"/>
    </xf>
    <xf numFmtId="0" fontId="30" fillId="0" borderId="20" xfId="0" applyFont="1" applyBorder="1" applyAlignment="1">
      <alignment horizontal="left" wrapText="1"/>
    </xf>
    <xf numFmtId="44" fontId="2" fillId="0" borderId="20" xfId="0" applyNumberFormat="1" applyFont="1" applyBorder="1"/>
    <xf numFmtId="0" fontId="2" fillId="0" borderId="20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left"/>
    </xf>
    <xf numFmtId="44" fontId="3" fillId="0" borderId="48" xfId="1" applyFont="1" applyFill="1" applyBorder="1"/>
    <xf numFmtId="165" fontId="2" fillId="0" borderId="33" xfId="0" applyNumberFormat="1" applyFont="1" applyBorder="1" applyAlignment="1">
      <alignment horizontal="left"/>
    </xf>
    <xf numFmtId="44" fontId="2" fillId="0" borderId="33" xfId="1" applyFont="1" applyFill="1" applyBorder="1"/>
    <xf numFmtId="0" fontId="2" fillId="0" borderId="33" xfId="0" applyFont="1" applyBorder="1" applyAlignment="1">
      <alignment horizontal="center"/>
    </xf>
    <xf numFmtId="0" fontId="22" fillId="0" borderId="20" xfId="0" applyFont="1" applyBorder="1" applyAlignment="1">
      <alignment horizontal="left"/>
    </xf>
    <xf numFmtId="164" fontId="2" fillId="0" borderId="49" xfId="0" applyNumberFormat="1" applyFont="1" applyBorder="1" applyAlignment="1">
      <alignment horizontal="left"/>
    </xf>
    <xf numFmtId="44" fontId="2" fillId="0" borderId="50" xfId="1" applyFont="1" applyFill="1" applyBorder="1"/>
    <xf numFmtId="44" fontId="21" fillId="0" borderId="0" xfId="1" applyFont="1" applyFill="1" applyAlignment="1">
      <alignment horizontal="center"/>
    </xf>
    <xf numFmtId="15" fontId="2" fillId="0" borderId="49" xfId="0" applyNumberFormat="1" applyFont="1" applyBorder="1"/>
    <xf numFmtId="167" fontId="21" fillId="0" borderId="0" xfId="1" applyNumberFormat="1" applyFont="1" applyFill="1" applyBorder="1" applyAlignment="1">
      <alignment horizontal="center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44" fontId="3" fillId="0" borderId="0" xfId="1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/>
    </xf>
    <xf numFmtId="15" fontId="2" fillId="0" borderId="51" xfId="0" applyNumberFormat="1" applyFont="1" applyBorder="1"/>
    <xf numFmtId="44" fontId="2" fillId="0" borderId="52" xfId="1" applyFont="1" applyFill="1" applyBorder="1"/>
    <xf numFmtId="15" fontId="2" fillId="0" borderId="36" xfId="0" applyNumberFormat="1" applyFont="1" applyBorder="1"/>
    <xf numFmtId="44" fontId="2" fillId="0" borderId="4" xfId="1" applyFont="1" applyFill="1" applyBorder="1"/>
    <xf numFmtId="0" fontId="2" fillId="0" borderId="0" xfId="0" applyFont="1" applyAlignment="1">
      <alignment horizontal="left"/>
    </xf>
    <xf numFmtId="44" fontId="2" fillId="0" borderId="0" xfId="1" applyFont="1" applyFill="1" applyBorder="1" applyAlignment="1">
      <alignment horizontal="right"/>
    </xf>
    <xf numFmtId="166" fontId="30" fillId="0" borderId="0" xfId="0" applyNumberFormat="1" applyFont="1" applyAlignment="1">
      <alignment horizontal="left"/>
    </xf>
    <xf numFmtId="165" fontId="22" fillId="0" borderId="20" xfId="1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30" fillId="0" borderId="53" xfId="0" applyNumberFormat="1" applyFont="1" applyBorder="1" applyAlignment="1">
      <alignment horizontal="center"/>
    </xf>
    <xf numFmtId="44" fontId="14" fillId="0" borderId="54" xfId="1" applyFont="1" applyBorder="1"/>
    <xf numFmtId="0" fontId="0" fillId="0" borderId="55" xfId="0" applyBorder="1"/>
    <xf numFmtId="0" fontId="31" fillId="0" borderId="55" xfId="0" applyFont="1" applyBorder="1" applyAlignment="1">
      <alignment horizontal="center"/>
    </xf>
    <xf numFmtId="44" fontId="32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44" fontId="3" fillId="0" borderId="0" xfId="1" applyFont="1" applyFill="1"/>
    <xf numFmtId="44" fontId="7" fillId="0" borderId="0" xfId="1" applyFont="1" applyFill="1" applyAlignment="1">
      <alignment vertical="center"/>
    </xf>
    <xf numFmtId="44" fontId="7" fillId="0" borderId="0" xfId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7" fillId="0" borderId="0" xfId="0" applyNumberFormat="1" applyFont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9" xfId="0" applyNumberFormat="1" applyFont="1" applyBorder="1" applyAlignment="1">
      <alignment horizontal="center" vertical="center" wrapText="1"/>
    </xf>
    <xf numFmtId="165" fontId="14" fillId="0" borderId="59" xfId="0" applyNumberFormat="1" applyFont="1" applyBorder="1" applyAlignment="1">
      <alignment horizontal="center" vertical="center" wrapText="1"/>
    </xf>
    <xf numFmtId="166" fontId="14" fillId="0" borderId="59" xfId="0" applyNumberFormat="1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167" fontId="15" fillId="3" borderId="6" xfId="1" applyNumberFormat="1" applyFont="1" applyFill="1" applyBorder="1" applyAlignment="1">
      <alignment horizontal="center" vertical="center" wrapText="1"/>
    </xf>
    <xf numFmtId="167" fontId="15" fillId="3" borderId="15" xfId="1" applyNumberFormat="1" applyFont="1" applyFill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44" fontId="3" fillId="0" borderId="20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9" xfId="1" applyFont="1" applyBorder="1" applyAlignment="1">
      <alignment horizontal="center" vertical="center" wrapText="1"/>
    </xf>
    <xf numFmtId="44" fontId="15" fillId="0" borderId="59" xfId="1" applyFont="1" applyBorder="1" applyAlignment="1">
      <alignment horizontal="center"/>
    </xf>
    <xf numFmtId="44" fontId="15" fillId="0" borderId="50" xfId="1" applyFont="1" applyBorder="1" applyAlignment="1">
      <alignment horizontal="center"/>
    </xf>
    <xf numFmtId="0" fontId="33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6" fillId="0" borderId="0" xfId="0" applyNumberFormat="1" applyFont="1"/>
    <xf numFmtId="44" fontId="16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44" fontId="16" fillId="0" borderId="26" xfId="1" applyFont="1" applyBorder="1" applyAlignment="1">
      <alignment horizontal="center"/>
    </xf>
    <xf numFmtId="44" fontId="16" fillId="0" borderId="50" xfId="1" applyFont="1" applyBorder="1" applyAlignment="1">
      <alignment horizontal="center"/>
    </xf>
    <xf numFmtId="164" fontId="34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3" fillId="0" borderId="20" xfId="1" applyFont="1" applyFill="1" applyBorder="1"/>
    <xf numFmtId="168" fontId="35" fillId="0" borderId="26" xfId="1" applyNumberFormat="1" applyFont="1" applyBorder="1"/>
    <xf numFmtId="0" fontId="36" fillId="0" borderId="59" xfId="0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44" fontId="36" fillId="0" borderId="4" xfId="1" applyFont="1" applyBorder="1"/>
    <xf numFmtId="44" fontId="15" fillId="3" borderId="60" xfId="1" applyFont="1" applyFill="1" applyBorder="1" applyAlignment="1">
      <alignment horizontal="center"/>
    </xf>
    <xf numFmtId="44" fontId="15" fillId="3" borderId="61" xfId="1" applyFont="1" applyFill="1" applyBorder="1" applyAlignment="1">
      <alignment horizontal="center"/>
    </xf>
    <xf numFmtId="166" fontId="15" fillId="3" borderId="61" xfId="1" applyNumberFormat="1" applyFont="1" applyFill="1" applyBorder="1" applyAlignment="1">
      <alignment horizontal="center"/>
    </xf>
    <xf numFmtId="166" fontId="15" fillId="3" borderId="13" xfId="1" applyNumberFormat="1" applyFont="1" applyFill="1" applyBorder="1" applyAlignment="1">
      <alignment horizontal="center"/>
    </xf>
    <xf numFmtId="44" fontId="37" fillId="0" borderId="0" xfId="1" applyFont="1"/>
    <xf numFmtId="0" fontId="37" fillId="0" borderId="0" xfId="0" applyFont="1" applyAlignment="1">
      <alignment horizontal="center"/>
    </xf>
    <xf numFmtId="0" fontId="30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15" fillId="0" borderId="0" xfId="1" applyFont="1"/>
    <xf numFmtId="44" fontId="2" fillId="8" borderId="38" xfId="1" applyFont="1" applyFill="1" applyBorder="1" applyAlignment="1">
      <alignment horizontal="center" wrapText="1"/>
    </xf>
    <xf numFmtId="44" fontId="2" fillId="8" borderId="39" xfId="1" applyFont="1" applyFill="1" applyBorder="1" applyAlignment="1">
      <alignment horizontal="center" wrapText="1"/>
    </xf>
    <xf numFmtId="44" fontId="38" fillId="8" borderId="39" xfId="1" applyFont="1" applyFill="1" applyBorder="1" applyAlignment="1">
      <alignment horizontal="center" vertical="center" wrapText="1"/>
    </xf>
    <xf numFmtId="44" fontId="38" fillId="8" borderId="40" xfId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6" fillId="0" borderId="0" xfId="0" applyFont="1"/>
    <xf numFmtId="44" fontId="2" fillId="8" borderId="41" xfId="1" applyFont="1" applyFill="1" applyBorder="1" applyAlignment="1">
      <alignment horizontal="center" wrapText="1"/>
    </xf>
    <xf numFmtId="44" fontId="2" fillId="8" borderId="4" xfId="1" applyFont="1" applyFill="1" applyBorder="1" applyAlignment="1">
      <alignment horizontal="center" wrapText="1"/>
    </xf>
    <xf numFmtId="44" fontId="38" fillId="8" borderId="4" xfId="1" applyFont="1" applyFill="1" applyBorder="1" applyAlignment="1">
      <alignment horizontal="center" vertical="center" wrapText="1"/>
    </xf>
    <xf numFmtId="44" fontId="38" fillId="8" borderId="42" xfId="1" applyFont="1" applyFill="1" applyBorder="1" applyAlignment="1">
      <alignment horizontal="center" vertical="center" wrapText="1"/>
    </xf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165" fontId="2" fillId="0" borderId="0" xfId="1" applyNumberFormat="1" applyFont="1" applyFill="1"/>
    <xf numFmtId="165" fontId="2" fillId="0" borderId="0" xfId="1" applyNumberFormat="1" applyFont="1"/>
    <xf numFmtId="0" fontId="16" fillId="0" borderId="60" xfId="0" applyFont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166" fontId="18" fillId="0" borderId="9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0" fontId="0" fillId="0" borderId="0" xfId="0" applyFill="1"/>
    <xf numFmtId="15" fontId="2" fillId="0" borderId="62" xfId="0" applyNumberFormat="1" applyFont="1" applyFill="1" applyBorder="1"/>
    <xf numFmtId="0" fontId="2" fillId="0" borderId="0" xfId="0" applyFont="1" applyFill="1" applyAlignment="1">
      <alignment horizontal="center"/>
    </xf>
    <xf numFmtId="44" fontId="41" fillId="3" borderId="22" xfId="1" applyFont="1" applyFill="1" applyBorder="1"/>
    <xf numFmtId="44" fontId="2" fillId="7" borderId="23" xfId="1" applyFont="1" applyFill="1" applyBorder="1"/>
    <xf numFmtId="166" fontId="20" fillId="0" borderId="9" xfId="0" applyNumberFormat="1" applyFont="1" applyFill="1" applyBorder="1"/>
    <xf numFmtId="15" fontId="2" fillId="0" borderId="20" xfId="0" applyNumberFormat="1" applyFont="1" applyFill="1" applyBorder="1"/>
    <xf numFmtId="0" fontId="3" fillId="0" borderId="20" xfId="0" applyFont="1" applyFill="1" applyBorder="1" applyAlignment="1">
      <alignment horizontal="center"/>
    </xf>
    <xf numFmtId="166" fontId="22" fillId="0" borderId="9" xfId="0" applyNumberFormat="1" applyFont="1" applyFill="1" applyBorder="1"/>
    <xf numFmtId="0" fontId="2" fillId="0" borderId="20" xfId="0" applyFont="1" applyFill="1" applyBorder="1" applyAlignment="1">
      <alignment horizontal="center"/>
    </xf>
    <xf numFmtId="166" fontId="18" fillId="0" borderId="9" xfId="0" applyNumberFormat="1" applyFont="1" applyFill="1" applyBorder="1"/>
    <xf numFmtId="0" fontId="2" fillId="0" borderId="20" xfId="0" applyFont="1" applyFill="1" applyBorder="1"/>
    <xf numFmtId="44" fontId="30" fillId="7" borderId="23" xfId="1" applyFont="1" applyFill="1" applyBorder="1"/>
    <xf numFmtId="16" fontId="2" fillId="0" borderId="20" xfId="0" applyNumberFormat="1" applyFont="1" applyFill="1" applyBorder="1"/>
    <xf numFmtId="165" fontId="6" fillId="0" borderId="29" xfId="0" applyNumberFormat="1" applyFont="1" applyFill="1" applyBorder="1" applyAlignment="1">
      <alignment horizontal="left"/>
    </xf>
    <xf numFmtId="16" fontId="6" fillId="0" borderId="20" xfId="0" applyNumberFormat="1" applyFont="1" applyFill="1" applyBorder="1"/>
    <xf numFmtId="0" fontId="27" fillId="0" borderId="20" xfId="0" applyFont="1" applyFill="1" applyBorder="1" applyAlignment="1">
      <alignment wrapText="1"/>
    </xf>
    <xf numFmtId="16" fontId="23" fillId="0" borderId="29" xfId="0" applyNumberFormat="1" applyFont="1" applyFill="1" applyBorder="1"/>
    <xf numFmtId="0" fontId="27" fillId="0" borderId="33" xfId="0" applyFont="1" applyFill="1" applyBorder="1" applyAlignment="1">
      <alignment horizontal="center" wrapText="1"/>
    </xf>
    <xf numFmtId="165" fontId="2" fillId="0" borderId="29" xfId="0" applyNumberFormat="1" applyFont="1" applyFill="1" applyBorder="1" applyAlignment="1">
      <alignment horizontal="left"/>
    </xf>
    <xf numFmtId="16" fontId="2" fillId="0" borderId="29" xfId="0" applyNumberFormat="1" applyFont="1" applyFill="1" applyBorder="1"/>
    <xf numFmtId="0" fontId="2" fillId="0" borderId="0" xfId="0" applyFont="1" applyFill="1"/>
    <xf numFmtId="0" fontId="2" fillId="0" borderId="29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6" fillId="0" borderId="2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166" fontId="18" fillId="0" borderId="45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0" fontId="30" fillId="0" borderId="20" xfId="0" applyFont="1" applyFill="1" applyBorder="1"/>
    <xf numFmtId="166" fontId="14" fillId="0" borderId="20" xfId="0" applyNumberFormat="1" applyFont="1" applyFill="1" applyBorder="1"/>
    <xf numFmtId="0" fontId="30" fillId="0" borderId="20" xfId="0" applyFont="1" applyFill="1" applyBorder="1" applyAlignment="1">
      <alignment horizontal="left"/>
    </xf>
    <xf numFmtId="166" fontId="18" fillId="0" borderId="20" xfId="0" applyNumberFormat="1" applyFont="1" applyFill="1" applyBorder="1"/>
    <xf numFmtId="166" fontId="30" fillId="0" borderId="20" xfId="0" applyNumberFormat="1" applyFont="1" applyFill="1" applyBorder="1"/>
    <xf numFmtId="0" fontId="2" fillId="0" borderId="0" xfId="0" applyFont="1" applyFill="1" applyAlignment="1">
      <alignment horizontal="center" wrapText="1"/>
    </xf>
    <xf numFmtId="166" fontId="22" fillId="0" borderId="20" xfId="0" applyNumberFormat="1" applyFont="1" applyFill="1" applyBorder="1"/>
    <xf numFmtId="0" fontId="30" fillId="0" borderId="0" xfId="0" applyFont="1" applyFill="1" applyAlignment="1">
      <alignment horizontal="left"/>
    </xf>
    <xf numFmtId="44" fontId="42" fillId="3" borderId="48" xfId="1" applyFont="1" applyFill="1" applyBorder="1"/>
    <xf numFmtId="44" fontId="41" fillId="3" borderId="48" xfId="1" applyFont="1" applyFill="1" applyBorder="1"/>
    <xf numFmtId="44" fontId="43" fillId="3" borderId="63" xfId="1" applyFont="1" applyFill="1" applyBorder="1"/>
    <xf numFmtId="44" fontId="2" fillId="7" borderId="30" xfId="1" applyFont="1" applyFill="1" applyBorder="1"/>
    <xf numFmtId="0" fontId="25" fillId="0" borderId="41" xfId="0" applyFont="1" applyFill="1" applyBorder="1" applyAlignment="1">
      <alignment horizontal="center"/>
    </xf>
    <xf numFmtId="0" fontId="30" fillId="0" borderId="20" xfId="0" applyFont="1" applyFill="1" applyBorder="1" applyAlignment="1">
      <alignment horizontal="left" wrapText="1"/>
    </xf>
    <xf numFmtId="44" fontId="17" fillId="0" borderId="64" xfId="1" applyFont="1" applyFill="1" applyBorder="1" applyAlignment="1">
      <alignment horizontal="center" vertical="center"/>
    </xf>
    <xf numFmtId="44" fontId="17" fillId="0" borderId="65" xfId="1" applyFont="1" applyFill="1" applyBorder="1" applyAlignment="1">
      <alignment horizontal="center" vertical="center"/>
    </xf>
    <xf numFmtId="44" fontId="17" fillId="0" borderId="66" xfId="1" applyFont="1" applyFill="1" applyBorder="1" applyAlignment="1">
      <alignment horizontal="center" vertical="center"/>
    </xf>
    <xf numFmtId="44" fontId="17" fillId="0" borderId="67" xfId="1" applyFont="1" applyFill="1" applyBorder="1" applyAlignment="1">
      <alignment horizontal="center" vertical="center"/>
    </xf>
    <xf numFmtId="165" fontId="2" fillId="0" borderId="20" xfId="0" applyNumberFormat="1" applyFont="1" applyFill="1" applyBorder="1" applyAlignment="1">
      <alignment horizontal="left"/>
    </xf>
    <xf numFmtId="44" fontId="2" fillId="3" borderId="20" xfId="1" applyFont="1" applyFill="1" applyBorder="1"/>
    <xf numFmtId="0" fontId="25" fillId="0" borderId="35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left"/>
    </xf>
    <xf numFmtId="44" fontId="17" fillId="10" borderId="0" xfId="1" applyFont="1" applyFill="1" applyAlignment="1">
      <alignment horizontal="center"/>
    </xf>
    <xf numFmtId="44" fontId="3" fillId="11" borderId="68" xfId="1" applyFont="1" applyFill="1" applyBorder="1" applyAlignment="1">
      <alignment horizontal="left"/>
    </xf>
    <xf numFmtId="16" fontId="2" fillId="0" borderId="23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44" fontId="3" fillId="11" borderId="69" xfId="1" applyFont="1" applyFill="1" applyBorder="1"/>
    <xf numFmtId="164" fontId="2" fillId="0" borderId="49" xfId="0" applyNumberFormat="1" applyFont="1" applyFill="1" applyBorder="1" applyAlignment="1">
      <alignment horizontal="left"/>
    </xf>
    <xf numFmtId="44" fontId="3" fillId="11" borderId="70" xfId="1" applyFont="1" applyFill="1" applyBorder="1"/>
    <xf numFmtId="16" fontId="2" fillId="0" borderId="43" xfId="1" applyNumberFormat="1" applyFont="1" applyFill="1" applyBorder="1" applyAlignment="1">
      <alignment horizontal="center"/>
    </xf>
    <xf numFmtId="44" fontId="3" fillId="11" borderId="48" xfId="1" applyFont="1" applyFill="1" applyBorder="1"/>
    <xf numFmtId="15" fontId="2" fillId="0" borderId="49" xfId="0" applyNumberFormat="1" applyFont="1" applyFill="1" applyBorder="1"/>
    <xf numFmtId="0" fontId="15" fillId="0" borderId="20" xfId="0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44" fontId="3" fillId="11" borderId="22" xfId="1" applyFont="1" applyFill="1" applyBorder="1"/>
    <xf numFmtId="16" fontId="2" fillId="0" borderId="0" xfId="1" applyNumberFormat="1" applyFont="1" applyFill="1" applyBorder="1" applyAlignment="1">
      <alignment horizontal="center"/>
    </xf>
    <xf numFmtId="15" fontId="2" fillId="0" borderId="51" xfId="0" applyNumberFormat="1" applyFont="1" applyFill="1" applyBorder="1"/>
    <xf numFmtId="15" fontId="2" fillId="0" borderId="36" xfId="0" applyNumberFormat="1" applyFont="1" applyFill="1" applyBorder="1"/>
    <xf numFmtId="44" fontId="30" fillId="0" borderId="0" xfId="1" applyFont="1" applyFill="1" applyBorder="1" applyAlignment="1">
      <alignment horizontal="right"/>
    </xf>
    <xf numFmtId="44" fontId="3" fillId="11" borderId="71" xfId="1" applyFont="1" applyFill="1" applyBorder="1"/>
    <xf numFmtId="166" fontId="30" fillId="0" borderId="0" xfId="0" applyNumberFormat="1" applyFont="1" applyFill="1" applyAlignment="1">
      <alignment horizontal="left"/>
    </xf>
    <xf numFmtId="165" fontId="22" fillId="0" borderId="20" xfId="1" applyNumberFormat="1" applyFont="1" applyFill="1" applyBorder="1" applyAlignment="1">
      <alignment horizontal="center"/>
    </xf>
    <xf numFmtId="44" fontId="17" fillId="12" borderId="1" xfId="1" applyFont="1" applyFill="1" applyBorder="1" applyAlignment="1">
      <alignment horizontal="center" vertical="center"/>
    </xf>
    <xf numFmtId="44" fontId="2" fillId="0" borderId="72" xfId="1" applyFont="1" applyFill="1" applyBorder="1"/>
    <xf numFmtId="44" fontId="17" fillId="12" borderId="2" xfId="1" applyFont="1" applyFill="1" applyBorder="1" applyAlignment="1">
      <alignment horizontal="center" vertical="center"/>
    </xf>
    <xf numFmtId="44" fontId="2" fillId="0" borderId="73" xfId="1" applyFont="1" applyFill="1" applyBorder="1"/>
    <xf numFmtId="165" fontId="2" fillId="0" borderId="59" xfId="0" applyNumberFormat="1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44" fontId="17" fillId="10" borderId="31" xfId="1" applyFont="1" applyFill="1" applyBorder="1" applyAlignment="1">
      <alignment horizontal="center"/>
    </xf>
    <xf numFmtId="44" fontId="17" fillId="10" borderId="72" xfId="1" applyFont="1" applyFill="1" applyBorder="1" applyAlignment="1">
      <alignment horizontal="center"/>
    </xf>
    <xf numFmtId="0" fontId="27" fillId="14" borderId="0" xfId="0" applyFont="1" applyFill="1" applyAlignment="1">
      <alignment horizontal="left"/>
    </xf>
    <xf numFmtId="44" fontId="2" fillId="14" borderId="0" xfId="1" applyFont="1" applyFill="1"/>
    <xf numFmtId="7" fontId="7" fillId="15" borderId="74" xfId="1" applyNumberFormat="1" applyFont="1" applyFill="1" applyBorder="1" applyAlignment="1">
      <alignment horizontal="center" vertical="center"/>
    </xf>
    <xf numFmtId="7" fontId="7" fillId="15" borderId="75" xfId="1" applyNumberFormat="1" applyFont="1" applyFill="1" applyBorder="1" applyAlignment="1">
      <alignment horizontal="center" vertical="center"/>
    </xf>
    <xf numFmtId="7" fontId="7" fillId="15" borderId="76" xfId="1" applyNumberFormat="1" applyFont="1" applyFill="1" applyBorder="1" applyAlignment="1">
      <alignment horizontal="center" vertical="center"/>
    </xf>
    <xf numFmtId="7" fontId="7" fillId="15" borderId="77" xfId="1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167" fontId="15" fillId="0" borderId="6" xfId="1" applyNumberFormat="1" applyFont="1" applyFill="1" applyBorder="1" applyAlignment="1">
      <alignment vertical="center" wrapText="1"/>
    </xf>
    <xf numFmtId="167" fontId="15" fillId="0" borderId="15" xfId="1" applyNumberFormat="1" applyFont="1" applyFill="1" applyBorder="1" applyAlignment="1">
      <alignment vertical="center" wrapText="1"/>
    </xf>
    <xf numFmtId="44" fontId="16" fillId="0" borderId="59" xfId="1" applyFont="1" applyBorder="1" applyAlignment="1">
      <alignment horizontal="center"/>
    </xf>
    <xf numFmtId="44" fontId="2" fillId="15" borderId="38" xfId="1" applyFont="1" applyFill="1" applyBorder="1" applyAlignment="1">
      <alignment horizontal="center" wrapText="1"/>
    </xf>
    <xf numFmtId="44" fontId="2" fillId="15" borderId="39" xfId="1" applyFont="1" applyFill="1" applyBorder="1" applyAlignment="1">
      <alignment horizontal="center" wrapText="1"/>
    </xf>
    <xf numFmtId="44" fontId="44" fillId="15" borderId="39" xfId="1" applyFont="1" applyFill="1" applyBorder="1" applyAlignment="1">
      <alignment horizontal="center" vertical="center" wrapText="1"/>
    </xf>
    <xf numFmtId="44" fontId="44" fillId="15" borderId="40" xfId="1" applyFont="1" applyFill="1" applyBorder="1" applyAlignment="1">
      <alignment horizontal="center" vertical="center" wrapText="1"/>
    </xf>
    <xf numFmtId="44" fontId="2" fillId="15" borderId="41" xfId="1" applyFont="1" applyFill="1" applyBorder="1" applyAlignment="1">
      <alignment horizontal="center" wrapText="1"/>
    </xf>
    <xf numFmtId="44" fontId="2" fillId="15" borderId="4" xfId="1" applyFont="1" applyFill="1" applyBorder="1" applyAlignment="1">
      <alignment horizontal="center" wrapText="1"/>
    </xf>
    <xf numFmtId="44" fontId="44" fillId="15" borderId="4" xfId="1" applyFont="1" applyFill="1" applyBorder="1" applyAlignment="1">
      <alignment horizontal="center" vertical="center" wrapText="1"/>
    </xf>
    <xf numFmtId="44" fontId="44" fillId="15" borderId="42" xfId="1" applyFont="1" applyFill="1" applyBorder="1" applyAlignment="1">
      <alignment horizontal="center" vertical="center" wrapText="1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left"/>
    </xf>
    <xf numFmtId="0" fontId="22" fillId="3" borderId="20" xfId="0" applyFont="1" applyFill="1" applyBorder="1" applyAlignment="1">
      <alignment horizontal="left"/>
    </xf>
    <xf numFmtId="0" fontId="22" fillId="3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54</xdr:row>
      <xdr:rowOff>144757</xdr:rowOff>
    </xdr:from>
    <xdr:ext cx="2599476" cy="370071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4E8741B-38FB-42ED-B7C9-5544852900CE}"/>
            </a:ext>
          </a:extLst>
        </xdr:cNvPr>
        <xdr:cNvSpPr/>
      </xdr:nvSpPr>
      <xdr:spPr>
        <a:xfrm rot="18916712">
          <a:off x="13068300" y="10239375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53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C996DEA-F32F-43B1-ADEA-F7157061C328}"/>
            </a:ext>
          </a:extLst>
        </xdr:cNvPr>
        <xdr:cNvSpPr/>
      </xdr:nvSpPr>
      <xdr:spPr>
        <a:xfrm rot="18916712">
          <a:off x="13068300" y="10239375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18</xdr:col>
      <xdr:colOff>971550</xdr:colOff>
      <xdr:row>23</xdr:row>
      <xdr:rowOff>76200</xdr:rowOff>
    </xdr:from>
    <xdr:to>
      <xdr:col>21</xdr:col>
      <xdr:colOff>409575</xdr:colOff>
      <xdr:row>28</xdr:row>
      <xdr:rowOff>76200</xdr:rowOff>
    </xdr:to>
    <xdr:cxnSp macro="">
      <xdr:nvCxnSpPr>
        <xdr:cNvPr id="4" name="Conector: angular 10">
          <a:extLst>
            <a:ext uri="{FF2B5EF4-FFF2-40B4-BE49-F238E27FC236}">
              <a16:creationId xmlns:a16="http://schemas.microsoft.com/office/drawing/2014/main" id="{7367FB25-1110-4464-AB56-B20C910930C3}"/>
            </a:ext>
          </a:extLst>
        </xdr:cNvPr>
        <xdr:cNvCxnSpPr/>
      </xdr:nvCxnSpPr>
      <xdr:spPr>
        <a:xfrm flipV="1">
          <a:off x="15259050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485447</xdr:colOff>
      <xdr:row>22</xdr:row>
      <xdr:rowOff>249788</xdr:rowOff>
    </xdr:from>
    <xdr:to>
      <xdr:col>22</xdr:col>
      <xdr:colOff>493590</xdr:colOff>
      <xdr:row>25</xdr:row>
      <xdr:rowOff>164063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30BCA49C-9547-458C-AA07-A6DCB3151908}"/>
            </a:ext>
          </a:extLst>
        </xdr:cNvPr>
        <xdr:cNvSpPr/>
      </xdr:nvSpPr>
      <xdr:spPr>
        <a:xfrm rot="1514994">
          <a:off x="17449472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16</xdr:col>
      <xdr:colOff>0</xdr:colOff>
      <xdr:row>68</xdr:row>
      <xdr:rowOff>116182</xdr:rowOff>
    </xdr:from>
    <xdr:ext cx="2599476" cy="370071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24B9A2D-4D35-45E7-8E17-8D1C3B45BE38}"/>
            </a:ext>
          </a:extLst>
        </xdr:cNvPr>
        <xdr:cNvSpPr/>
      </xdr:nvSpPr>
      <xdr:spPr>
        <a:xfrm rot="18916712">
          <a:off x="13068300" y="12308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67</xdr:row>
      <xdr:rowOff>144757</xdr:rowOff>
    </xdr:from>
    <xdr:ext cx="2599476" cy="370071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2BCF35B8-C885-4689-AF68-17C6C4B12CA0}"/>
            </a:ext>
          </a:extLst>
        </xdr:cNvPr>
        <xdr:cNvSpPr/>
      </xdr:nvSpPr>
      <xdr:spPr>
        <a:xfrm rot="18916712">
          <a:off x="13068300" y="12089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8" name="Cerrar llave 7">
          <a:extLst>
            <a:ext uri="{FF2B5EF4-FFF2-40B4-BE49-F238E27FC236}">
              <a16:creationId xmlns:a16="http://schemas.microsoft.com/office/drawing/2014/main" id="{5005B300-0AED-442F-8558-A7CBC768998A}"/>
            </a:ext>
          </a:extLst>
        </xdr:cNvPr>
        <xdr:cNvSpPr/>
      </xdr:nvSpPr>
      <xdr:spPr>
        <a:xfrm rot="5400000">
          <a:off x="10801348" y="106013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0CA18B4-BF71-49E1-9CAB-8FAEA4443FC3}"/>
            </a:ext>
          </a:extLst>
        </xdr:cNvPr>
        <xdr:cNvSpPr/>
      </xdr:nvSpPr>
      <xdr:spPr>
        <a:xfrm rot="18916712">
          <a:off x="9543904" y="12308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5698C4C7-D592-4405-88F6-BA27E84A353C}"/>
            </a:ext>
          </a:extLst>
        </xdr:cNvPr>
        <xdr:cNvCxnSpPr/>
      </xdr:nvCxnSpPr>
      <xdr:spPr>
        <a:xfrm rot="10800000" flipV="1">
          <a:off x="5105400" y="112109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1" name="1 Conector recto de flecha">
          <a:extLst>
            <a:ext uri="{FF2B5EF4-FFF2-40B4-BE49-F238E27FC236}">
              <a16:creationId xmlns:a16="http://schemas.microsoft.com/office/drawing/2014/main" id="{5BF14A58-343A-4429-8F4A-392FDBD90FC8}"/>
            </a:ext>
          </a:extLst>
        </xdr:cNvPr>
        <xdr:cNvCxnSpPr/>
      </xdr:nvCxnSpPr>
      <xdr:spPr>
        <a:xfrm>
          <a:off x="5019675" y="10572750"/>
          <a:ext cx="533400" cy="457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2" name="2 Conector recto de flecha">
          <a:extLst>
            <a:ext uri="{FF2B5EF4-FFF2-40B4-BE49-F238E27FC236}">
              <a16:creationId xmlns:a16="http://schemas.microsoft.com/office/drawing/2014/main" id="{85BA1985-32BC-4893-B774-B30B69930EDA}"/>
            </a:ext>
          </a:extLst>
        </xdr:cNvPr>
        <xdr:cNvCxnSpPr/>
      </xdr:nvCxnSpPr>
      <xdr:spPr>
        <a:xfrm rot="10800000" flipV="1">
          <a:off x="5105400" y="112109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0150E3E-7158-43DB-A8DA-CAE234056A1A}"/>
            </a:ext>
          </a:extLst>
        </xdr:cNvPr>
        <xdr:cNvCxnSpPr/>
      </xdr:nvCxnSpPr>
      <xdr:spPr>
        <a:xfrm>
          <a:off x="2181225" y="10553700"/>
          <a:ext cx="1781175" cy="5905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C830D1AB-5096-4704-B4A5-5A185E109AE6}"/>
            </a:ext>
          </a:extLst>
        </xdr:cNvPr>
        <xdr:cNvSpPr/>
      </xdr:nvSpPr>
      <xdr:spPr>
        <a:xfrm rot="16200000">
          <a:off x="7643813" y="9720260"/>
          <a:ext cx="266701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2D2B6318-C152-4DA1-ACE8-6C7D95559216}"/>
            </a:ext>
          </a:extLst>
        </xdr:cNvPr>
        <xdr:cNvSpPr/>
      </xdr:nvSpPr>
      <xdr:spPr>
        <a:xfrm rot="18916712">
          <a:off x="9496279" y="12089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77FA08D1-16B4-4C45-B9A7-BE961C1BEBDE}"/>
            </a:ext>
          </a:extLst>
        </xdr:cNvPr>
        <xdr:cNvCxnSpPr/>
      </xdr:nvCxnSpPr>
      <xdr:spPr>
        <a:xfrm flipV="1">
          <a:off x="5029200" y="115443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5659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5163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5659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5144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14277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971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5992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92"/>
  <sheetViews>
    <sheetView topLeftCell="A10" workbookViewId="0">
      <selection activeCell="C24" sqref="C24:C25"/>
    </sheetView>
  </sheetViews>
  <sheetFormatPr baseColWidth="10" defaultRowHeight="15.75" x14ac:dyDescent="0.25"/>
  <cols>
    <col min="1" max="1" width="2.5703125" customWidth="1"/>
    <col min="2" max="2" width="12.42578125" style="201" customWidth="1"/>
    <col min="3" max="3" width="16.42578125" style="11" customWidth="1"/>
    <col min="4" max="4" width="15.28515625" customWidth="1"/>
    <col min="6" max="6" width="17.85546875" style="11" customWidth="1"/>
    <col min="7" max="7" width="2.85546875" customWidth="1"/>
    <col min="9" max="9" width="14.140625" style="11" customWidth="1"/>
    <col min="10" max="10" width="11.7109375" style="21" customWidth="1"/>
    <col min="11" max="11" width="14.42578125" customWidth="1"/>
    <col min="12" max="12" width="14.5703125" style="10" customWidth="1"/>
    <col min="13" max="13" width="18.140625" style="11" customWidth="1"/>
    <col min="14" max="14" width="14.140625" style="5" customWidth="1"/>
    <col min="15" max="15" width="7.140625" style="6" customWidth="1"/>
    <col min="17" max="17" width="3.28515625" style="7" customWidth="1"/>
    <col min="18" max="18" width="15" style="7" customWidth="1"/>
    <col min="19" max="19" width="22.7109375" style="8" customWidth="1"/>
    <col min="20" max="20" width="6.28515625" style="8" customWidth="1"/>
    <col min="21" max="21" width="11.140625" style="8" customWidth="1"/>
    <col min="22" max="22" width="12.85546875" style="8" customWidth="1"/>
    <col min="23" max="23" width="22.7109375" style="8" customWidth="1"/>
    <col min="24" max="24" width="8" style="8" customWidth="1"/>
  </cols>
  <sheetData>
    <row r="1" spans="1:24" ht="23.25" customHeight="1" x14ac:dyDescent="0.35"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3"/>
      <c r="M1" s="4"/>
    </row>
    <row r="2" spans="1:24" ht="16.5" thickBot="1" x14ac:dyDescent="0.3">
      <c r="B2" s="9"/>
      <c r="C2" s="10"/>
      <c r="H2" s="12" t="s">
        <v>2</v>
      </c>
      <c r="I2" s="4"/>
      <c r="J2" s="13"/>
      <c r="L2" s="14"/>
      <c r="M2" s="4"/>
      <c r="N2" s="6"/>
      <c r="R2" s="15" t="s">
        <v>3</v>
      </c>
      <c r="S2" s="15"/>
      <c r="T2" s="15"/>
      <c r="U2" s="15"/>
      <c r="V2" s="15"/>
      <c r="W2" s="15"/>
    </row>
    <row r="3" spans="1:24" ht="21.75" customHeight="1" thickBot="1" x14ac:dyDescent="0.35">
      <c r="B3" s="16" t="s">
        <v>4</v>
      </c>
      <c r="C3" s="17"/>
      <c r="D3" s="18"/>
      <c r="E3" s="19"/>
      <c r="F3" s="19"/>
      <c r="H3" s="20" t="s">
        <v>5</v>
      </c>
      <c r="I3" s="20"/>
      <c r="K3" s="22" t="s">
        <v>6</v>
      </c>
      <c r="L3" s="22" t="s">
        <v>7</v>
      </c>
      <c r="M3" s="23"/>
      <c r="R3" s="15"/>
      <c r="S3" s="15"/>
      <c r="T3" s="15"/>
      <c r="U3" s="15"/>
      <c r="V3" s="15"/>
      <c r="W3" s="15"/>
    </row>
    <row r="4" spans="1:24" ht="20.25" thickTop="1" thickBot="1" x14ac:dyDescent="0.35">
      <c r="A4" s="24" t="s">
        <v>8</v>
      </c>
      <c r="B4" s="25"/>
      <c r="C4" s="26">
        <v>255764.39</v>
      </c>
      <c r="D4" s="27">
        <v>44353</v>
      </c>
      <c r="E4" s="28" t="s">
        <v>9</v>
      </c>
      <c r="F4" s="29"/>
      <c r="H4" s="30" t="s">
        <v>10</v>
      </c>
      <c r="I4" s="31"/>
      <c r="J4" s="32"/>
      <c r="K4" s="33"/>
      <c r="L4" s="34"/>
      <c r="M4" s="35" t="s">
        <v>11</v>
      </c>
      <c r="N4" s="36" t="s">
        <v>12</v>
      </c>
      <c r="O4" s="37"/>
      <c r="Q4" s="38"/>
      <c r="R4" s="39" t="s">
        <v>13</v>
      </c>
      <c r="S4" s="40"/>
      <c r="T4" s="41"/>
      <c r="U4" s="42" t="s">
        <v>14</v>
      </c>
      <c r="V4" s="42"/>
      <c r="W4" s="42"/>
      <c r="X4" s="41"/>
    </row>
    <row r="5" spans="1:24" ht="16.5" thickBot="1" x14ac:dyDescent="0.3">
      <c r="A5" s="43" t="s">
        <v>15</v>
      </c>
      <c r="B5" s="44">
        <v>44354</v>
      </c>
      <c r="C5" s="45">
        <v>1260</v>
      </c>
      <c r="D5" s="46" t="s">
        <v>16</v>
      </c>
      <c r="E5" s="47">
        <v>44354</v>
      </c>
      <c r="F5" s="48">
        <v>77113</v>
      </c>
      <c r="H5" s="49">
        <v>44354</v>
      </c>
      <c r="I5" s="50">
        <v>495</v>
      </c>
      <c r="J5" s="51"/>
      <c r="K5" s="52"/>
      <c r="L5" s="6"/>
      <c r="M5" s="53">
        <v>0</v>
      </c>
      <c r="N5" s="54">
        <v>2926</v>
      </c>
      <c r="O5" s="55" t="s">
        <v>17</v>
      </c>
      <c r="Q5" s="55"/>
      <c r="R5" s="56">
        <v>44354</v>
      </c>
      <c r="S5" s="57">
        <v>79419</v>
      </c>
      <c r="T5" s="41"/>
      <c r="U5" s="41"/>
      <c r="V5" s="41"/>
      <c r="W5" s="41"/>
      <c r="X5" s="41"/>
    </row>
    <row r="6" spans="1:24" ht="16.5" thickBot="1" x14ac:dyDescent="0.3">
      <c r="A6" s="43"/>
      <c r="B6" s="44">
        <v>44355</v>
      </c>
      <c r="C6" s="45">
        <v>9200</v>
      </c>
      <c r="D6" s="58" t="s">
        <v>18</v>
      </c>
      <c r="E6" s="47">
        <v>44355</v>
      </c>
      <c r="F6" s="48">
        <f>141354+10866</f>
        <v>152220</v>
      </c>
      <c r="H6" s="49">
        <v>44355</v>
      </c>
      <c r="I6" s="59">
        <v>495</v>
      </c>
      <c r="J6" s="60"/>
      <c r="K6" s="61"/>
      <c r="L6" s="62"/>
      <c r="M6" s="53">
        <v>120000</v>
      </c>
      <c r="N6" s="54">
        <v>20382</v>
      </c>
      <c r="O6" s="63"/>
      <c r="Q6" s="64"/>
      <c r="R6" s="65">
        <v>44355</v>
      </c>
      <c r="S6" s="66">
        <v>122143</v>
      </c>
      <c r="T6" s="41"/>
      <c r="U6" s="67" t="s">
        <v>19</v>
      </c>
      <c r="V6" s="68">
        <v>44356</v>
      </c>
      <c r="W6" s="69">
        <v>120000</v>
      </c>
      <c r="X6" s="41"/>
    </row>
    <row r="7" spans="1:24" ht="16.5" thickBot="1" x14ac:dyDescent="0.3">
      <c r="A7" s="43"/>
      <c r="B7" s="44">
        <v>44356</v>
      </c>
      <c r="C7" s="45">
        <v>10718</v>
      </c>
      <c r="D7" s="70" t="s">
        <v>20</v>
      </c>
      <c r="E7" s="47">
        <v>44356</v>
      </c>
      <c r="F7" s="48">
        <v>109009</v>
      </c>
      <c r="H7" s="49">
        <v>44356</v>
      </c>
      <c r="I7" s="71">
        <v>440</v>
      </c>
      <c r="J7" s="60">
        <v>44356</v>
      </c>
      <c r="K7" s="72" t="s">
        <v>21</v>
      </c>
      <c r="L7" s="62">
        <v>679</v>
      </c>
      <c r="M7" s="53">
        <f>10230+150+75440</f>
        <v>85820</v>
      </c>
      <c r="N7" s="54">
        <v>2701</v>
      </c>
      <c r="O7" s="63"/>
      <c r="Q7" s="73"/>
      <c r="R7" s="65">
        <v>44356</v>
      </c>
      <c r="S7" s="66">
        <v>84241</v>
      </c>
      <c r="T7" s="41"/>
      <c r="U7" s="67" t="s">
        <v>19</v>
      </c>
      <c r="V7" s="68">
        <v>44357</v>
      </c>
      <c r="W7" s="69">
        <v>75440</v>
      </c>
      <c r="X7" s="41"/>
    </row>
    <row r="8" spans="1:24" ht="16.5" thickBot="1" x14ac:dyDescent="0.3">
      <c r="A8" s="43"/>
      <c r="B8" s="44">
        <v>44357</v>
      </c>
      <c r="C8" s="45">
        <v>4966</v>
      </c>
      <c r="D8" s="74" t="s">
        <v>22</v>
      </c>
      <c r="E8" s="47">
        <v>44357</v>
      </c>
      <c r="F8" s="48">
        <f>85581+46561</f>
        <v>132142</v>
      </c>
      <c r="H8" s="49">
        <v>44357</v>
      </c>
      <c r="I8" s="71">
        <v>495</v>
      </c>
      <c r="J8" s="75"/>
      <c r="K8" s="72"/>
      <c r="L8" s="62"/>
      <c r="M8" s="53">
        <v>0</v>
      </c>
      <c r="N8" s="54">
        <v>5129</v>
      </c>
      <c r="O8" s="63"/>
      <c r="Q8" s="76"/>
      <c r="R8" s="65">
        <v>44357</v>
      </c>
      <c r="S8" s="66">
        <v>121552</v>
      </c>
      <c r="T8" s="41"/>
      <c r="U8" s="67" t="s">
        <v>19</v>
      </c>
      <c r="V8" s="68">
        <v>44368</v>
      </c>
      <c r="W8" s="69">
        <v>120000</v>
      </c>
      <c r="X8" s="41"/>
    </row>
    <row r="9" spans="1:24" ht="16.5" thickBot="1" x14ac:dyDescent="0.3">
      <c r="A9" s="43"/>
      <c r="B9" s="44">
        <v>44358</v>
      </c>
      <c r="C9" s="45">
        <v>0</v>
      </c>
      <c r="D9" s="74"/>
      <c r="E9" s="47">
        <v>44358</v>
      </c>
      <c r="F9" s="48">
        <v>192498</v>
      </c>
      <c r="H9" s="49">
        <v>44358</v>
      </c>
      <c r="I9" s="71">
        <v>10288</v>
      </c>
      <c r="J9" s="60"/>
      <c r="K9" s="77"/>
      <c r="L9" s="62"/>
      <c r="M9" s="53">
        <v>181550</v>
      </c>
      <c r="N9" s="54">
        <v>8193</v>
      </c>
      <c r="O9" s="63"/>
      <c r="Q9" s="64"/>
      <c r="R9" s="65">
        <v>44358</v>
      </c>
      <c r="S9" s="66">
        <v>177695</v>
      </c>
      <c r="T9" s="41"/>
      <c r="U9" s="67" t="s">
        <v>19</v>
      </c>
      <c r="V9" s="68">
        <v>44369</v>
      </c>
      <c r="W9" s="69">
        <v>164450</v>
      </c>
      <c r="X9" s="41"/>
    </row>
    <row r="10" spans="1:24" ht="16.5" thickBot="1" x14ac:dyDescent="0.3">
      <c r="A10" s="43"/>
      <c r="B10" s="44">
        <v>44359</v>
      </c>
      <c r="C10" s="45">
        <v>4654</v>
      </c>
      <c r="D10" s="70" t="s">
        <v>23</v>
      </c>
      <c r="E10" s="47">
        <v>44359</v>
      </c>
      <c r="F10" s="48">
        <v>180402</v>
      </c>
      <c r="H10" s="49">
        <v>44359</v>
      </c>
      <c r="I10" s="71">
        <v>5550</v>
      </c>
      <c r="J10" s="60">
        <v>44359</v>
      </c>
      <c r="K10" s="78" t="s">
        <v>24</v>
      </c>
      <c r="L10" s="79">
        <f>16368.46+400+4000</f>
        <v>20768.46</v>
      </c>
      <c r="M10" s="53">
        <v>325340</v>
      </c>
      <c r="N10" s="54">
        <v>10601</v>
      </c>
      <c r="O10" s="63"/>
      <c r="Q10" s="64"/>
      <c r="R10" s="65">
        <v>44359</v>
      </c>
      <c r="S10" s="66">
        <v>147683</v>
      </c>
      <c r="T10" s="41"/>
      <c r="U10" s="67" t="s">
        <v>19</v>
      </c>
      <c r="V10" s="68">
        <v>44370</v>
      </c>
      <c r="W10" s="69">
        <v>274260</v>
      </c>
      <c r="X10" s="41"/>
    </row>
    <row r="11" spans="1:24" ht="18" thickBot="1" x14ac:dyDescent="0.35">
      <c r="A11" s="43"/>
      <c r="B11" s="44">
        <v>44360</v>
      </c>
      <c r="C11" s="45">
        <v>17685</v>
      </c>
      <c r="D11" s="58" t="s">
        <v>25</v>
      </c>
      <c r="E11" s="47">
        <v>44360</v>
      </c>
      <c r="F11" s="48">
        <v>115973</v>
      </c>
      <c r="H11" s="49">
        <v>44360</v>
      </c>
      <c r="I11" s="71">
        <v>550</v>
      </c>
      <c r="J11" s="80"/>
      <c r="K11" s="81"/>
      <c r="L11" s="62"/>
      <c r="M11" s="53">
        <v>82350</v>
      </c>
      <c r="N11" s="54">
        <v>9369</v>
      </c>
      <c r="O11" s="63"/>
      <c r="Q11" s="64"/>
      <c r="R11" s="65">
        <v>44360</v>
      </c>
      <c r="S11" s="66">
        <v>88369</v>
      </c>
      <c r="T11" s="41"/>
      <c r="U11" s="82" t="s">
        <v>26</v>
      </c>
      <c r="V11" s="68">
        <v>44358</v>
      </c>
      <c r="W11" s="83">
        <v>181550</v>
      </c>
      <c r="X11" s="84"/>
    </row>
    <row r="12" spans="1:24" ht="18" thickBot="1" x14ac:dyDescent="0.35">
      <c r="A12" s="43"/>
      <c r="B12" s="44">
        <v>44361</v>
      </c>
      <c r="C12" s="45">
        <v>9388</v>
      </c>
      <c r="D12" s="58" t="s">
        <v>27</v>
      </c>
      <c r="E12" s="47">
        <v>44361</v>
      </c>
      <c r="F12" s="48">
        <v>154060</v>
      </c>
      <c r="H12" s="49">
        <v>44361</v>
      </c>
      <c r="I12" s="71">
        <v>495</v>
      </c>
      <c r="J12" s="60"/>
      <c r="K12" s="72"/>
      <c r="L12" s="62"/>
      <c r="M12" s="53">
        <v>132090</v>
      </c>
      <c r="N12" s="54">
        <v>3080</v>
      </c>
      <c r="O12" s="63"/>
      <c r="Q12" s="64"/>
      <c r="R12" s="65">
        <v>44361</v>
      </c>
      <c r="S12" s="66">
        <v>141097</v>
      </c>
      <c r="T12" s="41"/>
      <c r="U12" s="82" t="s">
        <v>26</v>
      </c>
      <c r="V12" s="68">
        <v>44361</v>
      </c>
      <c r="W12" s="83">
        <v>325340</v>
      </c>
      <c r="X12" s="84"/>
    </row>
    <row r="13" spans="1:24" ht="18" thickBot="1" x14ac:dyDescent="0.35">
      <c r="A13" s="43"/>
      <c r="B13" s="44">
        <v>44362</v>
      </c>
      <c r="C13" s="45">
        <v>3514</v>
      </c>
      <c r="D13" s="74" t="s">
        <v>28</v>
      </c>
      <c r="E13" s="47">
        <v>44362</v>
      </c>
      <c r="F13" s="48">
        <v>108946</v>
      </c>
      <c r="H13" s="49">
        <v>44362</v>
      </c>
      <c r="I13" s="71">
        <v>895</v>
      </c>
      <c r="J13" s="60">
        <v>44362</v>
      </c>
      <c r="K13" s="85" t="s">
        <v>29</v>
      </c>
      <c r="L13" s="62">
        <v>6000</v>
      </c>
      <c r="M13" s="53">
        <f>3060+2203+84946</f>
        <v>90209</v>
      </c>
      <c r="N13" s="54">
        <v>8328</v>
      </c>
      <c r="O13" s="86" t="s">
        <v>30</v>
      </c>
      <c r="Q13" s="64"/>
      <c r="R13" s="65">
        <v>44362</v>
      </c>
      <c r="S13" s="66">
        <v>84946</v>
      </c>
      <c r="T13" s="41"/>
      <c r="U13" s="82" t="s">
        <v>26</v>
      </c>
      <c r="V13" s="68">
        <v>44362</v>
      </c>
      <c r="W13" s="83">
        <v>82350</v>
      </c>
      <c r="X13" s="84"/>
    </row>
    <row r="14" spans="1:24" ht="18" thickBot="1" x14ac:dyDescent="0.35">
      <c r="A14" s="43"/>
      <c r="B14" s="44">
        <v>44363</v>
      </c>
      <c r="C14" s="45">
        <v>9111</v>
      </c>
      <c r="D14" s="70" t="s">
        <v>31</v>
      </c>
      <c r="E14" s="47">
        <v>44363</v>
      </c>
      <c r="F14" s="48">
        <v>114847</v>
      </c>
      <c r="H14" s="49">
        <v>44363</v>
      </c>
      <c r="I14" s="71">
        <v>2440</v>
      </c>
      <c r="J14" s="60"/>
      <c r="K14" s="72"/>
      <c r="L14" s="62"/>
      <c r="M14" s="53">
        <f>150+91494</f>
        <v>91644</v>
      </c>
      <c r="N14" s="54">
        <v>6703</v>
      </c>
      <c r="O14" s="87" t="s">
        <v>32</v>
      </c>
      <c r="Q14" s="64"/>
      <c r="R14" s="65">
        <v>44363</v>
      </c>
      <c r="S14" s="66">
        <v>96593</v>
      </c>
      <c r="T14" s="41"/>
      <c r="U14" s="82" t="s">
        <v>26</v>
      </c>
      <c r="V14" s="68">
        <v>44363</v>
      </c>
      <c r="W14" s="83">
        <v>132090</v>
      </c>
      <c r="X14" s="84"/>
    </row>
    <row r="15" spans="1:24" ht="18" thickBot="1" x14ac:dyDescent="0.35">
      <c r="A15" s="43"/>
      <c r="B15" s="44">
        <v>44364</v>
      </c>
      <c r="C15" s="45">
        <v>8755</v>
      </c>
      <c r="D15" s="58" t="s">
        <v>33</v>
      </c>
      <c r="E15" s="47">
        <v>44364</v>
      </c>
      <c r="F15" s="48">
        <v>155251</v>
      </c>
      <c r="H15" s="49">
        <v>44364</v>
      </c>
      <c r="I15" s="71">
        <v>440</v>
      </c>
      <c r="J15" s="60"/>
      <c r="K15" s="72"/>
      <c r="L15" s="62"/>
      <c r="M15" s="53">
        <v>120000</v>
      </c>
      <c r="N15" s="88">
        <v>8236</v>
      </c>
      <c r="O15" s="63"/>
      <c r="Q15" s="64"/>
      <c r="R15" s="65">
        <v>44364</v>
      </c>
      <c r="S15" s="66">
        <v>137820</v>
      </c>
      <c r="T15" s="41"/>
      <c r="U15" s="82" t="s">
        <v>26</v>
      </c>
      <c r="V15" s="68">
        <v>44364</v>
      </c>
      <c r="W15" s="83">
        <v>176440</v>
      </c>
      <c r="X15" s="84"/>
    </row>
    <row r="16" spans="1:24" ht="18" thickBot="1" x14ac:dyDescent="0.35">
      <c r="A16" s="43"/>
      <c r="B16" s="44">
        <v>44365</v>
      </c>
      <c r="C16" s="45">
        <v>10454</v>
      </c>
      <c r="D16" s="58" t="s">
        <v>34</v>
      </c>
      <c r="E16" s="47">
        <v>44365</v>
      </c>
      <c r="F16" s="48">
        <v>153813</v>
      </c>
      <c r="H16" s="49">
        <v>44365</v>
      </c>
      <c r="I16" s="71">
        <v>590</v>
      </c>
      <c r="J16" s="60"/>
      <c r="K16" s="72"/>
      <c r="L16" s="6"/>
      <c r="M16" s="89">
        <v>164450</v>
      </c>
      <c r="N16" s="63">
        <v>11121</v>
      </c>
      <c r="O16" s="63"/>
      <c r="Q16" s="64"/>
      <c r="R16" s="65">
        <v>44365</v>
      </c>
      <c r="S16" s="66">
        <v>131648</v>
      </c>
      <c r="T16" s="41"/>
      <c r="U16" s="82" t="s">
        <v>26</v>
      </c>
      <c r="V16" s="68">
        <v>44365</v>
      </c>
      <c r="W16" s="83">
        <v>137820</v>
      </c>
      <c r="X16" s="84"/>
    </row>
    <row r="17" spans="1:24" ht="18" thickBot="1" x14ac:dyDescent="0.35">
      <c r="A17" s="43"/>
      <c r="B17" s="44">
        <v>44366</v>
      </c>
      <c r="C17" s="45">
        <v>2767</v>
      </c>
      <c r="D17" s="74" t="s">
        <v>35</v>
      </c>
      <c r="E17" s="47">
        <v>44366</v>
      </c>
      <c r="F17" s="48">
        <v>256498</v>
      </c>
      <c r="H17" s="49">
        <v>44366</v>
      </c>
      <c r="I17" s="71">
        <v>12050</v>
      </c>
      <c r="J17" s="60">
        <v>44366</v>
      </c>
      <c r="K17" s="72" t="s">
        <v>36</v>
      </c>
      <c r="L17" s="79">
        <f>16468.46+400+4000</f>
        <v>20868.46</v>
      </c>
      <c r="M17" s="53">
        <f>12964+274260</f>
        <v>287224</v>
      </c>
      <c r="N17" s="90">
        <v>12247</v>
      </c>
      <c r="O17" s="63"/>
      <c r="Q17" s="64"/>
      <c r="R17" s="65">
        <v>44366</v>
      </c>
      <c r="S17" s="66">
        <v>217420</v>
      </c>
      <c r="T17" s="41"/>
      <c r="U17" s="82" t="s">
        <v>26</v>
      </c>
      <c r="V17" s="68">
        <v>44371</v>
      </c>
      <c r="W17" s="83">
        <v>81200</v>
      </c>
      <c r="X17" s="84"/>
    </row>
    <row r="18" spans="1:24" ht="18" thickBot="1" x14ac:dyDescent="0.35">
      <c r="A18" s="43"/>
      <c r="B18" s="44">
        <v>44367</v>
      </c>
      <c r="C18" s="45">
        <v>26412</v>
      </c>
      <c r="D18" s="58" t="s">
        <v>37</v>
      </c>
      <c r="E18" s="47">
        <v>44367</v>
      </c>
      <c r="F18" s="48">
        <v>230627</v>
      </c>
      <c r="H18" s="49">
        <v>44367</v>
      </c>
      <c r="I18" s="71">
        <v>550</v>
      </c>
      <c r="J18" s="60"/>
      <c r="K18" s="91"/>
      <c r="L18" s="62"/>
      <c r="M18" s="92">
        <v>167190</v>
      </c>
      <c r="N18" s="54">
        <v>12780</v>
      </c>
      <c r="O18" s="63"/>
      <c r="Q18" s="64"/>
      <c r="R18" s="65">
        <v>44367</v>
      </c>
      <c r="S18" s="66">
        <v>190885</v>
      </c>
      <c r="T18" s="41"/>
      <c r="U18" s="82" t="s">
        <v>26</v>
      </c>
      <c r="V18" s="68">
        <v>44372</v>
      </c>
      <c r="W18" s="83">
        <v>167190</v>
      </c>
      <c r="X18" s="84"/>
    </row>
    <row r="19" spans="1:24" ht="18" thickBot="1" x14ac:dyDescent="0.35">
      <c r="A19" s="43"/>
      <c r="B19" s="44">
        <v>44368</v>
      </c>
      <c r="C19" s="45">
        <v>3306</v>
      </c>
      <c r="D19" s="58" t="s">
        <v>38</v>
      </c>
      <c r="E19" s="47">
        <v>44368</v>
      </c>
      <c r="F19" s="48">
        <v>91166</v>
      </c>
      <c r="H19" s="49">
        <v>44368</v>
      </c>
      <c r="I19" s="71">
        <v>840</v>
      </c>
      <c r="J19" s="60"/>
      <c r="K19" s="93"/>
      <c r="L19" s="94"/>
      <c r="M19" s="53">
        <v>0</v>
      </c>
      <c r="N19" s="54">
        <v>3622</v>
      </c>
      <c r="O19" s="63"/>
      <c r="Q19" s="64"/>
      <c r="R19" s="65">
        <v>44368</v>
      </c>
      <c r="S19" s="66">
        <v>83398</v>
      </c>
      <c r="T19" s="41"/>
      <c r="U19" s="82" t="s">
        <v>26</v>
      </c>
      <c r="V19" s="68">
        <v>44376</v>
      </c>
      <c r="W19" s="83">
        <v>209600</v>
      </c>
      <c r="X19" s="84"/>
    </row>
    <row r="20" spans="1:24" ht="18" thickBot="1" x14ac:dyDescent="0.35">
      <c r="A20" s="43"/>
      <c r="B20" s="44">
        <v>44369</v>
      </c>
      <c r="C20" s="45">
        <v>2327</v>
      </c>
      <c r="D20" s="58" t="s">
        <v>16</v>
      </c>
      <c r="E20" s="47">
        <v>44369</v>
      </c>
      <c r="F20" s="48">
        <v>99473</v>
      </c>
      <c r="H20" s="49">
        <v>44369</v>
      </c>
      <c r="I20" s="71">
        <v>495</v>
      </c>
      <c r="J20" s="60"/>
      <c r="K20" s="95"/>
      <c r="L20" s="79"/>
      <c r="M20" s="53">
        <f>45+1710</f>
        <v>1755</v>
      </c>
      <c r="N20" s="54">
        <v>3669</v>
      </c>
      <c r="O20" s="63"/>
      <c r="Q20" s="64"/>
      <c r="R20" s="65">
        <v>44369</v>
      </c>
      <c r="S20" s="66">
        <v>91227</v>
      </c>
      <c r="T20" s="41"/>
      <c r="U20" s="82" t="s">
        <v>26</v>
      </c>
      <c r="V20" s="68">
        <v>44378</v>
      </c>
      <c r="W20" s="83">
        <v>75870</v>
      </c>
      <c r="X20" s="84"/>
    </row>
    <row r="21" spans="1:24" ht="18" thickBot="1" x14ac:dyDescent="0.35">
      <c r="A21" s="43"/>
      <c r="B21" s="44">
        <v>44370</v>
      </c>
      <c r="C21" s="45">
        <v>6965</v>
      </c>
      <c r="D21" s="58" t="s">
        <v>39</v>
      </c>
      <c r="E21" s="47">
        <v>44370</v>
      </c>
      <c r="F21" s="48">
        <v>103144</v>
      </c>
      <c r="H21" s="49">
        <v>44370</v>
      </c>
      <c r="I21" s="71">
        <v>2440</v>
      </c>
      <c r="J21" s="60"/>
      <c r="K21" s="96"/>
      <c r="L21" s="79"/>
      <c r="M21" s="53">
        <v>135</v>
      </c>
      <c r="N21" s="54">
        <v>6518</v>
      </c>
      <c r="O21" s="63"/>
      <c r="Q21" s="64"/>
      <c r="R21" s="65">
        <v>44370</v>
      </c>
      <c r="S21" s="66">
        <v>87086</v>
      </c>
      <c r="T21" s="41"/>
      <c r="U21" s="82"/>
      <c r="V21" s="68"/>
      <c r="W21" s="83">
        <v>0</v>
      </c>
      <c r="X21" s="84"/>
    </row>
    <row r="22" spans="1:24" ht="24" thickBot="1" x14ac:dyDescent="0.3">
      <c r="A22" s="43"/>
      <c r="B22" s="44">
        <v>44371</v>
      </c>
      <c r="C22" s="45">
        <v>1742</v>
      </c>
      <c r="D22" s="58" t="s">
        <v>40</v>
      </c>
      <c r="E22" s="47">
        <v>44371</v>
      </c>
      <c r="F22" s="48">
        <v>90937</v>
      </c>
      <c r="H22" s="49">
        <v>44371</v>
      </c>
      <c r="I22" s="71">
        <v>440</v>
      </c>
      <c r="J22" s="60"/>
      <c r="K22" s="97"/>
      <c r="L22" s="98"/>
      <c r="M22" s="92">
        <v>81200</v>
      </c>
      <c r="N22" s="54">
        <v>8632</v>
      </c>
      <c r="O22" s="63"/>
      <c r="Q22" s="64"/>
      <c r="R22" s="65">
        <v>44371</v>
      </c>
      <c r="S22" s="66">
        <v>80123</v>
      </c>
      <c r="T22" s="41"/>
      <c r="U22" s="99"/>
      <c r="V22" s="100"/>
      <c r="W22" s="101">
        <v>0</v>
      </c>
      <c r="X22" s="102"/>
    </row>
    <row r="23" spans="1:24" ht="24" thickBot="1" x14ac:dyDescent="0.35">
      <c r="A23" s="43"/>
      <c r="B23" s="44">
        <v>44372</v>
      </c>
      <c r="C23" s="45">
        <v>11366</v>
      </c>
      <c r="D23" s="58" t="s">
        <v>34</v>
      </c>
      <c r="E23" s="47">
        <v>44372</v>
      </c>
      <c r="F23" s="48">
        <v>180311</v>
      </c>
      <c r="H23" s="49">
        <v>44372</v>
      </c>
      <c r="I23" s="71">
        <v>10550</v>
      </c>
      <c r="J23" s="103"/>
      <c r="K23" s="104"/>
      <c r="L23" s="79"/>
      <c r="M23" s="53">
        <v>152531</v>
      </c>
      <c r="N23" s="54">
        <v>5864</v>
      </c>
      <c r="O23" s="63"/>
      <c r="Q23" s="64"/>
      <c r="R23" s="65">
        <v>44372</v>
      </c>
      <c r="S23" s="66">
        <v>0</v>
      </c>
      <c r="T23" s="41"/>
      <c r="U23" s="105" t="s">
        <v>41</v>
      </c>
      <c r="V23" s="106"/>
      <c r="W23" s="107">
        <f>SUM(W6:W22)</f>
        <v>2323600</v>
      </c>
      <c r="X23" s="102"/>
    </row>
    <row r="24" spans="1:24" ht="16.5" thickBot="1" x14ac:dyDescent="0.3">
      <c r="A24" s="43"/>
      <c r="B24" s="44">
        <v>44373</v>
      </c>
      <c r="C24" s="45">
        <v>2308</v>
      </c>
      <c r="D24" s="58" t="s">
        <v>42</v>
      </c>
      <c r="E24" s="47">
        <v>44373</v>
      </c>
      <c r="F24" s="48">
        <v>145102</v>
      </c>
      <c r="H24" s="49">
        <v>44373</v>
      </c>
      <c r="I24" s="71">
        <f>550+175</f>
        <v>725</v>
      </c>
      <c r="J24" s="108">
        <v>44373</v>
      </c>
      <c r="K24" s="109" t="s">
        <v>43</v>
      </c>
      <c r="L24" s="110">
        <f>15022.3+400+4000</f>
        <v>19422.3</v>
      </c>
      <c r="M24" s="53">
        <v>127951</v>
      </c>
      <c r="N24" s="54">
        <v>3550</v>
      </c>
      <c r="O24" s="63"/>
      <c r="Q24" s="76"/>
      <c r="R24" s="65">
        <v>44373</v>
      </c>
      <c r="S24" s="66">
        <v>0</v>
      </c>
      <c r="T24" s="41"/>
      <c r="U24" s="64"/>
      <c r="V24" s="111"/>
      <c r="W24" s="41"/>
      <c r="X24" s="41"/>
    </row>
    <row r="25" spans="1:24" ht="16.5" thickBot="1" x14ac:dyDescent="0.3">
      <c r="A25" s="43"/>
      <c r="B25" s="44">
        <v>44374</v>
      </c>
      <c r="C25" s="45">
        <v>12678</v>
      </c>
      <c r="D25" s="58" t="s">
        <v>37</v>
      </c>
      <c r="E25" s="47">
        <v>44374</v>
      </c>
      <c r="F25" s="48">
        <v>159708</v>
      </c>
      <c r="H25" s="49">
        <v>44374</v>
      </c>
      <c r="I25" s="71">
        <v>550</v>
      </c>
      <c r="J25" s="112"/>
      <c r="K25" s="113"/>
      <c r="L25" s="114"/>
      <c r="M25" s="92">
        <v>137820</v>
      </c>
      <c r="N25" s="54">
        <v>7873</v>
      </c>
      <c r="O25" s="63"/>
      <c r="Q25" s="64"/>
      <c r="R25" s="65">
        <v>44374</v>
      </c>
      <c r="S25" s="66">
        <v>138607</v>
      </c>
      <c r="T25" s="41"/>
      <c r="U25" s="115" t="s">
        <v>44</v>
      </c>
      <c r="V25" s="116"/>
      <c r="W25" s="117">
        <f>S29-W23</f>
        <v>163726</v>
      </c>
      <c r="X25" s="41"/>
    </row>
    <row r="26" spans="1:24" ht="16.5" thickBot="1" x14ac:dyDescent="0.3">
      <c r="A26" s="43"/>
      <c r="B26" s="44">
        <v>44375</v>
      </c>
      <c r="C26" s="45">
        <v>9300</v>
      </c>
      <c r="D26" s="58" t="s">
        <v>45</v>
      </c>
      <c r="E26" s="47">
        <v>44375</v>
      </c>
      <c r="F26" s="48">
        <v>121884</v>
      </c>
      <c r="H26" s="49">
        <v>44375</v>
      </c>
      <c r="I26" s="71">
        <v>440</v>
      </c>
      <c r="J26" s="60"/>
      <c r="K26" s="109"/>
      <c r="L26" s="79"/>
      <c r="M26" s="53">
        <v>209600</v>
      </c>
      <c r="N26" s="54">
        <v>4664</v>
      </c>
      <c r="O26" s="63"/>
      <c r="Q26" s="64"/>
      <c r="R26" s="65">
        <v>44375</v>
      </c>
      <c r="S26" s="66">
        <v>107480</v>
      </c>
      <c r="T26" s="41"/>
      <c r="U26" s="118"/>
      <c r="V26" s="119"/>
      <c r="W26" s="120"/>
      <c r="X26" s="41"/>
    </row>
    <row r="27" spans="1:24" ht="16.5" thickBot="1" x14ac:dyDescent="0.3">
      <c r="A27" s="43"/>
      <c r="B27" s="44">
        <v>44376</v>
      </c>
      <c r="C27" s="45">
        <v>3467</v>
      </c>
      <c r="D27" s="74" t="s">
        <v>46</v>
      </c>
      <c r="E27" s="47">
        <v>44376</v>
      </c>
      <c r="F27" s="48">
        <v>88825</v>
      </c>
      <c r="H27" s="49">
        <v>44376</v>
      </c>
      <c r="I27" s="71">
        <v>576</v>
      </c>
      <c r="J27" s="121"/>
      <c r="K27" s="122"/>
      <c r="L27" s="114"/>
      <c r="M27" s="53">
        <v>75870</v>
      </c>
      <c r="N27" s="123">
        <v>6888</v>
      </c>
      <c r="O27" s="63"/>
      <c r="Q27" s="64"/>
      <c r="R27" s="65">
        <v>44376</v>
      </c>
      <c r="S27" s="66">
        <v>77894</v>
      </c>
      <c r="T27" s="41"/>
      <c r="U27" s="41"/>
      <c r="V27" s="41"/>
      <c r="W27" s="41"/>
      <c r="X27" s="41"/>
    </row>
    <row r="28" spans="1:24" ht="16.5" thickBot="1" x14ac:dyDescent="0.3">
      <c r="A28" s="43"/>
      <c r="B28" s="44">
        <v>44377</v>
      </c>
      <c r="C28" s="45">
        <v>2020</v>
      </c>
      <c r="D28" s="74" t="s">
        <v>47</v>
      </c>
      <c r="E28" s="47">
        <v>44377</v>
      </c>
      <c r="F28" s="48">
        <v>151476</v>
      </c>
      <c r="H28" s="49">
        <v>44377</v>
      </c>
      <c r="I28" s="71">
        <v>1131</v>
      </c>
      <c r="J28" s="68">
        <v>44377</v>
      </c>
      <c r="K28" s="61" t="s">
        <v>48</v>
      </c>
      <c r="L28" s="114">
        <v>20000</v>
      </c>
      <c r="M28" s="53">
        <v>125407</v>
      </c>
      <c r="N28" s="123">
        <v>2918</v>
      </c>
      <c r="O28" s="63"/>
      <c r="Q28" s="64"/>
      <c r="R28" s="124">
        <v>44377</v>
      </c>
      <c r="S28" s="125">
        <v>0</v>
      </c>
      <c r="T28" s="41"/>
      <c r="U28" s="41"/>
      <c r="V28" s="41"/>
      <c r="W28" s="41"/>
      <c r="X28" s="41"/>
    </row>
    <row r="29" spans="1:24" ht="19.5" thickBot="1" x14ac:dyDescent="0.35">
      <c r="A29" s="43"/>
      <c r="B29" s="44"/>
      <c r="C29" s="45"/>
      <c r="D29" s="126"/>
      <c r="E29" s="47"/>
      <c r="F29" s="48"/>
      <c r="H29" s="49"/>
      <c r="I29" s="71"/>
      <c r="J29" s="127"/>
      <c r="K29" s="128"/>
      <c r="L29" s="114"/>
      <c r="M29" s="53">
        <v>0</v>
      </c>
      <c r="N29" s="123">
        <v>0</v>
      </c>
      <c r="O29" s="63"/>
      <c r="Q29" s="38"/>
      <c r="R29" s="129" t="s">
        <v>49</v>
      </c>
      <c r="S29" s="130">
        <f>SUM(S5:S28)</f>
        <v>2487326</v>
      </c>
      <c r="T29" s="131"/>
      <c r="U29" s="131"/>
      <c r="V29" s="131"/>
      <c r="W29" s="131"/>
      <c r="X29" s="131"/>
    </row>
    <row r="30" spans="1:24" ht="16.5" thickBot="1" x14ac:dyDescent="0.3">
      <c r="A30" s="43"/>
      <c r="B30" s="44"/>
      <c r="C30" s="45"/>
      <c r="D30" s="126"/>
      <c r="E30" s="47"/>
      <c r="F30" s="48"/>
      <c r="H30" s="49"/>
      <c r="I30" s="132"/>
      <c r="J30" s="133" t="s">
        <v>50</v>
      </c>
      <c r="K30" s="134" t="s">
        <v>51</v>
      </c>
      <c r="L30" s="135">
        <f>189+999</f>
        <v>1188</v>
      </c>
      <c r="M30" s="53">
        <v>0</v>
      </c>
      <c r="N30" s="123">
        <v>0</v>
      </c>
      <c r="O30" s="63"/>
      <c r="Q30" s="136"/>
      <c r="R30" s="137"/>
      <c r="S30" s="138"/>
      <c r="T30" s="41"/>
      <c r="U30" s="41"/>
      <c r="V30" s="41"/>
      <c r="W30" s="41"/>
      <c r="X30" s="41"/>
    </row>
    <row r="31" spans="1:24" ht="16.5" thickBot="1" x14ac:dyDescent="0.3">
      <c r="A31" s="43"/>
      <c r="B31" s="139">
        <v>44354</v>
      </c>
      <c r="C31" s="140">
        <v>12672.3</v>
      </c>
      <c r="D31" s="141" t="s">
        <v>52</v>
      </c>
      <c r="E31" s="47"/>
      <c r="F31" s="48"/>
      <c r="H31" s="49"/>
      <c r="I31" s="132"/>
      <c r="J31" s="133" t="s">
        <v>50</v>
      </c>
      <c r="K31" s="142" t="s">
        <v>53</v>
      </c>
      <c r="L31" s="143">
        <f>10260+10260+8805+9180</f>
        <v>38505</v>
      </c>
      <c r="M31" s="53">
        <v>0</v>
      </c>
      <c r="N31" s="123">
        <v>0</v>
      </c>
      <c r="O31" s="63"/>
      <c r="Q31" s="64"/>
      <c r="R31" s="111"/>
      <c r="S31" s="41"/>
      <c r="T31" s="41"/>
      <c r="U31" s="41"/>
      <c r="V31" s="41"/>
      <c r="W31" s="41"/>
      <c r="X31" s="41"/>
    </row>
    <row r="32" spans="1:24" ht="16.5" thickBot="1" x14ac:dyDescent="0.3">
      <c r="A32" s="43"/>
      <c r="B32" s="139">
        <v>44357</v>
      </c>
      <c r="C32" s="140">
        <v>13688.05</v>
      </c>
      <c r="D32" s="141" t="s">
        <v>52</v>
      </c>
      <c r="E32" s="47"/>
      <c r="F32" s="144"/>
      <c r="H32" s="49"/>
      <c r="I32" s="132"/>
      <c r="J32" s="133" t="s">
        <v>50</v>
      </c>
      <c r="K32" s="134" t="s">
        <v>54</v>
      </c>
      <c r="L32" s="135">
        <v>22100</v>
      </c>
      <c r="M32" s="53">
        <v>0</v>
      </c>
      <c r="N32" s="54">
        <v>0</v>
      </c>
      <c r="O32" s="63"/>
      <c r="T32" s="41"/>
      <c r="U32" s="41"/>
      <c r="V32" s="41"/>
      <c r="W32" s="41"/>
      <c r="X32" s="41"/>
    </row>
    <row r="33" spans="1:24" ht="16.5" thickBot="1" x14ac:dyDescent="0.3">
      <c r="A33" s="43"/>
      <c r="B33" s="139">
        <v>44364</v>
      </c>
      <c r="C33" s="140">
        <v>26233.7</v>
      </c>
      <c r="D33" s="141" t="s">
        <v>52</v>
      </c>
      <c r="E33" s="47"/>
      <c r="F33" s="145"/>
      <c r="H33" s="49"/>
      <c r="I33" s="132"/>
      <c r="J33" s="133" t="s">
        <v>50</v>
      </c>
      <c r="K33" s="142" t="s">
        <v>55</v>
      </c>
      <c r="L33" s="146">
        <v>41873</v>
      </c>
      <c r="M33" s="53">
        <v>0</v>
      </c>
      <c r="N33" s="54">
        <v>0</v>
      </c>
      <c r="O33" s="63"/>
      <c r="T33" s="41"/>
      <c r="U33" s="41"/>
      <c r="V33" s="41"/>
      <c r="W33" s="41"/>
      <c r="X33" s="41"/>
    </row>
    <row r="34" spans="1:24" ht="16.5" thickBot="1" x14ac:dyDescent="0.3">
      <c r="A34" s="43"/>
      <c r="B34" s="139">
        <v>44365</v>
      </c>
      <c r="C34" s="140">
        <v>12044.28</v>
      </c>
      <c r="D34" s="141" t="s">
        <v>52</v>
      </c>
      <c r="E34" s="47"/>
      <c r="F34" s="145"/>
      <c r="H34" s="49"/>
      <c r="I34" s="132"/>
      <c r="J34" s="133" t="s">
        <v>50</v>
      </c>
      <c r="K34" s="147" t="s">
        <v>56</v>
      </c>
      <c r="L34" s="148">
        <v>9014.9699999999993</v>
      </c>
      <c r="M34" s="53">
        <v>0</v>
      </c>
      <c r="N34" s="54">
        <v>0</v>
      </c>
      <c r="O34" s="63"/>
      <c r="T34" s="41"/>
      <c r="U34" s="41"/>
      <c r="V34" s="41"/>
      <c r="W34" s="41"/>
      <c r="X34" s="41"/>
    </row>
    <row r="35" spans="1:24" ht="16.5" thickBot="1" x14ac:dyDescent="0.3">
      <c r="A35" s="43"/>
      <c r="B35" s="139">
        <v>44369</v>
      </c>
      <c r="C35" s="140">
        <v>13774.08</v>
      </c>
      <c r="D35" s="141" t="s">
        <v>52</v>
      </c>
      <c r="E35" s="47"/>
      <c r="F35" s="145"/>
      <c r="H35" s="49"/>
      <c r="I35" s="132"/>
      <c r="J35" s="133" t="s">
        <v>50</v>
      </c>
      <c r="K35" s="142" t="s">
        <v>57</v>
      </c>
      <c r="L35" s="146">
        <v>1332</v>
      </c>
      <c r="M35" s="53">
        <v>0</v>
      </c>
      <c r="N35" s="54">
        <v>0</v>
      </c>
      <c r="O35" s="63"/>
      <c r="T35" s="41"/>
      <c r="U35" s="41"/>
      <c r="V35" s="41"/>
      <c r="W35" s="41"/>
      <c r="X35" s="41"/>
    </row>
    <row r="36" spans="1:24" ht="16.5" thickBot="1" x14ac:dyDescent="0.3">
      <c r="A36" s="43"/>
      <c r="B36" s="139">
        <v>44371</v>
      </c>
      <c r="C36" s="140">
        <v>23467.78</v>
      </c>
      <c r="D36" s="141" t="s">
        <v>52</v>
      </c>
      <c r="E36" s="149"/>
      <c r="F36" s="145"/>
      <c r="H36" s="49"/>
      <c r="I36" s="132"/>
      <c r="J36" s="133" t="s">
        <v>50</v>
      </c>
      <c r="K36" s="147" t="s">
        <v>58</v>
      </c>
      <c r="L36" s="148">
        <v>986</v>
      </c>
      <c r="M36" s="150"/>
      <c r="N36" s="54">
        <v>0</v>
      </c>
      <c r="O36" s="63"/>
      <c r="T36" s="41"/>
      <c r="U36" s="41"/>
      <c r="V36" s="41"/>
      <c r="W36" s="41"/>
      <c r="X36" s="41"/>
    </row>
    <row r="37" spans="1:24" ht="18" thickBot="1" x14ac:dyDescent="0.35">
      <c r="A37" s="43"/>
      <c r="B37" s="139">
        <v>44373</v>
      </c>
      <c r="C37" s="140">
        <v>13683.4</v>
      </c>
      <c r="D37" s="141" t="s">
        <v>52</v>
      </c>
      <c r="E37" s="47"/>
      <c r="F37" s="151" t="s">
        <v>15</v>
      </c>
      <c r="H37" s="49"/>
      <c r="I37" s="132"/>
      <c r="J37" s="133" t="s">
        <v>50</v>
      </c>
      <c r="K37" s="152" t="s">
        <v>59</v>
      </c>
      <c r="L37" s="153">
        <v>55555.55</v>
      </c>
      <c r="M37" s="150"/>
      <c r="N37" s="54">
        <v>0</v>
      </c>
      <c r="O37" s="63"/>
      <c r="T37" s="84"/>
      <c r="U37" s="84"/>
      <c r="V37" s="84"/>
      <c r="W37" s="84"/>
      <c r="X37" s="84"/>
    </row>
    <row r="38" spans="1:24" ht="18" thickBot="1" x14ac:dyDescent="0.35">
      <c r="A38" s="43"/>
      <c r="B38" s="139">
        <v>44376</v>
      </c>
      <c r="C38" s="140">
        <v>22166.63</v>
      </c>
      <c r="D38" s="141" t="s">
        <v>52</v>
      </c>
      <c r="E38" s="47"/>
      <c r="F38" s="151"/>
      <c r="H38" s="49"/>
      <c r="I38" s="132"/>
      <c r="J38" s="133" t="s">
        <v>50</v>
      </c>
      <c r="K38" s="152" t="s">
        <v>60</v>
      </c>
      <c r="L38" s="153">
        <v>14335.75</v>
      </c>
      <c r="M38" s="150"/>
      <c r="N38" s="54">
        <v>0</v>
      </c>
      <c r="O38" s="63"/>
      <c r="T38" s="84"/>
      <c r="U38" s="84"/>
      <c r="V38" s="84"/>
      <c r="W38" s="84"/>
      <c r="X38" s="84"/>
    </row>
    <row r="39" spans="1:24" ht="18" thickBot="1" x14ac:dyDescent="0.35">
      <c r="A39" s="43"/>
      <c r="B39" s="154">
        <v>44361</v>
      </c>
      <c r="C39" s="145">
        <v>11400</v>
      </c>
      <c r="D39" s="155" t="s">
        <v>61</v>
      </c>
      <c r="E39" s="47"/>
      <c r="F39" s="156"/>
      <c r="H39" s="49"/>
      <c r="I39" s="132"/>
      <c r="J39" s="133" t="s">
        <v>50</v>
      </c>
      <c r="K39" s="157" t="s">
        <v>62</v>
      </c>
      <c r="L39" s="146">
        <v>1976.64</v>
      </c>
      <c r="M39" s="150"/>
      <c r="N39" s="54">
        <v>0</v>
      </c>
      <c r="O39" s="63"/>
      <c r="T39" s="84"/>
      <c r="U39" s="84"/>
      <c r="V39" s="84"/>
      <c r="W39" s="84"/>
      <c r="X39" s="84"/>
    </row>
    <row r="40" spans="1:24" ht="18" thickBot="1" x14ac:dyDescent="0.35">
      <c r="A40" s="43"/>
      <c r="B40" s="154"/>
      <c r="C40" s="145"/>
      <c r="D40" s="155"/>
      <c r="E40" s="47"/>
      <c r="F40" s="156"/>
      <c r="H40" s="49"/>
      <c r="I40" s="132"/>
      <c r="J40" s="133" t="s">
        <v>50</v>
      </c>
      <c r="K40" s="142" t="s">
        <v>63</v>
      </c>
      <c r="L40" s="146">
        <f>399+399</f>
        <v>798</v>
      </c>
      <c r="M40" s="150"/>
      <c r="N40" s="54">
        <v>0</v>
      </c>
      <c r="O40" s="63"/>
      <c r="T40" s="84"/>
      <c r="U40" s="84"/>
      <c r="V40" s="84"/>
      <c r="W40" s="84"/>
      <c r="X40" s="84"/>
    </row>
    <row r="41" spans="1:24" ht="18" thickBot="1" x14ac:dyDescent="0.35">
      <c r="A41" s="43"/>
      <c r="B41" s="154"/>
      <c r="C41" s="158"/>
      <c r="D41" s="159"/>
      <c r="E41" s="47"/>
      <c r="F41" s="160"/>
      <c r="H41" s="49"/>
      <c r="I41" s="132"/>
      <c r="J41" s="133" t="s">
        <v>50</v>
      </c>
      <c r="K41" s="142" t="s">
        <v>64</v>
      </c>
      <c r="L41" s="146">
        <v>1032.4000000000001</v>
      </c>
      <c r="M41" s="150"/>
      <c r="N41" s="54">
        <v>0</v>
      </c>
      <c r="O41" s="63"/>
      <c r="T41" s="84"/>
      <c r="U41" s="84"/>
      <c r="V41" s="84"/>
      <c r="W41" s="84"/>
      <c r="X41" s="84"/>
    </row>
    <row r="42" spans="1:24" ht="18" thickBot="1" x14ac:dyDescent="0.35">
      <c r="A42" s="43"/>
      <c r="B42" s="154"/>
      <c r="C42" s="145"/>
      <c r="D42" s="159"/>
      <c r="E42" s="47"/>
      <c r="F42" s="161"/>
      <c r="H42" s="49"/>
      <c r="I42" s="132"/>
      <c r="J42" s="133" t="s">
        <v>50</v>
      </c>
      <c r="K42" s="142" t="s">
        <v>65</v>
      </c>
      <c r="L42" s="146">
        <f>398.99+422.1+498.99+398.99</f>
        <v>1719.07</v>
      </c>
      <c r="M42" s="150"/>
      <c r="N42" s="54">
        <v>0</v>
      </c>
      <c r="O42" s="63"/>
      <c r="T42" s="84"/>
      <c r="U42" s="84"/>
      <c r="V42" s="84"/>
      <c r="W42" s="84"/>
      <c r="X42" s="84"/>
    </row>
    <row r="43" spans="1:24" ht="18" thickBot="1" x14ac:dyDescent="0.35">
      <c r="A43" s="43"/>
      <c r="B43" s="154"/>
      <c r="C43" s="145"/>
      <c r="D43" s="159"/>
      <c r="E43" s="47"/>
      <c r="F43" s="161"/>
      <c r="H43" s="49"/>
      <c r="I43" s="132"/>
      <c r="J43" s="133" t="s">
        <v>50</v>
      </c>
      <c r="K43" s="142" t="s">
        <v>66</v>
      </c>
      <c r="L43" s="146">
        <f>1394.81+986.84</f>
        <v>2381.65</v>
      </c>
      <c r="M43" s="150"/>
      <c r="N43" s="54">
        <v>0</v>
      </c>
      <c r="O43" s="63"/>
      <c r="T43" s="84"/>
      <c r="U43" s="84"/>
      <c r="V43" s="84"/>
      <c r="W43" s="84"/>
      <c r="X43" s="84"/>
    </row>
    <row r="44" spans="1:24" ht="18" thickBot="1" x14ac:dyDescent="0.35">
      <c r="A44" s="43"/>
      <c r="B44" s="154"/>
      <c r="C44" s="145"/>
      <c r="D44" s="159"/>
      <c r="E44" s="47"/>
      <c r="F44" s="61"/>
      <c r="H44" s="49"/>
      <c r="I44" s="132"/>
      <c r="J44" s="133" t="s">
        <v>50</v>
      </c>
      <c r="K44" s="162" t="s">
        <v>67</v>
      </c>
      <c r="L44" s="146">
        <v>1237.3399999999999</v>
      </c>
      <c r="M44" s="163">
        <v>0</v>
      </c>
      <c r="N44" s="54">
        <v>0</v>
      </c>
      <c r="O44" s="63"/>
      <c r="T44" s="84"/>
      <c r="U44" s="84"/>
      <c r="V44" s="84"/>
      <c r="W44" s="84"/>
      <c r="X44" s="84"/>
    </row>
    <row r="45" spans="1:24" ht="18" thickBot="1" x14ac:dyDescent="0.35">
      <c r="A45" s="43"/>
      <c r="B45" s="154"/>
      <c r="C45" s="145"/>
      <c r="D45" s="159"/>
      <c r="E45" s="47"/>
      <c r="F45" s="61"/>
      <c r="H45" s="49"/>
      <c r="I45" s="132"/>
      <c r="J45" s="133" t="s">
        <v>50</v>
      </c>
      <c r="K45" s="162" t="s">
        <v>68</v>
      </c>
      <c r="L45" s="146">
        <v>4096.47</v>
      </c>
      <c r="M45" s="150"/>
      <c r="N45" s="54">
        <v>0</v>
      </c>
      <c r="O45" s="63"/>
      <c r="T45" s="84"/>
      <c r="U45" s="84"/>
      <c r="V45" s="84"/>
      <c r="W45" s="84"/>
      <c r="X45" s="84"/>
    </row>
    <row r="46" spans="1:24" ht="18" hidden="1" thickBot="1" x14ac:dyDescent="0.35">
      <c r="A46" s="43"/>
      <c r="B46" s="164"/>
      <c r="C46" s="165"/>
      <c r="D46" s="166"/>
      <c r="E46" s="47"/>
      <c r="F46" s="61"/>
      <c r="H46" s="49"/>
      <c r="I46" s="132"/>
      <c r="J46" s="133"/>
      <c r="K46" s="167"/>
      <c r="L46" s="143"/>
      <c r="M46" s="150">
        <v>0</v>
      </c>
      <c r="N46" s="123">
        <v>0</v>
      </c>
      <c r="O46" s="63"/>
      <c r="T46" s="84"/>
      <c r="U46" s="84"/>
      <c r="V46" s="84"/>
      <c r="W46" s="84"/>
      <c r="X46" s="84"/>
    </row>
    <row r="47" spans="1:24" ht="16.5" hidden="1" thickBot="1" x14ac:dyDescent="0.3">
      <c r="A47" s="43"/>
      <c r="B47" s="154"/>
      <c r="C47" s="145"/>
      <c r="D47" s="159"/>
      <c r="E47" s="47"/>
      <c r="F47" s="61"/>
      <c r="H47" s="49"/>
      <c r="I47" s="132"/>
      <c r="J47" s="133"/>
      <c r="K47" s="142"/>
      <c r="L47" s="143"/>
      <c r="M47" s="150"/>
      <c r="N47" s="54">
        <v>0</v>
      </c>
      <c r="O47" s="63"/>
      <c r="Q47" s="64"/>
      <c r="R47" s="38"/>
      <c r="S47" s="41"/>
      <c r="T47" s="41"/>
      <c r="U47" s="41"/>
      <c r="V47" s="41"/>
      <c r="W47" s="41"/>
      <c r="X47" s="41"/>
    </row>
    <row r="48" spans="1:24" ht="16.5" hidden="1" thickBot="1" x14ac:dyDescent="0.3">
      <c r="A48" s="43"/>
      <c r="B48" s="154"/>
      <c r="C48" s="145"/>
      <c r="D48" s="159"/>
      <c r="E48" s="168"/>
      <c r="F48" s="169"/>
      <c r="H48" s="49"/>
      <c r="I48" s="132"/>
      <c r="J48" s="121"/>
      <c r="K48" s="142"/>
      <c r="L48" s="143"/>
      <c r="M48" s="150"/>
      <c r="N48" s="123"/>
      <c r="O48" s="63"/>
      <c r="Q48" s="170"/>
    </row>
    <row r="49" spans="1:24" ht="16.5" hidden="1" thickBot="1" x14ac:dyDescent="0.3">
      <c r="A49" s="43"/>
      <c r="B49" s="154"/>
      <c r="C49" s="145"/>
      <c r="D49" s="155"/>
      <c r="E49" s="168"/>
      <c r="F49" s="169"/>
      <c r="H49" s="49"/>
      <c r="I49" s="132"/>
      <c r="J49" s="121"/>
      <c r="K49" s="142"/>
      <c r="L49" s="143"/>
      <c r="M49" s="150"/>
      <c r="N49" s="123"/>
      <c r="O49" s="63"/>
      <c r="Q49" s="170"/>
    </row>
    <row r="50" spans="1:24" ht="19.5" hidden="1" customHeight="1" x14ac:dyDescent="0.25">
      <c r="A50" s="43"/>
      <c r="B50" s="154"/>
      <c r="C50" s="145"/>
      <c r="D50" s="155"/>
      <c r="E50" s="171"/>
      <c r="F50" s="169"/>
      <c r="H50" s="49"/>
      <c r="I50" s="132"/>
      <c r="J50" s="121"/>
      <c r="K50" s="142"/>
      <c r="L50" s="143"/>
      <c r="M50" s="150"/>
      <c r="N50" s="54"/>
      <c r="O50" s="63"/>
      <c r="Q50" s="172"/>
      <c r="R50" s="173"/>
      <c r="S50" s="174"/>
      <c r="T50" s="174"/>
      <c r="U50" s="174"/>
      <c r="V50" s="174"/>
      <c r="W50" s="174"/>
      <c r="X50" s="174"/>
    </row>
    <row r="51" spans="1:24" ht="15.75" hidden="1" customHeight="1" x14ac:dyDescent="0.25">
      <c r="A51" s="43"/>
      <c r="B51" s="154"/>
      <c r="C51" s="145"/>
      <c r="D51" s="155"/>
      <c r="E51" s="171"/>
      <c r="F51" s="169"/>
      <c r="H51" s="49"/>
      <c r="I51" s="132"/>
      <c r="J51" s="121"/>
      <c r="K51" s="142"/>
      <c r="L51" s="143"/>
      <c r="M51" s="150"/>
      <c r="N51" s="54"/>
      <c r="O51" s="63"/>
    </row>
    <row r="52" spans="1:24" ht="18.75" hidden="1" customHeight="1" x14ac:dyDescent="0.25">
      <c r="A52" s="43"/>
      <c r="B52" s="154"/>
      <c r="C52" s="145"/>
      <c r="D52" s="155"/>
      <c r="E52" s="47"/>
      <c r="F52" s="145"/>
      <c r="H52" s="49"/>
      <c r="I52" s="132"/>
      <c r="J52" s="121"/>
      <c r="K52" s="142"/>
      <c r="L52" s="143"/>
      <c r="M52" s="150"/>
      <c r="N52" s="54"/>
      <c r="O52" s="63"/>
    </row>
    <row r="53" spans="1:24" ht="19.5" hidden="1" thickBot="1" x14ac:dyDescent="0.35">
      <c r="A53" s="43"/>
      <c r="B53" s="154"/>
      <c r="C53" s="145"/>
      <c r="D53" s="175"/>
      <c r="E53" s="47"/>
      <c r="F53" s="145"/>
      <c r="H53" s="49"/>
      <c r="I53" s="132"/>
      <c r="J53" s="121"/>
      <c r="K53" s="113"/>
      <c r="L53" s="114"/>
      <c r="M53" s="150"/>
      <c r="N53" s="54"/>
      <c r="O53" s="63"/>
    </row>
    <row r="54" spans="1:24" ht="19.5" hidden="1" thickBot="1" x14ac:dyDescent="0.35">
      <c r="A54" s="43"/>
      <c r="B54" s="154"/>
      <c r="C54" s="145"/>
      <c r="D54" s="175"/>
      <c r="E54" s="47"/>
      <c r="F54" s="145"/>
      <c r="H54" s="49"/>
      <c r="I54" s="132"/>
      <c r="J54" s="121"/>
      <c r="K54" s="52"/>
      <c r="L54" s="114"/>
      <c r="M54" s="53"/>
      <c r="N54" s="54"/>
      <c r="O54" s="63"/>
    </row>
    <row r="55" spans="1:24" ht="19.5" hidden="1" thickBot="1" x14ac:dyDescent="0.35">
      <c r="A55" s="43"/>
      <c r="B55" s="154"/>
      <c r="C55" s="145"/>
      <c r="D55" s="175"/>
      <c r="E55" s="47"/>
      <c r="F55" s="145"/>
      <c r="H55" s="49"/>
      <c r="I55" s="132"/>
      <c r="J55" s="121"/>
      <c r="K55" s="113"/>
      <c r="L55" s="114"/>
      <c r="M55" s="53">
        <v>0</v>
      </c>
      <c r="N55" s="54">
        <v>0</v>
      </c>
      <c r="O55" s="63"/>
    </row>
    <row r="56" spans="1:24" ht="19.5" hidden="1" thickBot="1" x14ac:dyDescent="0.35">
      <c r="A56" s="43"/>
      <c r="B56" s="154"/>
      <c r="C56" s="145"/>
      <c r="D56" s="175"/>
      <c r="E56" s="176"/>
      <c r="F56" s="177"/>
      <c r="H56" s="178"/>
      <c r="I56" s="179"/>
      <c r="J56" s="121"/>
      <c r="K56" s="180"/>
      <c r="L56" s="181"/>
      <c r="M56" s="53"/>
      <c r="N56" s="54"/>
      <c r="O56" s="63"/>
    </row>
    <row r="57" spans="1:24" ht="16.5" hidden="1" thickBot="1" x14ac:dyDescent="0.3">
      <c r="A57" s="43"/>
      <c r="B57" s="154"/>
      <c r="C57" s="145"/>
      <c r="D57" s="182"/>
      <c r="E57" s="176"/>
      <c r="F57" s="177"/>
      <c r="H57" s="178"/>
      <c r="I57" s="179"/>
      <c r="J57" s="183"/>
      <c r="K57" s="52"/>
      <c r="L57" s="181"/>
      <c r="M57" s="53"/>
      <c r="N57" s="54"/>
      <c r="O57" s="63"/>
    </row>
    <row r="58" spans="1:24" ht="16.5" hidden="1" thickBot="1" x14ac:dyDescent="0.3">
      <c r="A58" s="43"/>
      <c r="B58" s="154"/>
      <c r="C58" s="145"/>
      <c r="D58" s="182"/>
      <c r="E58" s="176"/>
      <c r="F58" s="177"/>
      <c r="H58" s="178"/>
      <c r="I58" s="179"/>
      <c r="J58" s="183"/>
      <c r="K58" s="52"/>
      <c r="L58" s="181"/>
      <c r="M58" s="53"/>
      <c r="N58" s="54"/>
      <c r="O58" s="63"/>
    </row>
    <row r="59" spans="1:24" ht="16.5" hidden="1" thickBot="1" x14ac:dyDescent="0.3">
      <c r="A59" s="43"/>
      <c r="B59" s="154"/>
      <c r="C59" s="145"/>
      <c r="D59" s="182"/>
      <c r="E59" s="176"/>
      <c r="F59" s="177"/>
      <c r="H59" s="178"/>
      <c r="I59" s="179"/>
      <c r="J59" s="183"/>
      <c r="K59" s="180"/>
      <c r="L59" s="181"/>
      <c r="M59" s="53"/>
      <c r="N59" s="54"/>
      <c r="O59" s="63"/>
    </row>
    <row r="60" spans="1:24" ht="16.5" hidden="1" thickBot="1" x14ac:dyDescent="0.3">
      <c r="A60" s="43"/>
      <c r="B60" s="44"/>
      <c r="C60" s="145"/>
      <c r="D60" s="182"/>
      <c r="E60" s="176"/>
      <c r="F60" s="177"/>
      <c r="H60" s="178"/>
      <c r="I60" s="179"/>
      <c r="J60" s="183"/>
      <c r="K60" s="180"/>
      <c r="L60" s="181"/>
      <c r="M60" s="53"/>
      <c r="N60" s="54"/>
      <c r="O60" s="63"/>
      <c r="Q60" s="184"/>
      <c r="R60" s="184"/>
      <c r="S60" s="185"/>
      <c r="T60" s="185"/>
      <c r="U60" s="185"/>
      <c r="V60" s="185"/>
      <c r="W60" s="185"/>
      <c r="X60" s="185"/>
    </row>
    <row r="61" spans="1:24" ht="16.5" thickBot="1" x14ac:dyDescent="0.3">
      <c r="A61" s="43"/>
      <c r="B61" s="44"/>
      <c r="C61" s="45">
        <v>0</v>
      </c>
      <c r="D61" s="182"/>
      <c r="E61" s="176"/>
      <c r="F61" s="177"/>
      <c r="H61" s="178"/>
      <c r="I61" s="179"/>
      <c r="J61" s="183"/>
      <c r="K61" s="186"/>
      <c r="L61" s="6"/>
      <c r="M61" s="53">
        <v>0</v>
      </c>
      <c r="N61" s="54">
        <v>0</v>
      </c>
      <c r="O61" s="63"/>
      <c r="Q61" s="184"/>
      <c r="R61" s="184"/>
      <c r="S61" s="185"/>
      <c r="T61" s="185"/>
      <c r="U61" s="185"/>
      <c r="V61" s="185"/>
      <c r="W61" s="185"/>
      <c r="X61" s="185"/>
    </row>
    <row r="62" spans="1:24" ht="21.75" thickBot="1" x14ac:dyDescent="0.3">
      <c r="B62" s="187" t="s">
        <v>69</v>
      </c>
      <c r="C62" s="188">
        <f>SUM(C5:C61)</f>
        <v>323493.21999999997</v>
      </c>
      <c r="D62" s="189"/>
      <c r="E62" s="190" t="s">
        <v>69</v>
      </c>
      <c r="F62" s="191">
        <f>SUM(F5:F61)</f>
        <v>3365425</v>
      </c>
      <c r="G62" s="189"/>
      <c r="H62" s="192" t="s">
        <v>70</v>
      </c>
      <c r="I62" s="193">
        <f>SUM(I5:I61)</f>
        <v>53960</v>
      </c>
      <c r="J62" s="194"/>
      <c r="K62" s="195" t="s">
        <v>71</v>
      </c>
      <c r="L62" s="196">
        <f>SUM(L5:L61)</f>
        <v>285870.06000000006</v>
      </c>
      <c r="M62" s="197">
        <f>SUM(M5:M61)</f>
        <v>2760136</v>
      </c>
      <c r="N62" s="197">
        <f>SUM(N5:N61)</f>
        <v>175994</v>
      </c>
      <c r="O62" s="198"/>
      <c r="S62" s="199"/>
      <c r="T62" s="200"/>
      <c r="U62" s="200"/>
      <c r="V62" s="200"/>
      <c r="W62" s="200"/>
      <c r="X62" s="200"/>
    </row>
    <row r="63" spans="1:24" ht="22.5" thickTop="1" thickBot="1" x14ac:dyDescent="0.3">
      <c r="C63" s="10" t="s">
        <v>15</v>
      </c>
      <c r="S63" s="199"/>
      <c r="T63" s="200"/>
      <c r="U63" s="200"/>
      <c r="V63" s="200"/>
      <c r="W63" s="200"/>
      <c r="X63" s="200"/>
    </row>
    <row r="64" spans="1:24" ht="19.5" thickBot="1" x14ac:dyDescent="0.3">
      <c r="A64" s="97"/>
      <c r="B64" s="202"/>
      <c r="C64" s="5"/>
      <c r="H64" s="203" t="s">
        <v>72</v>
      </c>
      <c r="I64" s="204"/>
      <c r="J64" s="205"/>
      <c r="K64" s="206">
        <f>I62+L62</f>
        <v>339830.06000000006</v>
      </c>
      <c r="L64" s="207"/>
      <c r="M64" s="208">
        <f>M62+N62</f>
        <v>2936130</v>
      </c>
      <c r="N64" s="209"/>
      <c r="O64" s="210"/>
    </row>
    <row r="65" spans="2:15" x14ac:dyDescent="0.25">
      <c r="D65" s="211" t="s">
        <v>73</v>
      </c>
      <c r="E65" s="211"/>
      <c r="F65" s="212">
        <f>F62-K64-C62</f>
        <v>2702101.7199999997</v>
      </c>
      <c r="I65" s="213"/>
      <c r="J65" s="214"/>
    </row>
    <row r="66" spans="2:15" ht="18.75" x14ac:dyDescent="0.3">
      <c r="D66" s="215" t="s">
        <v>74</v>
      </c>
      <c r="E66" s="215"/>
      <c r="F66" s="197">
        <v>-2720820.95</v>
      </c>
      <c r="I66" s="216" t="s">
        <v>75</v>
      </c>
      <c r="J66" s="217"/>
      <c r="K66" s="218">
        <f>F68+F69+F70</f>
        <v>381077.72999999952</v>
      </c>
      <c r="L66" s="219"/>
    </row>
    <row r="67" spans="2:15" ht="19.5" thickBot="1" x14ac:dyDescent="0.35">
      <c r="D67" s="220"/>
      <c r="E67" s="97"/>
      <c r="F67" s="221">
        <v>0</v>
      </c>
      <c r="I67" s="222"/>
      <c r="J67" s="223"/>
      <c r="K67" s="224"/>
      <c r="L67" s="225"/>
    </row>
    <row r="68" spans="2:15" ht="19.5" thickTop="1" x14ac:dyDescent="0.3">
      <c r="C68" s="11" t="s">
        <v>15</v>
      </c>
      <c r="E68" s="97" t="s">
        <v>76</v>
      </c>
      <c r="F68" s="197">
        <f>SUM(F65:F67)</f>
        <v>-18719.230000000447</v>
      </c>
      <c r="H68" s="43"/>
      <c r="I68" s="226" t="s">
        <v>77</v>
      </c>
      <c r="J68" s="227"/>
      <c r="K68" s="228">
        <f>-C4</f>
        <v>-255764.39</v>
      </c>
      <c r="L68" s="229"/>
      <c r="M68" s="230"/>
    </row>
    <row r="69" spans="2:15" ht="16.5" thickBot="1" x14ac:dyDescent="0.3">
      <c r="D69" s="231" t="s">
        <v>78</v>
      </c>
      <c r="E69" s="97" t="s">
        <v>79</v>
      </c>
      <c r="F69" s="232">
        <v>91154.240000000005</v>
      </c>
    </row>
    <row r="70" spans="2:15" ht="20.25" thickTop="1" thickBot="1" x14ac:dyDescent="0.35">
      <c r="C70" s="233">
        <v>44377</v>
      </c>
      <c r="D70" s="234" t="s">
        <v>80</v>
      </c>
      <c r="E70" s="235"/>
      <c r="F70" s="236">
        <v>308642.71999999997</v>
      </c>
      <c r="I70" s="237" t="s">
        <v>81</v>
      </c>
      <c r="J70" s="238"/>
      <c r="K70" s="239">
        <f>K66+K68</f>
        <v>125313.3399999995</v>
      </c>
      <c r="L70" s="240"/>
    </row>
    <row r="71" spans="2:15" ht="19.5" thickBot="1" x14ac:dyDescent="0.35">
      <c r="C71" s="241"/>
      <c r="D71" s="242"/>
      <c r="E71" s="243"/>
      <c r="F71" s="244"/>
      <c r="J71" s="245"/>
      <c r="M71" s="246"/>
    </row>
    <row r="72" spans="2:15" x14ac:dyDescent="0.25">
      <c r="I72" s="247" t="s">
        <v>82</v>
      </c>
      <c r="J72" s="248"/>
      <c r="K72" s="249">
        <v>163726</v>
      </c>
      <c r="L72" s="250"/>
    </row>
    <row r="73" spans="2:15" ht="16.5" thickBot="1" x14ac:dyDescent="0.3">
      <c r="B73" s="251"/>
      <c r="C73" s="252"/>
      <c r="D73" s="253"/>
      <c r="E73" s="63"/>
      <c r="I73" s="254"/>
      <c r="J73" s="255"/>
      <c r="K73" s="256"/>
      <c r="L73" s="257"/>
      <c r="M73" s="3"/>
      <c r="N73" s="97"/>
      <c r="O73" s="97"/>
    </row>
    <row r="74" spans="2:15" x14ac:dyDescent="0.25">
      <c r="B74" s="251"/>
      <c r="C74" s="258"/>
      <c r="E74" s="63"/>
      <c r="M74" s="3"/>
      <c r="N74" s="97"/>
      <c r="O74" s="97"/>
    </row>
    <row r="75" spans="2:15" x14ac:dyDescent="0.25">
      <c r="B75" s="251"/>
      <c r="C75" s="258"/>
      <c r="E75" s="63"/>
      <c r="F75" s="259"/>
      <c r="L75" s="260"/>
      <c r="M75" s="5"/>
    </row>
    <row r="76" spans="2:15" x14ac:dyDescent="0.25">
      <c r="B76" s="251"/>
      <c r="C76" s="258"/>
      <c r="E76" s="63"/>
      <c r="M76" s="5"/>
    </row>
    <row r="77" spans="2:15" x14ac:dyDescent="0.25">
      <c r="B77" s="251"/>
      <c r="C77" s="258"/>
      <c r="E77" s="63"/>
      <c r="F77" s="261"/>
      <c r="M77" s="5"/>
    </row>
    <row r="78" spans="2:15" x14ac:dyDescent="0.25">
      <c r="E78" s="262"/>
      <c r="F78" s="63"/>
      <c r="M78" s="5"/>
    </row>
    <row r="79" spans="2:15" x14ac:dyDescent="0.25">
      <c r="E79" s="262"/>
      <c r="F79" s="63"/>
      <c r="M79" s="5"/>
    </row>
    <row r="80" spans="2:15" x14ac:dyDescent="0.25">
      <c r="E80" s="262"/>
      <c r="F80" s="63"/>
      <c r="M80" s="5"/>
    </row>
    <row r="81" spans="5:13" x14ac:dyDescent="0.25">
      <c r="E81" s="262"/>
      <c r="F81" s="63"/>
      <c r="M81" s="5"/>
    </row>
    <row r="82" spans="5:13" x14ac:dyDescent="0.25">
      <c r="E82" s="262"/>
      <c r="F82" s="63"/>
      <c r="M82" s="5"/>
    </row>
    <row r="83" spans="5:13" x14ac:dyDescent="0.25">
      <c r="E83" s="262"/>
      <c r="F83" s="63"/>
      <c r="M83" s="5"/>
    </row>
    <row r="84" spans="5:13" x14ac:dyDescent="0.25">
      <c r="E84" s="262"/>
      <c r="F84" s="63"/>
      <c r="M84" s="5"/>
    </row>
    <row r="85" spans="5:13" x14ac:dyDescent="0.25">
      <c r="E85" s="262"/>
      <c r="F85" s="63"/>
      <c r="M85" s="5"/>
    </row>
    <row r="86" spans="5:13" x14ac:dyDescent="0.25">
      <c r="E86" s="262"/>
      <c r="F86" s="63"/>
      <c r="M86" s="5"/>
    </row>
    <row r="87" spans="5:13" x14ac:dyDescent="0.25">
      <c r="E87" s="262"/>
      <c r="F87" s="63"/>
      <c r="M87" s="5"/>
    </row>
    <row r="88" spans="5:13" x14ac:dyDescent="0.25">
      <c r="E88" s="262"/>
      <c r="F88" s="63"/>
      <c r="M88" s="5"/>
    </row>
    <row r="89" spans="5:13" x14ac:dyDescent="0.25">
      <c r="E89" s="262"/>
      <c r="F89" s="63"/>
    </row>
    <row r="90" spans="5:13" x14ac:dyDescent="0.25">
      <c r="F90" s="261"/>
    </row>
    <row r="91" spans="5:13" x14ac:dyDescent="0.25">
      <c r="F91" s="261"/>
    </row>
    <row r="92" spans="5:13" x14ac:dyDescent="0.25">
      <c r="F92" s="261"/>
    </row>
  </sheetData>
  <mergeCells count="27">
    <mergeCell ref="I72:J73"/>
    <mergeCell ref="K72:L73"/>
    <mergeCell ref="D65:E65"/>
    <mergeCell ref="D66:E66"/>
    <mergeCell ref="I66:J66"/>
    <mergeCell ref="K66:L66"/>
    <mergeCell ref="K68:L68"/>
    <mergeCell ref="D70:E70"/>
    <mergeCell ref="I70:J70"/>
    <mergeCell ref="K70:L70"/>
    <mergeCell ref="U23:V23"/>
    <mergeCell ref="U25:V26"/>
    <mergeCell ref="W25:W26"/>
    <mergeCell ref="R29:R30"/>
    <mergeCell ref="S29:S30"/>
    <mergeCell ref="H64:I64"/>
    <mergeCell ref="K64:L64"/>
    <mergeCell ref="M64:N64"/>
    <mergeCell ref="B1:B2"/>
    <mergeCell ref="C1:K1"/>
    <mergeCell ref="R2:W3"/>
    <mergeCell ref="B3:C3"/>
    <mergeCell ref="H3:I3"/>
    <mergeCell ref="E4:F4"/>
    <mergeCell ref="H4:I4"/>
    <mergeCell ref="R4:S4"/>
    <mergeCell ref="U4:W4"/>
  </mergeCells>
  <pageMargins left="0.37" right="0.16" top="0.37" bottom="0.22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97"/>
  <sheetViews>
    <sheetView tabSelected="1" topLeftCell="D52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201" customWidth="1"/>
    <col min="3" max="3" width="16.42578125" style="11" customWidth="1"/>
    <col min="4" max="4" width="15.28515625" customWidth="1"/>
    <col min="6" max="6" width="17.85546875" style="11" customWidth="1"/>
    <col min="7" max="7" width="2.85546875" customWidth="1"/>
    <col min="9" max="9" width="14.140625" style="11" customWidth="1"/>
    <col min="10" max="10" width="11.7109375" style="264" customWidth="1"/>
    <col min="11" max="11" width="14.42578125" customWidth="1"/>
    <col min="12" max="12" width="14.5703125" style="10" customWidth="1"/>
    <col min="13" max="13" width="18.140625" style="11" customWidth="1"/>
    <col min="14" max="14" width="16.140625" style="5" customWidth="1"/>
  </cols>
  <sheetData>
    <row r="1" spans="1:14" ht="23.25" x14ac:dyDescent="0.35">
      <c r="B1" s="1" t="s">
        <v>0</v>
      </c>
      <c r="C1" s="2" t="s">
        <v>83</v>
      </c>
      <c r="D1" s="2"/>
      <c r="E1" s="2"/>
      <c r="F1" s="2"/>
      <c r="G1" s="2"/>
      <c r="H1" s="2"/>
      <c r="I1" s="2"/>
      <c r="J1" s="2"/>
      <c r="K1" s="2"/>
      <c r="L1" s="3"/>
      <c r="M1" s="4"/>
    </row>
    <row r="2" spans="1:14" ht="16.5" thickBot="1" x14ac:dyDescent="0.3">
      <c r="B2" s="9"/>
      <c r="C2" s="10"/>
      <c r="H2" s="12" t="s">
        <v>2</v>
      </c>
      <c r="I2" s="4"/>
      <c r="J2" s="263"/>
      <c r="L2" s="14"/>
      <c r="M2" s="4"/>
      <c r="N2" s="6"/>
    </row>
    <row r="3" spans="1:14" ht="21.75" thickBot="1" x14ac:dyDescent="0.35">
      <c r="B3" s="16" t="s">
        <v>4</v>
      </c>
      <c r="C3" s="17"/>
      <c r="D3" s="18"/>
      <c r="E3" s="19"/>
      <c r="F3" s="19"/>
      <c r="H3" s="20" t="s">
        <v>5</v>
      </c>
      <c r="I3" s="20"/>
      <c r="K3" s="22" t="s">
        <v>6</v>
      </c>
      <c r="L3" s="22" t="s">
        <v>7</v>
      </c>
      <c r="M3" s="23"/>
    </row>
    <row r="4" spans="1:14" ht="20.25" thickTop="1" thickBot="1" x14ac:dyDescent="0.35">
      <c r="A4" s="24" t="s">
        <v>8</v>
      </c>
      <c r="B4" s="25"/>
      <c r="C4" s="26">
        <v>308642.71999999997</v>
      </c>
      <c r="D4" s="27">
        <v>44377</v>
      </c>
      <c r="E4" s="28" t="s">
        <v>9</v>
      </c>
      <c r="F4" s="29"/>
      <c r="H4" s="265" t="s">
        <v>10</v>
      </c>
      <c r="I4" s="31"/>
      <c r="J4" s="32"/>
      <c r="K4" s="33"/>
      <c r="L4" s="34"/>
      <c r="M4" s="35" t="s">
        <v>84</v>
      </c>
      <c r="N4" s="36" t="s">
        <v>12</v>
      </c>
    </row>
    <row r="5" spans="1:14" ht="18" thickBot="1" x14ac:dyDescent="0.35">
      <c r="A5" s="43" t="s">
        <v>15</v>
      </c>
      <c r="B5" s="266">
        <v>44378</v>
      </c>
      <c r="C5" s="45">
        <v>4932.5</v>
      </c>
      <c r="D5" s="267" t="s">
        <v>85</v>
      </c>
      <c r="E5" s="268">
        <v>44378</v>
      </c>
      <c r="F5" s="48">
        <v>142964</v>
      </c>
      <c r="G5" s="269"/>
      <c r="H5" s="270">
        <v>44378</v>
      </c>
      <c r="I5" s="50">
        <v>550</v>
      </c>
      <c r="J5" s="263">
        <v>44378</v>
      </c>
      <c r="K5" s="271" t="s">
        <v>86</v>
      </c>
      <c r="L5" s="6">
        <v>549</v>
      </c>
      <c r="M5" s="272">
        <v>126476.5</v>
      </c>
      <c r="N5" s="273">
        <v>10456</v>
      </c>
    </row>
    <row r="6" spans="1:14" ht="18" thickBot="1" x14ac:dyDescent="0.35">
      <c r="A6" s="43"/>
      <c r="B6" s="266">
        <v>44379</v>
      </c>
      <c r="C6" s="45">
        <v>20774</v>
      </c>
      <c r="D6" s="274" t="s">
        <v>87</v>
      </c>
      <c r="E6" s="268">
        <v>44379</v>
      </c>
      <c r="F6" s="48">
        <v>115376</v>
      </c>
      <c r="G6" s="269"/>
      <c r="H6" s="275">
        <v>44379</v>
      </c>
      <c r="I6" s="59">
        <v>2950</v>
      </c>
      <c r="J6" s="60">
        <v>44379</v>
      </c>
      <c r="K6" s="276" t="s">
        <v>88</v>
      </c>
      <c r="L6" s="62">
        <v>10000</v>
      </c>
      <c r="M6" s="272">
        <v>121188</v>
      </c>
      <c r="N6" s="273">
        <v>43064</v>
      </c>
    </row>
    <row r="7" spans="1:14" ht="18" thickBot="1" x14ac:dyDescent="0.35">
      <c r="A7" s="43"/>
      <c r="B7" s="266">
        <v>44380</v>
      </c>
      <c r="C7" s="45">
        <v>2495</v>
      </c>
      <c r="D7" s="277" t="s">
        <v>47</v>
      </c>
      <c r="E7" s="268">
        <v>44380</v>
      </c>
      <c r="F7" s="48">
        <v>192558</v>
      </c>
      <c r="G7" s="269"/>
      <c r="H7" s="275">
        <v>44380</v>
      </c>
      <c r="I7" s="71">
        <v>754</v>
      </c>
      <c r="J7" s="60">
        <v>44380</v>
      </c>
      <c r="K7" s="278" t="s">
        <v>89</v>
      </c>
      <c r="L7" s="62">
        <f>16330.7+400+4000</f>
        <v>20730.7</v>
      </c>
      <c r="M7" s="272">
        <v>117804.68</v>
      </c>
      <c r="N7" s="273">
        <v>61735</v>
      </c>
    </row>
    <row r="8" spans="1:14" ht="18" thickBot="1" x14ac:dyDescent="0.35">
      <c r="A8" s="43"/>
      <c r="B8" s="266">
        <v>44381</v>
      </c>
      <c r="C8" s="45">
        <v>7764</v>
      </c>
      <c r="D8" s="279" t="s">
        <v>90</v>
      </c>
      <c r="E8" s="268">
        <v>44381</v>
      </c>
      <c r="F8" s="48">
        <v>140754</v>
      </c>
      <c r="G8" s="269"/>
      <c r="H8" s="275">
        <v>44381</v>
      </c>
      <c r="I8" s="71">
        <v>700</v>
      </c>
      <c r="J8" s="75"/>
      <c r="K8" s="280"/>
      <c r="L8" s="62"/>
      <c r="M8" s="272">
        <v>112352</v>
      </c>
      <c r="N8" s="281">
        <f>19938+722.5</f>
        <v>20660.5</v>
      </c>
    </row>
    <row r="9" spans="1:14" ht="18" thickBot="1" x14ac:dyDescent="0.35">
      <c r="A9" s="43"/>
      <c r="B9" s="266">
        <v>44382</v>
      </c>
      <c r="C9" s="45">
        <v>2850</v>
      </c>
      <c r="D9" s="279" t="s">
        <v>91</v>
      </c>
      <c r="E9" s="268">
        <v>44382</v>
      </c>
      <c r="F9" s="48">
        <v>125766</v>
      </c>
      <c r="G9" s="269"/>
      <c r="H9" s="275">
        <v>44382</v>
      </c>
      <c r="I9" s="71">
        <v>584</v>
      </c>
      <c r="J9" s="60"/>
      <c r="K9" s="282"/>
      <c r="L9" s="62"/>
      <c r="M9" s="272">
        <v>100005</v>
      </c>
      <c r="N9" s="273">
        <v>22327</v>
      </c>
    </row>
    <row r="10" spans="1:14" ht="18" thickBot="1" x14ac:dyDescent="0.35">
      <c r="A10" s="43"/>
      <c r="B10" s="266">
        <v>44383</v>
      </c>
      <c r="C10" s="45">
        <v>4901</v>
      </c>
      <c r="D10" s="277" t="s">
        <v>92</v>
      </c>
      <c r="E10" s="268">
        <v>44383</v>
      </c>
      <c r="F10" s="48">
        <v>129286</v>
      </c>
      <c r="G10" s="269"/>
      <c r="H10" s="275">
        <v>44383</v>
      </c>
      <c r="I10" s="71">
        <v>650</v>
      </c>
      <c r="J10" s="60"/>
      <c r="K10" s="283"/>
      <c r="L10" s="79"/>
      <c r="M10" s="272">
        <v>89170</v>
      </c>
      <c r="N10" s="273">
        <v>34565</v>
      </c>
    </row>
    <row r="11" spans="1:14" ht="18" thickBot="1" x14ac:dyDescent="0.35">
      <c r="A11" s="43"/>
      <c r="B11" s="266">
        <v>44384</v>
      </c>
      <c r="C11" s="45">
        <v>2612</v>
      </c>
      <c r="D11" s="274" t="s">
        <v>93</v>
      </c>
      <c r="E11" s="268">
        <v>44384</v>
      </c>
      <c r="F11" s="48">
        <v>126869</v>
      </c>
      <c r="G11" s="269"/>
      <c r="H11" s="275">
        <v>44384</v>
      </c>
      <c r="I11" s="71">
        <v>2584</v>
      </c>
      <c r="J11" s="80">
        <v>44384</v>
      </c>
      <c r="K11" s="284" t="s">
        <v>94</v>
      </c>
      <c r="L11" s="62">
        <v>7950</v>
      </c>
      <c r="M11" s="272">
        <v>60712</v>
      </c>
      <c r="N11" s="273">
        <v>53011</v>
      </c>
    </row>
    <row r="12" spans="1:14" ht="18" thickBot="1" x14ac:dyDescent="0.35">
      <c r="A12" s="43"/>
      <c r="B12" s="266">
        <v>44385</v>
      </c>
      <c r="C12" s="45">
        <v>12686</v>
      </c>
      <c r="D12" s="274" t="s">
        <v>95</v>
      </c>
      <c r="E12" s="268">
        <v>44385</v>
      </c>
      <c r="F12" s="48">
        <v>108652</v>
      </c>
      <c r="G12" s="269"/>
      <c r="H12" s="275">
        <v>44385</v>
      </c>
      <c r="I12" s="5">
        <v>3911</v>
      </c>
      <c r="J12" s="60"/>
      <c r="K12" s="285"/>
      <c r="L12" s="62"/>
      <c r="M12" s="272">
        <v>62018</v>
      </c>
      <c r="N12" s="281">
        <f>29872+165</f>
        <v>30037</v>
      </c>
    </row>
    <row r="13" spans="1:14" ht="18" thickBot="1" x14ac:dyDescent="0.35">
      <c r="A13" s="43"/>
      <c r="B13" s="266">
        <v>44386</v>
      </c>
      <c r="C13" s="45">
        <v>9887</v>
      </c>
      <c r="D13" s="279" t="s">
        <v>96</v>
      </c>
      <c r="E13" s="268">
        <v>44386</v>
      </c>
      <c r="F13" s="48">
        <v>161069</v>
      </c>
      <c r="G13" s="269"/>
      <c r="H13" s="275">
        <v>44386</v>
      </c>
      <c r="I13" s="71">
        <v>3761</v>
      </c>
      <c r="J13" s="60">
        <v>44386</v>
      </c>
      <c r="K13" s="278" t="s">
        <v>88</v>
      </c>
      <c r="L13" s="62">
        <v>10000</v>
      </c>
      <c r="M13" s="272">
        <v>105176</v>
      </c>
      <c r="N13" s="281">
        <f>28270+3975</f>
        <v>32245</v>
      </c>
    </row>
    <row r="14" spans="1:14" ht="18" thickBot="1" x14ac:dyDescent="0.35">
      <c r="A14" s="43"/>
      <c r="B14" s="266">
        <v>44387</v>
      </c>
      <c r="C14" s="45">
        <v>2815</v>
      </c>
      <c r="D14" s="277" t="s">
        <v>97</v>
      </c>
      <c r="E14" s="268">
        <v>44387</v>
      </c>
      <c r="F14" s="48">
        <v>220829</v>
      </c>
      <c r="G14" s="269"/>
      <c r="H14" s="275">
        <v>44387</v>
      </c>
      <c r="I14" s="71">
        <v>697</v>
      </c>
      <c r="J14" s="60">
        <v>44387</v>
      </c>
      <c r="K14" s="280" t="s">
        <v>98</v>
      </c>
      <c r="L14" s="62">
        <f>21785.63+400+1612.93</f>
        <v>23798.560000000001</v>
      </c>
      <c r="M14" s="272">
        <v>121085.38</v>
      </c>
      <c r="N14" s="273">
        <v>76989</v>
      </c>
    </row>
    <row r="15" spans="1:14" ht="18" thickBot="1" x14ac:dyDescent="0.35">
      <c r="A15" s="43"/>
      <c r="B15" s="266">
        <v>44388</v>
      </c>
      <c r="C15" s="45">
        <v>11165</v>
      </c>
      <c r="D15" s="274" t="s">
        <v>99</v>
      </c>
      <c r="E15" s="268">
        <v>44388</v>
      </c>
      <c r="F15" s="48">
        <v>146396</v>
      </c>
      <c r="G15" s="269"/>
      <c r="H15" s="275">
        <v>44388</v>
      </c>
      <c r="I15" s="71">
        <v>725</v>
      </c>
      <c r="J15" s="60"/>
      <c r="K15" s="280"/>
      <c r="L15" s="62"/>
      <c r="M15" s="272">
        <v>107856</v>
      </c>
      <c r="N15" s="273">
        <f>30266</f>
        <v>30266</v>
      </c>
    </row>
    <row r="16" spans="1:14" ht="18" thickBot="1" x14ac:dyDescent="0.35">
      <c r="A16" s="43"/>
      <c r="B16" s="266">
        <v>44389</v>
      </c>
      <c r="C16" s="45">
        <v>1605</v>
      </c>
      <c r="D16" s="274" t="s">
        <v>16</v>
      </c>
      <c r="E16" s="268">
        <v>44389</v>
      </c>
      <c r="F16" s="48">
        <v>128484</v>
      </c>
      <c r="G16" s="269"/>
      <c r="H16" s="275">
        <v>44389</v>
      </c>
      <c r="I16" s="71">
        <v>1120</v>
      </c>
      <c r="J16" s="60"/>
      <c r="K16" s="280"/>
      <c r="L16" s="6"/>
      <c r="M16" s="272">
        <v>102720</v>
      </c>
      <c r="N16" s="273">
        <v>23039</v>
      </c>
    </row>
    <row r="17" spans="1:14" ht="18" thickBot="1" x14ac:dyDescent="0.35">
      <c r="A17" s="43"/>
      <c r="B17" s="266">
        <v>44390</v>
      </c>
      <c r="C17" s="45">
        <v>9760</v>
      </c>
      <c r="D17" s="279" t="s">
        <v>100</v>
      </c>
      <c r="E17" s="268">
        <v>44390</v>
      </c>
      <c r="F17" s="48">
        <v>94323</v>
      </c>
      <c r="G17" s="269"/>
      <c r="H17" s="275">
        <v>44390</v>
      </c>
      <c r="I17" s="71">
        <v>1348</v>
      </c>
      <c r="J17" s="60"/>
      <c r="K17" s="280"/>
      <c r="L17" s="79"/>
      <c r="M17" s="272">
        <v>72351</v>
      </c>
      <c r="N17" s="273">
        <v>10864</v>
      </c>
    </row>
    <row r="18" spans="1:14" ht="18" thickBot="1" x14ac:dyDescent="0.35">
      <c r="A18" s="43"/>
      <c r="B18" s="266">
        <v>44391</v>
      </c>
      <c r="C18" s="45">
        <v>3434</v>
      </c>
      <c r="D18" s="274" t="s">
        <v>101</v>
      </c>
      <c r="E18" s="268">
        <v>44391</v>
      </c>
      <c r="F18" s="48">
        <v>89928</v>
      </c>
      <c r="G18" s="269"/>
      <c r="H18" s="275">
        <v>44391</v>
      </c>
      <c r="I18" s="71">
        <v>3095</v>
      </c>
      <c r="J18" s="60">
        <v>44391</v>
      </c>
      <c r="K18" s="286" t="s">
        <v>102</v>
      </c>
      <c r="L18" s="62">
        <v>5000</v>
      </c>
      <c r="M18" s="272">
        <v>59954</v>
      </c>
      <c r="N18" s="273">
        <v>18445</v>
      </c>
    </row>
    <row r="19" spans="1:14" ht="18" thickBot="1" x14ac:dyDescent="0.35">
      <c r="A19" s="43"/>
      <c r="B19" s="266">
        <v>44392</v>
      </c>
      <c r="C19" s="45">
        <v>15895</v>
      </c>
      <c r="D19" s="274" t="s">
        <v>103</v>
      </c>
      <c r="E19" s="268">
        <v>44392</v>
      </c>
      <c r="F19" s="48">
        <v>168792</v>
      </c>
      <c r="G19" s="269"/>
      <c r="H19" s="275">
        <v>44392</v>
      </c>
      <c r="I19" s="71">
        <v>1150</v>
      </c>
      <c r="J19" s="60"/>
      <c r="K19" s="287"/>
      <c r="L19" s="94"/>
      <c r="M19" s="272">
        <v>126617</v>
      </c>
      <c r="N19" s="281">
        <f>6334+120+18676</f>
        <v>25130</v>
      </c>
    </row>
    <row r="20" spans="1:14" ht="18" thickBot="1" x14ac:dyDescent="0.35">
      <c r="A20" s="43"/>
      <c r="B20" s="266">
        <v>44393</v>
      </c>
      <c r="C20" s="45">
        <v>1677</v>
      </c>
      <c r="D20" s="274" t="s">
        <v>16</v>
      </c>
      <c r="E20" s="268">
        <v>44393</v>
      </c>
      <c r="F20" s="48">
        <v>166269</v>
      </c>
      <c r="G20" s="269"/>
      <c r="H20" s="275">
        <v>44393</v>
      </c>
      <c r="I20" s="71">
        <v>755</v>
      </c>
      <c r="J20" s="60">
        <v>44393</v>
      </c>
      <c r="K20" s="288" t="s">
        <v>88</v>
      </c>
      <c r="L20" s="79">
        <v>10000</v>
      </c>
      <c r="M20" s="272">
        <v>143221</v>
      </c>
      <c r="N20" s="273">
        <v>10616</v>
      </c>
    </row>
    <row r="21" spans="1:14" ht="18" thickBot="1" x14ac:dyDescent="0.35">
      <c r="A21" s="43"/>
      <c r="B21" s="266">
        <v>44394</v>
      </c>
      <c r="C21" s="45">
        <v>5961</v>
      </c>
      <c r="D21" s="274" t="s">
        <v>104</v>
      </c>
      <c r="E21" s="268">
        <v>44394</v>
      </c>
      <c r="F21" s="48">
        <v>240837</v>
      </c>
      <c r="G21" s="269"/>
      <c r="H21" s="275">
        <v>44394</v>
      </c>
      <c r="I21" s="71">
        <v>585</v>
      </c>
      <c r="J21" s="60">
        <v>44394</v>
      </c>
      <c r="K21" s="289" t="s">
        <v>105</v>
      </c>
      <c r="L21" s="79">
        <f>19755.82+400</f>
        <v>20155.82</v>
      </c>
      <c r="M21" s="272">
        <v>196142</v>
      </c>
      <c r="N21" s="273">
        <v>21841</v>
      </c>
    </row>
    <row r="22" spans="1:14" ht="18" thickBot="1" x14ac:dyDescent="0.35">
      <c r="A22" s="43"/>
      <c r="B22" s="266">
        <v>44395</v>
      </c>
      <c r="C22" s="45">
        <v>13103</v>
      </c>
      <c r="D22" s="274" t="s">
        <v>106</v>
      </c>
      <c r="E22" s="268">
        <v>44395</v>
      </c>
      <c r="F22" s="48">
        <v>131830</v>
      </c>
      <c r="G22" s="269"/>
      <c r="H22" s="275">
        <v>44395</v>
      </c>
      <c r="I22" s="71">
        <v>780</v>
      </c>
      <c r="J22" s="60"/>
      <c r="K22" s="290"/>
      <c r="L22" s="98"/>
      <c r="M22" s="272">
        <v>107487</v>
      </c>
      <c r="N22" s="273">
        <v>10460</v>
      </c>
    </row>
    <row r="23" spans="1:14" ht="18" thickBot="1" x14ac:dyDescent="0.35">
      <c r="A23" s="43"/>
      <c r="B23" s="266">
        <v>44396</v>
      </c>
      <c r="C23" s="45">
        <v>12998</v>
      </c>
      <c r="D23" s="274" t="s">
        <v>107</v>
      </c>
      <c r="E23" s="268">
        <v>44396</v>
      </c>
      <c r="F23" s="48">
        <v>134816</v>
      </c>
      <c r="G23" s="269"/>
      <c r="H23" s="275">
        <v>44396</v>
      </c>
      <c r="I23" s="71">
        <v>520</v>
      </c>
      <c r="J23" s="103">
        <v>44396</v>
      </c>
      <c r="K23" s="291" t="s">
        <v>108</v>
      </c>
      <c r="L23" s="79">
        <v>7219.18</v>
      </c>
      <c r="M23" s="272">
        <v>106168.82</v>
      </c>
      <c r="N23" s="281">
        <f>1512+6398</f>
        <v>7910</v>
      </c>
    </row>
    <row r="24" spans="1:14" ht="18" thickBot="1" x14ac:dyDescent="0.35">
      <c r="A24" s="43"/>
      <c r="B24" s="266">
        <v>44397</v>
      </c>
      <c r="C24" s="45">
        <v>4367</v>
      </c>
      <c r="D24" s="274" t="s">
        <v>109</v>
      </c>
      <c r="E24" s="268">
        <v>44397</v>
      </c>
      <c r="F24" s="48">
        <v>110569</v>
      </c>
      <c r="G24" s="269"/>
      <c r="H24" s="275">
        <v>44397</v>
      </c>
      <c r="I24" s="71">
        <v>750</v>
      </c>
      <c r="J24" s="292"/>
      <c r="K24" s="293"/>
      <c r="L24" s="110"/>
      <c r="M24" s="272">
        <v>98612</v>
      </c>
      <c r="N24" s="273">
        <v>6840</v>
      </c>
    </row>
    <row r="25" spans="1:14" ht="18" thickBot="1" x14ac:dyDescent="0.35">
      <c r="A25" s="43"/>
      <c r="B25" s="266">
        <v>44398</v>
      </c>
      <c r="C25" s="45">
        <v>3514</v>
      </c>
      <c r="D25" s="274" t="s">
        <v>97</v>
      </c>
      <c r="E25" s="268">
        <v>44398</v>
      </c>
      <c r="F25" s="48">
        <v>141045</v>
      </c>
      <c r="G25" s="269"/>
      <c r="H25" s="275">
        <v>44398</v>
      </c>
      <c r="I25" s="71">
        <v>2440</v>
      </c>
      <c r="J25" s="112"/>
      <c r="K25" s="294"/>
      <c r="L25" s="114"/>
      <c r="M25" s="272">
        <v>132205</v>
      </c>
      <c r="N25" s="273">
        <v>4843</v>
      </c>
    </row>
    <row r="26" spans="1:14" ht="18" thickBot="1" x14ac:dyDescent="0.35">
      <c r="A26" s="43"/>
      <c r="B26" s="266">
        <v>44399</v>
      </c>
      <c r="C26" s="45">
        <v>12316</v>
      </c>
      <c r="D26" s="274" t="s">
        <v>110</v>
      </c>
      <c r="E26" s="268">
        <v>44399</v>
      </c>
      <c r="F26" s="48">
        <v>117571</v>
      </c>
      <c r="G26" s="269"/>
      <c r="H26" s="275">
        <v>44399</v>
      </c>
      <c r="I26" s="71">
        <v>5239</v>
      </c>
      <c r="J26" s="60"/>
      <c r="K26" s="293"/>
      <c r="L26" s="79"/>
      <c r="M26" s="272">
        <v>77581</v>
      </c>
      <c r="N26" s="281">
        <f>8000+14435</f>
        <v>22435</v>
      </c>
    </row>
    <row r="27" spans="1:14" ht="18" thickBot="1" x14ac:dyDescent="0.35">
      <c r="A27" s="43"/>
      <c r="B27" s="266">
        <v>44400</v>
      </c>
      <c r="C27" s="45">
        <v>4891</v>
      </c>
      <c r="D27" s="279" t="s">
        <v>111</v>
      </c>
      <c r="E27" s="268">
        <v>44400</v>
      </c>
      <c r="F27" s="48">
        <v>180617</v>
      </c>
      <c r="G27" s="269"/>
      <c r="H27" s="275">
        <v>44400</v>
      </c>
      <c r="I27" s="71">
        <v>920</v>
      </c>
      <c r="J27" s="121">
        <v>44400</v>
      </c>
      <c r="K27" s="295" t="s">
        <v>88</v>
      </c>
      <c r="L27" s="114">
        <v>10000</v>
      </c>
      <c r="M27" s="272">
        <v>158574</v>
      </c>
      <c r="N27" s="273">
        <v>6232</v>
      </c>
    </row>
    <row r="28" spans="1:14" ht="18" thickBot="1" x14ac:dyDescent="0.35">
      <c r="A28" s="43"/>
      <c r="B28" s="266">
        <v>44401</v>
      </c>
      <c r="C28" s="45">
        <v>5163</v>
      </c>
      <c r="D28" s="279" t="s">
        <v>112</v>
      </c>
      <c r="E28" s="268">
        <v>44401</v>
      </c>
      <c r="F28" s="48">
        <v>262580</v>
      </c>
      <c r="G28" s="269"/>
      <c r="H28" s="275">
        <v>44401</v>
      </c>
      <c r="I28" s="71">
        <v>615</v>
      </c>
      <c r="J28" s="68">
        <v>44401</v>
      </c>
      <c r="K28" s="276" t="s">
        <v>113</v>
      </c>
      <c r="L28" s="114">
        <f>23312.72+400</f>
        <v>23712.720000000001</v>
      </c>
      <c r="M28" s="272">
        <v>232014.24</v>
      </c>
      <c r="N28" s="273">
        <v>7988</v>
      </c>
    </row>
    <row r="29" spans="1:14" ht="18" thickBot="1" x14ac:dyDescent="0.35">
      <c r="A29" s="43"/>
      <c r="B29" s="266">
        <v>44402</v>
      </c>
      <c r="C29" s="45">
        <v>5021</v>
      </c>
      <c r="D29" s="296" t="s">
        <v>106</v>
      </c>
      <c r="E29" s="268">
        <v>44402</v>
      </c>
      <c r="F29" s="48">
        <v>178768</v>
      </c>
      <c r="G29" s="269"/>
      <c r="H29" s="275">
        <v>44402</v>
      </c>
      <c r="I29" s="71">
        <v>720</v>
      </c>
      <c r="J29" s="127"/>
      <c r="K29" s="297"/>
      <c r="L29" s="114"/>
      <c r="M29" s="272">
        <v>168806</v>
      </c>
      <c r="N29" s="273">
        <v>4221</v>
      </c>
    </row>
    <row r="30" spans="1:14" ht="18" thickBot="1" x14ac:dyDescent="0.35">
      <c r="A30" s="43"/>
      <c r="B30" s="266">
        <v>44403</v>
      </c>
      <c r="C30" s="45">
        <v>7198</v>
      </c>
      <c r="D30" s="296" t="s">
        <v>114</v>
      </c>
      <c r="E30" s="268">
        <v>44403</v>
      </c>
      <c r="F30" s="48">
        <v>98284</v>
      </c>
      <c r="G30" s="269"/>
      <c r="H30" s="275">
        <v>44403</v>
      </c>
      <c r="I30" s="132">
        <v>440</v>
      </c>
      <c r="J30" s="133"/>
      <c r="K30" s="298"/>
      <c r="L30" s="135"/>
      <c r="M30" s="272">
        <v>79889</v>
      </c>
      <c r="N30" s="281">
        <f>3700+3309+3748</f>
        <v>10757</v>
      </c>
    </row>
    <row r="31" spans="1:14" ht="18" thickBot="1" x14ac:dyDescent="0.35">
      <c r="A31" s="43"/>
      <c r="B31" s="266">
        <v>44404</v>
      </c>
      <c r="C31" s="145">
        <v>2905</v>
      </c>
      <c r="D31" s="299" t="s">
        <v>115</v>
      </c>
      <c r="E31" s="268">
        <v>44404</v>
      </c>
      <c r="F31" s="48">
        <v>77590</v>
      </c>
      <c r="G31" s="269"/>
      <c r="H31" s="275">
        <v>44404</v>
      </c>
      <c r="I31" s="132">
        <v>3424</v>
      </c>
      <c r="J31" s="133"/>
      <c r="K31" s="300"/>
      <c r="L31" s="143"/>
      <c r="M31" s="272">
        <v>67572</v>
      </c>
      <c r="N31" s="273">
        <v>3689</v>
      </c>
    </row>
    <row r="32" spans="1:14" ht="18" thickBot="1" x14ac:dyDescent="0.35">
      <c r="A32" s="43"/>
      <c r="B32" s="266">
        <v>44405</v>
      </c>
      <c r="C32" s="145">
        <v>10947</v>
      </c>
      <c r="D32" s="301" t="s">
        <v>116</v>
      </c>
      <c r="E32" s="268">
        <v>44405</v>
      </c>
      <c r="F32" s="144">
        <v>119460</v>
      </c>
      <c r="G32" s="269"/>
      <c r="H32" s="275">
        <v>44405</v>
      </c>
      <c r="I32" s="132">
        <v>1761.61</v>
      </c>
      <c r="J32" s="133"/>
      <c r="K32" s="298"/>
      <c r="L32" s="135"/>
      <c r="M32" s="272">
        <v>99506.39</v>
      </c>
      <c r="N32" s="273">
        <v>7245</v>
      </c>
    </row>
    <row r="33" spans="1:14" ht="18" thickBot="1" x14ac:dyDescent="0.35">
      <c r="A33" s="43"/>
      <c r="B33" s="266">
        <v>44406</v>
      </c>
      <c r="C33" s="145">
        <v>2024</v>
      </c>
      <c r="D33" s="302" t="s">
        <v>16</v>
      </c>
      <c r="E33" s="268">
        <v>44406</v>
      </c>
      <c r="F33" s="145">
        <v>109088</v>
      </c>
      <c r="G33" s="269"/>
      <c r="H33" s="275">
        <v>44406</v>
      </c>
      <c r="I33" s="132">
        <v>3787.29</v>
      </c>
      <c r="J33" s="133"/>
      <c r="K33" s="300"/>
      <c r="L33" s="146"/>
      <c r="M33" s="272">
        <v>98280.71</v>
      </c>
      <c r="N33" s="273">
        <v>4996</v>
      </c>
    </row>
    <row r="34" spans="1:14" ht="31.5" thickBot="1" x14ac:dyDescent="0.35">
      <c r="A34" s="43"/>
      <c r="B34" s="266">
        <v>44407</v>
      </c>
      <c r="C34" s="145">
        <v>17457</v>
      </c>
      <c r="D34" s="301" t="s">
        <v>117</v>
      </c>
      <c r="E34" s="268">
        <v>44407</v>
      </c>
      <c r="F34" s="145">
        <v>258851</v>
      </c>
      <c r="G34" s="269"/>
      <c r="H34" s="275">
        <v>44407</v>
      </c>
      <c r="I34" s="132">
        <v>2755</v>
      </c>
      <c r="J34" s="68">
        <v>44407</v>
      </c>
      <c r="K34" s="303" t="s">
        <v>118</v>
      </c>
      <c r="L34" s="6">
        <v>30000</v>
      </c>
      <c r="M34" s="272">
        <v>197380</v>
      </c>
      <c r="N34" s="273">
        <v>11259</v>
      </c>
    </row>
    <row r="35" spans="1:14" ht="18" thickBot="1" x14ac:dyDescent="0.35">
      <c r="A35" s="43"/>
      <c r="B35" s="266">
        <v>44408</v>
      </c>
      <c r="C35" s="145">
        <v>7664.5</v>
      </c>
      <c r="D35" s="304" t="s">
        <v>119</v>
      </c>
      <c r="E35" s="268">
        <v>44408</v>
      </c>
      <c r="F35" s="145">
        <v>206486</v>
      </c>
      <c r="G35" s="269"/>
      <c r="H35" s="275">
        <v>44408</v>
      </c>
      <c r="I35" s="132">
        <v>1874</v>
      </c>
      <c r="J35" s="68">
        <v>44408</v>
      </c>
      <c r="K35" s="294" t="s">
        <v>120</v>
      </c>
      <c r="L35" s="145">
        <f>23312.72+400</f>
        <v>23712.720000000001</v>
      </c>
      <c r="M35" s="272">
        <v>173618.5</v>
      </c>
      <c r="N35" s="273">
        <v>6530</v>
      </c>
    </row>
    <row r="36" spans="1:14" ht="16.5" thickBot="1" x14ac:dyDescent="0.3">
      <c r="A36" s="43"/>
      <c r="B36" s="266">
        <v>44409</v>
      </c>
      <c r="C36" s="145">
        <v>1054</v>
      </c>
      <c r="D36" s="299" t="s">
        <v>121</v>
      </c>
      <c r="E36" s="268">
        <v>44409</v>
      </c>
      <c r="F36" s="145">
        <v>148357</v>
      </c>
      <c r="G36" s="269"/>
      <c r="H36" s="275">
        <v>44409</v>
      </c>
      <c r="I36" s="132">
        <v>700</v>
      </c>
      <c r="J36" s="133"/>
      <c r="K36" s="305"/>
      <c r="L36" s="148"/>
      <c r="M36" s="306">
        <v>129489</v>
      </c>
      <c r="N36" s="273">
        <v>17114</v>
      </c>
    </row>
    <row r="37" spans="1:14" ht="18" thickBot="1" x14ac:dyDescent="0.35">
      <c r="A37" s="43"/>
      <c r="B37" s="266">
        <v>44410</v>
      </c>
      <c r="C37" s="145">
        <v>21609</v>
      </c>
      <c r="D37" s="301" t="s">
        <v>122</v>
      </c>
      <c r="E37" s="268">
        <v>44410</v>
      </c>
      <c r="F37" s="151">
        <v>80970</v>
      </c>
      <c r="G37" s="269"/>
      <c r="H37" s="275">
        <v>44410</v>
      </c>
      <c r="I37" s="132">
        <v>490</v>
      </c>
      <c r="J37" s="133"/>
      <c r="K37" s="300"/>
      <c r="L37" s="146"/>
      <c r="M37" s="307">
        <v>52350</v>
      </c>
      <c r="N37" s="281">
        <f>6476+45</f>
        <v>6521</v>
      </c>
    </row>
    <row r="38" spans="1:14" ht="18" thickBot="1" x14ac:dyDescent="0.35">
      <c r="A38" s="43"/>
      <c r="B38" s="266">
        <v>44411</v>
      </c>
      <c r="C38" s="145">
        <v>2035</v>
      </c>
      <c r="D38" s="302" t="s">
        <v>85</v>
      </c>
      <c r="E38" s="268">
        <v>44411</v>
      </c>
      <c r="F38" s="151">
        <v>212722</v>
      </c>
      <c r="G38" s="269"/>
      <c r="H38" s="275">
        <v>44411</v>
      </c>
      <c r="I38" s="132">
        <v>707</v>
      </c>
      <c r="J38" s="133"/>
      <c r="K38" s="300"/>
      <c r="L38" s="146"/>
      <c r="M38" s="308">
        <v>185490</v>
      </c>
      <c r="N38" s="309">
        <v>24490</v>
      </c>
    </row>
    <row r="39" spans="1:14" ht="18.75" thickTop="1" thickBot="1" x14ac:dyDescent="0.35">
      <c r="A39" s="43"/>
      <c r="B39" s="266"/>
      <c r="C39" s="145"/>
      <c r="D39" s="299"/>
      <c r="E39" s="268"/>
      <c r="F39" s="310"/>
      <c r="G39" s="269"/>
      <c r="H39" s="275"/>
      <c r="I39" s="132"/>
      <c r="J39" s="133"/>
      <c r="K39" s="311"/>
      <c r="L39" s="135"/>
      <c r="M39" s="312">
        <f>SUM(M5:M38)</f>
        <v>3989872.22</v>
      </c>
      <c r="N39" s="313">
        <f>SUM(N5:N38)</f>
        <v>688820.5</v>
      </c>
    </row>
    <row r="40" spans="1:14" ht="18" thickBot="1" x14ac:dyDescent="0.35">
      <c r="A40" s="43"/>
      <c r="B40" s="266"/>
      <c r="C40" s="145"/>
      <c r="D40" s="299"/>
      <c r="E40" s="268"/>
      <c r="F40" s="310"/>
      <c r="G40" s="269"/>
      <c r="H40" s="275"/>
      <c r="I40" s="132"/>
      <c r="J40" s="133" t="s">
        <v>123</v>
      </c>
      <c r="K40" s="300" t="s">
        <v>65</v>
      </c>
      <c r="L40" s="135">
        <f>1145.91+398.99+423.94+498.99+398.99</f>
        <v>2866.8199999999997</v>
      </c>
      <c r="M40" s="314"/>
      <c r="N40" s="315"/>
    </row>
    <row r="41" spans="1:14" ht="18" thickBot="1" x14ac:dyDescent="0.35">
      <c r="A41" s="43"/>
      <c r="B41" s="316">
        <v>44378</v>
      </c>
      <c r="C41" s="317">
        <v>25009.35</v>
      </c>
      <c r="D41" s="299" t="s">
        <v>52</v>
      </c>
      <c r="E41" s="268"/>
      <c r="F41" s="318"/>
      <c r="G41" s="269"/>
      <c r="H41" s="275"/>
      <c r="I41" s="132"/>
      <c r="J41" s="133" t="s">
        <v>123</v>
      </c>
      <c r="K41" s="300" t="s">
        <v>124</v>
      </c>
      <c r="L41" s="135">
        <v>549</v>
      </c>
      <c r="M41" s="63"/>
      <c r="N41" s="63"/>
    </row>
    <row r="42" spans="1:14" ht="18" thickBot="1" x14ac:dyDescent="0.35">
      <c r="A42" s="43"/>
      <c r="B42" s="316">
        <v>44380</v>
      </c>
      <c r="C42" s="317">
        <v>19576.650000000001</v>
      </c>
      <c r="D42" s="299" t="s">
        <v>52</v>
      </c>
      <c r="E42" s="268"/>
      <c r="F42" s="319"/>
      <c r="G42" s="269"/>
      <c r="H42" s="275"/>
      <c r="I42" s="132"/>
      <c r="J42" s="133" t="s">
        <v>125</v>
      </c>
      <c r="K42" s="300" t="s">
        <v>126</v>
      </c>
      <c r="L42" s="135">
        <v>798</v>
      </c>
      <c r="M42" s="63"/>
      <c r="N42" s="63"/>
    </row>
    <row r="43" spans="1:14" ht="18" thickBot="1" x14ac:dyDescent="0.35">
      <c r="A43" s="43"/>
      <c r="B43" s="316">
        <v>44384</v>
      </c>
      <c r="C43" s="317">
        <v>32031.17</v>
      </c>
      <c r="D43" s="299" t="s">
        <v>52</v>
      </c>
      <c r="E43" s="268"/>
      <c r="F43" s="319"/>
      <c r="G43" s="269"/>
      <c r="H43" s="275"/>
      <c r="I43" s="132"/>
      <c r="J43" s="133" t="s">
        <v>125</v>
      </c>
      <c r="K43" s="300" t="s">
        <v>53</v>
      </c>
      <c r="L43" s="135">
        <f>9180+9180+9345+9180</f>
        <v>36885</v>
      </c>
      <c r="M43" s="63"/>
      <c r="N43" s="63"/>
    </row>
    <row r="44" spans="1:14" ht="18" thickBot="1" x14ac:dyDescent="0.35">
      <c r="A44" s="43"/>
      <c r="B44" s="316">
        <v>44386</v>
      </c>
      <c r="C44" s="317">
        <v>17767.02</v>
      </c>
      <c r="D44" s="299" t="s">
        <v>52</v>
      </c>
      <c r="E44" s="268"/>
      <c r="F44" s="276"/>
      <c r="G44" s="269"/>
      <c r="H44" s="275"/>
      <c r="I44" s="132"/>
      <c r="J44" s="133" t="s">
        <v>123</v>
      </c>
      <c r="K44" s="320" t="s">
        <v>55</v>
      </c>
      <c r="L44" s="146">
        <v>73526</v>
      </c>
      <c r="M44" s="321" t="s">
        <v>14</v>
      </c>
      <c r="N44" s="321"/>
    </row>
    <row r="45" spans="1:14" ht="16.5" thickBot="1" x14ac:dyDescent="0.3">
      <c r="A45" s="43"/>
      <c r="B45" s="316">
        <v>44391</v>
      </c>
      <c r="C45" s="317">
        <v>22444</v>
      </c>
      <c r="D45" s="299" t="s">
        <v>52</v>
      </c>
      <c r="E45" s="268"/>
      <c r="F45" s="276"/>
      <c r="G45" s="269"/>
      <c r="H45" s="275"/>
      <c r="I45" s="132"/>
      <c r="J45" s="133" t="s">
        <v>125</v>
      </c>
      <c r="K45" s="320" t="s">
        <v>127</v>
      </c>
      <c r="L45" s="146">
        <v>10000</v>
      </c>
      <c r="M45" s="322">
        <v>341970</v>
      </c>
      <c r="N45" s="323">
        <v>44382</v>
      </c>
    </row>
    <row r="46" spans="1:14" ht="16.5" thickBot="1" x14ac:dyDescent="0.3">
      <c r="A46" s="43"/>
      <c r="B46" s="316">
        <v>44393</v>
      </c>
      <c r="C46" s="317">
        <v>11203.5</v>
      </c>
      <c r="D46" s="299" t="s">
        <v>52</v>
      </c>
      <c r="E46" s="268"/>
      <c r="F46" s="276"/>
      <c r="G46" s="269"/>
      <c r="H46" s="275"/>
      <c r="I46" s="132"/>
      <c r="J46" s="133" t="s">
        <v>125</v>
      </c>
      <c r="K46" s="324" t="s">
        <v>128</v>
      </c>
      <c r="L46" s="143">
        <v>18104.22</v>
      </c>
      <c r="M46" s="325">
        <v>203050</v>
      </c>
      <c r="N46" s="323">
        <v>44386</v>
      </c>
    </row>
    <row r="47" spans="1:14" ht="16.5" thickBot="1" x14ac:dyDescent="0.3">
      <c r="A47" s="43"/>
      <c r="B47" s="316">
        <v>44396</v>
      </c>
      <c r="C47" s="317">
        <v>15376.78</v>
      </c>
      <c r="D47" s="299" t="s">
        <v>52</v>
      </c>
      <c r="E47" s="268"/>
      <c r="F47" s="276"/>
      <c r="G47" s="269"/>
      <c r="H47" s="275"/>
      <c r="I47" s="132"/>
      <c r="J47" s="133" t="s">
        <v>125</v>
      </c>
      <c r="K47" s="300" t="s">
        <v>129</v>
      </c>
      <c r="L47" s="143">
        <v>580</v>
      </c>
      <c r="M47" s="325">
        <v>183700</v>
      </c>
      <c r="N47" s="323">
        <v>44386</v>
      </c>
    </row>
    <row r="48" spans="1:14" ht="16.5" thickBot="1" x14ac:dyDescent="0.3">
      <c r="A48" s="43"/>
      <c r="B48" s="316">
        <v>44399</v>
      </c>
      <c r="C48" s="145">
        <v>23529.78</v>
      </c>
      <c r="D48" s="299" t="s">
        <v>52</v>
      </c>
      <c r="E48" s="326"/>
      <c r="F48" s="169"/>
      <c r="G48" s="269"/>
      <c r="H48" s="275"/>
      <c r="I48" s="132"/>
      <c r="J48" s="133" t="s">
        <v>125</v>
      </c>
      <c r="K48" s="300" t="s">
        <v>130</v>
      </c>
      <c r="L48" s="143">
        <v>11880</v>
      </c>
      <c r="M48" s="327">
        <v>329090</v>
      </c>
      <c r="N48" s="328">
        <v>44389</v>
      </c>
    </row>
    <row r="49" spans="1:14" ht="16.5" thickBot="1" x14ac:dyDescent="0.3">
      <c r="A49" s="43"/>
      <c r="B49" s="316">
        <v>44404</v>
      </c>
      <c r="C49" s="145">
        <v>13087.5</v>
      </c>
      <c r="D49" s="299" t="s">
        <v>52</v>
      </c>
      <c r="E49" s="326"/>
      <c r="F49" s="169"/>
      <c r="G49" s="269"/>
      <c r="H49" s="275"/>
      <c r="I49" s="132"/>
      <c r="J49" s="133" t="s">
        <v>125</v>
      </c>
      <c r="K49" s="300" t="s">
        <v>131</v>
      </c>
      <c r="L49" s="143">
        <v>370</v>
      </c>
      <c r="M49" s="329">
        <v>174070</v>
      </c>
      <c r="N49" s="328">
        <v>44392</v>
      </c>
    </row>
    <row r="50" spans="1:14" ht="16.5" thickBot="1" x14ac:dyDescent="0.3">
      <c r="A50" s="43"/>
      <c r="B50" s="316">
        <v>44407</v>
      </c>
      <c r="C50" s="145">
        <v>29170.44</v>
      </c>
      <c r="D50" s="299" t="s">
        <v>52</v>
      </c>
      <c r="E50" s="330"/>
      <c r="F50" s="169"/>
      <c r="G50" s="269"/>
      <c r="H50" s="275"/>
      <c r="I50" s="132"/>
      <c r="J50" s="133" t="s">
        <v>125</v>
      </c>
      <c r="K50" s="300" t="s">
        <v>132</v>
      </c>
      <c r="L50" s="143">
        <v>9000</v>
      </c>
      <c r="M50" s="329">
        <v>339360</v>
      </c>
      <c r="N50" s="323">
        <v>44396</v>
      </c>
    </row>
    <row r="51" spans="1:14" ht="16.5" thickBot="1" x14ac:dyDescent="0.3">
      <c r="A51" s="43"/>
      <c r="B51" s="316" t="s">
        <v>125</v>
      </c>
      <c r="C51" s="145">
        <f>50556.69+25240.83+54215.65</f>
        <v>130013.17000000001</v>
      </c>
      <c r="D51" s="299" t="s">
        <v>133</v>
      </c>
      <c r="E51" s="330"/>
      <c r="F51" s="169"/>
      <c r="G51" s="269"/>
      <c r="H51" s="275"/>
      <c r="I51" s="132"/>
      <c r="J51" s="133" t="s">
        <v>125</v>
      </c>
      <c r="K51" s="300" t="s">
        <v>63</v>
      </c>
      <c r="L51" s="143">
        <f>399+399</f>
        <v>798</v>
      </c>
      <c r="M51" s="329">
        <v>260000</v>
      </c>
      <c r="N51" s="323">
        <v>44398</v>
      </c>
    </row>
    <row r="52" spans="1:14" ht="16.5" thickBot="1" x14ac:dyDescent="0.3">
      <c r="A52" s="43"/>
      <c r="B52" s="316" t="s">
        <v>125</v>
      </c>
      <c r="C52" s="145">
        <f>50000+399950</f>
        <v>449950</v>
      </c>
      <c r="D52" s="299" t="s">
        <v>134</v>
      </c>
      <c r="E52" s="268"/>
      <c r="F52" s="145"/>
      <c r="G52" s="269"/>
      <c r="H52" s="275"/>
      <c r="I52" s="132"/>
      <c r="J52" s="133" t="s">
        <v>125</v>
      </c>
      <c r="K52" s="300" t="s">
        <v>135</v>
      </c>
      <c r="L52" s="143">
        <v>5670</v>
      </c>
      <c r="M52" s="329">
        <v>313100</v>
      </c>
      <c r="N52" s="323">
        <v>44400</v>
      </c>
    </row>
    <row r="53" spans="1:14" ht="19.5" thickBot="1" x14ac:dyDescent="0.35">
      <c r="A53" s="43"/>
      <c r="B53" s="316"/>
      <c r="C53" s="145"/>
      <c r="D53" s="331"/>
      <c r="E53" s="268"/>
      <c r="F53" s="145"/>
      <c r="G53" s="269"/>
      <c r="H53" s="275"/>
      <c r="I53" s="132" t="s">
        <v>15</v>
      </c>
      <c r="J53" s="133" t="s">
        <v>125</v>
      </c>
      <c r="K53" s="324" t="s">
        <v>136</v>
      </c>
      <c r="L53" s="143">
        <f>13688+2320</f>
        <v>16008</v>
      </c>
      <c r="M53" s="329">
        <v>460570</v>
      </c>
      <c r="N53" s="323">
        <v>44403</v>
      </c>
    </row>
    <row r="54" spans="1:14" ht="19.5" thickBot="1" x14ac:dyDescent="0.35">
      <c r="A54" s="43"/>
      <c r="B54" s="316"/>
      <c r="C54" s="145"/>
      <c r="D54" s="331"/>
      <c r="E54" s="268"/>
      <c r="F54" s="145"/>
      <c r="G54" s="269"/>
      <c r="H54" s="275"/>
      <c r="I54" s="132"/>
      <c r="J54" s="133" t="s">
        <v>125</v>
      </c>
      <c r="K54" s="332" t="s">
        <v>66</v>
      </c>
      <c r="L54" s="143">
        <f>1394.81+986.84</f>
        <v>2381.65</v>
      </c>
      <c r="M54" s="333">
        <v>415730</v>
      </c>
      <c r="N54" s="334">
        <v>44407</v>
      </c>
    </row>
    <row r="55" spans="1:14" ht="19.5" thickBot="1" x14ac:dyDescent="0.35">
      <c r="A55" s="43"/>
      <c r="B55" s="316"/>
      <c r="C55" s="145"/>
      <c r="D55" s="331"/>
      <c r="E55" s="268"/>
      <c r="F55" s="145"/>
      <c r="G55" s="269"/>
      <c r="H55" s="275"/>
      <c r="I55" s="132"/>
      <c r="J55" s="133" t="s">
        <v>125</v>
      </c>
      <c r="K55" s="370" t="s">
        <v>137</v>
      </c>
      <c r="L55" s="143">
        <v>55555.55</v>
      </c>
      <c r="M55" s="333">
        <v>295640</v>
      </c>
      <c r="N55" s="323">
        <v>44410</v>
      </c>
    </row>
    <row r="56" spans="1:14" ht="19.5" thickBot="1" x14ac:dyDescent="0.35">
      <c r="A56" s="43"/>
      <c r="B56" s="316"/>
      <c r="C56" s="145"/>
      <c r="D56" s="331"/>
      <c r="E56" s="335"/>
      <c r="F56" s="177"/>
      <c r="G56" s="269"/>
      <c r="H56" s="336"/>
      <c r="I56" s="179"/>
      <c r="J56" s="133" t="s">
        <v>125</v>
      </c>
      <c r="K56" s="371" t="s">
        <v>138</v>
      </c>
      <c r="L56" s="337">
        <v>11485.41</v>
      </c>
      <c r="M56" s="338">
        <v>290470</v>
      </c>
      <c r="N56" s="323">
        <v>44414</v>
      </c>
    </row>
    <row r="57" spans="1:14" ht="15.75" thickBot="1" x14ac:dyDescent="0.3">
      <c r="A57" s="43"/>
      <c r="B57" s="316"/>
      <c r="C57" s="145"/>
      <c r="D57" s="339"/>
      <c r="E57" s="335"/>
      <c r="F57" s="177"/>
      <c r="G57" s="269"/>
      <c r="H57" s="336"/>
      <c r="I57" s="179"/>
      <c r="J57" s="340" t="s">
        <v>123</v>
      </c>
      <c r="K57" s="305" t="s">
        <v>139</v>
      </c>
      <c r="L57" s="337">
        <v>7482</v>
      </c>
      <c r="M57" s="341">
        <f>SUM(M45:M56)</f>
        <v>3606750</v>
      </c>
      <c r="N57" s="342"/>
    </row>
    <row r="58" spans="1:14" ht="15.75" thickBot="1" x14ac:dyDescent="0.3">
      <c r="A58" s="43"/>
      <c r="B58" s="316"/>
      <c r="C58" s="145"/>
      <c r="D58" s="339"/>
      <c r="E58" s="335"/>
      <c r="F58" s="177"/>
      <c r="G58" s="269"/>
      <c r="H58" s="336"/>
      <c r="I58" s="179"/>
      <c r="J58" s="340" t="s">
        <v>123</v>
      </c>
      <c r="K58" s="332" t="s">
        <v>58</v>
      </c>
      <c r="L58" s="337">
        <v>986</v>
      </c>
      <c r="M58" s="343"/>
      <c r="N58" s="342"/>
    </row>
    <row r="59" spans="1:14" ht="15.75" thickBot="1" x14ac:dyDescent="0.3">
      <c r="A59" s="43"/>
      <c r="B59" s="316"/>
      <c r="C59" s="145"/>
      <c r="D59" s="339"/>
      <c r="E59" s="335"/>
      <c r="F59" s="177"/>
      <c r="G59" s="269"/>
      <c r="H59" s="336"/>
      <c r="I59" s="179"/>
      <c r="J59" s="340" t="s">
        <v>123</v>
      </c>
      <c r="K59" s="147" t="s">
        <v>140</v>
      </c>
      <c r="L59" s="337">
        <v>5878.28</v>
      </c>
      <c r="M59" s="344"/>
      <c r="N59" s="54"/>
    </row>
    <row r="60" spans="1:14" ht="18" thickBot="1" x14ac:dyDescent="0.35">
      <c r="A60" s="43"/>
      <c r="B60" s="345"/>
      <c r="C60" s="145"/>
      <c r="D60" s="339"/>
      <c r="E60" s="335"/>
      <c r="F60" s="177"/>
      <c r="G60" s="269"/>
      <c r="H60" s="336"/>
      <c r="I60" s="179"/>
      <c r="J60" s="340" t="s">
        <v>123</v>
      </c>
      <c r="K60" s="346" t="s">
        <v>141</v>
      </c>
      <c r="L60" s="337">
        <f>1033.33+165.33</f>
        <v>1198.6599999999999</v>
      </c>
      <c r="M60" s="347" t="s">
        <v>142</v>
      </c>
      <c r="N60" s="348"/>
    </row>
    <row r="61" spans="1:14" ht="15.75" thickBot="1" x14ac:dyDescent="0.3">
      <c r="A61" s="43"/>
      <c r="B61" s="345"/>
      <c r="C61" s="145"/>
      <c r="D61" s="339"/>
      <c r="E61" s="335"/>
      <c r="F61" s="177"/>
      <c r="G61" s="269"/>
      <c r="H61" s="336"/>
      <c r="I61" s="179"/>
      <c r="J61" s="340" t="s">
        <v>123</v>
      </c>
      <c r="K61" s="349" t="s">
        <v>143</v>
      </c>
      <c r="L61" s="350">
        <v>24433.22</v>
      </c>
      <c r="M61" s="53"/>
      <c r="N61" s="54"/>
    </row>
    <row r="62" spans="1:14" ht="15.75" thickBot="1" x14ac:dyDescent="0.3">
      <c r="A62" s="43"/>
      <c r="B62" s="345"/>
      <c r="C62" s="145"/>
      <c r="D62" s="339"/>
      <c r="E62" s="335"/>
      <c r="F62" s="177"/>
      <c r="G62" s="269"/>
      <c r="H62" s="336"/>
      <c r="I62" s="179"/>
      <c r="J62" s="340" t="s">
        <v>123</v>
      </c>
      <c r="K62" s="147" t="s">
        <v>56</v>
      </c>
      <c r="L62" s="337">
        <v>22595.71</v>
      </c>
      <c r="M62" s="351">
        <f>M57-M39</f>
        <v>-383122.2200000002</v>
      </c>
      <c r="N62" s="352"/>
    </row>
    <row r="63" spans="1:14" ht="15.75" thickBot="1" x14ac:dyDescent="0.3">
      <c r="A63" s="43"/>
      <c r="B63" s="345"/>
      <c r="C63" s="145"/>
      <c r="D63" s="339"/>
      <c r="E63" s="335"/>
      <c r="F63" s="177"/>
      <c r="G63" s="269"/>
      <c r="H63" s="336"/>
      <c r="I63" s="179"/>
      <c r="J63" s="340" t="s">
        <v>123</v>
      </c>
      <c r="K63" s="147" t="s">
        <v>57</v>
      </c>
      <c r="L63" s="337">
        <v>1064</v>
      </c>
      <c r="M63" s="353"/>
      <c r="N63" s="354"/>
    </row>
    <row r="64" spans="1:14" ht="15.75" thickBot="1" x14ac:dyDescent="0.3">
      <c r="A64" s="43"/>
      <c r="B64" s="345"/>
      <c r="C64" s="145"/>
      <c r="D64" s="339"/>
      <c r="E64" s="335"/>
      <c r="F64" s="177"/>
      <c r="G64" s="269"/>
      <c r="H64" s="336"/>
      <c r="I64" s="179"/>
      <c r="J64" s="340" t="s">
        <v>123</v>
      </c>
      <c r="K64" s="147" t="s">
        <v>144</v>
      </c>
      <c r="L64" s="337">
        <v>10440</v>
      </c>
      <c r="M64" s="53"/>
      <c r="N64" s="54"/>
    </row>
    <row r="65" spans="1:14" ht="15.75" thickBot="1" x14ac:dyDescent="0.3">
      <c r="A65" s="43"/>
      <c r="B65" s="44"/>
      <c r="C65" s="145"/>
      <c r="D65" s="182"/>
      <c r="E65" s="176"/>
      <c r="F65" s="177"/>
      <c r="H65" s="178"/>
      <c r="I65" s="179"/>
      <c r="J65" s="340" t="s">
        <v>123</v>
      </c>
      <c r="K65" s="355"/>
      <c r="L65" s="337"/>
      <c r="M65" s="53"/>
      <c r="N65" s="54"/>
    </row>
    <row r="66" spans="1:14" ht="15.75" thickBot="1" x14ac:dyDescent="0.3">
      <c r="A66" s="43"/>
      <c r="B66" s="44"/>
      <c r="C66" s="45">
        <v>0</v>
      </c>
      <c r="D66" s="182"/>
      <c r="E66" s="176"/>
      <c r="F66" s="177"/>
      <c r="H66" s="178"/>
      <c r="I66" s="179"/>
      <c r="J66" s="340" t="s">
        <v>123</v>
      </c>
      <c r="K66" s="356"/>
      <c r="L66" s="6"/>
      <c r="M66" s="53"/>
      <c r="N66" s="54"/>
    </row>
    <row r="67" spans="1:14" ht="16.5" thickBot="1" x14ac:dyDescent="0.3">
      <c r="B67" s="187" t="s">
        <v>69</v>
      </c>
      <c r="C67" s="188">
        <f>SUM(C5:C66)</f>
        <v>1044639.36</v>
      </c>
      <c r="D67" s="189"/>
      <c r="E67" s="190" t="s">
        <v>69</v>
      </c>
      <c r="F67" s="191">
        <f>SUM(F5:F66)</f>
        <v>5068756</v>
      </c>
      <c r="G67" s="189"/>
      <c r="H67" s="192" t="s">
        <v>70</v>
      </c>
      <c r="I67" s="193">
        <f>SUM(I5:I66)</f>
        <v>53841.9</v>
      </c>
      <c r="J67" s="194"/>
      <c r="K67" s="195" t="s">
        <v>71</v>
      </c>
      <c r="L67" s="196">
        <f>SUM(L5:L66)</f>
        <v>533364.22</v>
      </c>
      <c r="M67" s="197"/>
      <c r="N67" s="197"/>
    </row>
    <row r="68" spans="1:14" ht="16.5" thickTop="1" thickBot="1" x14ac:dyDescent="0.3">
      <c r="C68" s="10" t="s">
        <v>15</v>
      </c>
    </row>
    <row r="69" spans="1:14" ht="19.5" thickBot="1" x14ac:dyDescent="0.3">
      <c r="A69" s="97"/>
      <c r="B69" s="202"/>
      <c r="C69" s="5"/>
      <c r="H69" s="203" t="s">
        <v>72</v>
      </c>
      <c r="I69" s="204"/>
      <c r="J69" s="205"/>
      <c r="K69" s="206">
        <f>I67+L67</f>
        <v>587206.12</v>
      </c>
      <c r="L69" s="207"/>
      <c r="M69" s="357"/>
      <c r="N69" s="358"/>
    </row>
    <row r="70" spans="1:14" ht="15.75" x14ac:dyDescent="0.25">
      <c r="D70" s="211" t="s">
        <v>73</v>
      </c>
      <c r="E70" s="211"/>
      <c r="F70" s="212">
        <f>F67-K69-C67</f>
        <v>3436910.52</v>
      </c>
      <c r="I70" s="213"/>
      <c r="J70" s="214"/>
    </row>
    <row r="71" spans="1:14" ht="18.75" x14ac:dyDescent="0.3">
      <c r="D71" s="215" t="s">
        <v>74</v>
      </c>
      <c r="E71" s="215"/>
      <c r="F71" s="197">
        <v>-3290264.27</v>
      </c>
      <c r="I71" s="216" t="s">
        <v>75</v>
      </c>
      <c r="J71" s="217"/>
      <c r="K71" s="218">
        <f>F73+F74+F75</f>
        <v>426565.1</v>
      </c>
      <c r="L71" s="219"/>
    </row>
    <row r="72" spans="1:14" ht="19.5" thickBot="1" x14ac:dyDescent="0.35">
      <c r="D72" s="220"/>
      <c r="E72" s="97"/>
      <c r="F72" s="221">
        <v>0</v>
      </c>
      <c r="I72" s="222"/>
      <c r="J72" s="223"/>
      <c r="K72" s="224"/>
      <c r="L72" s="225"/>
    </row>
    <row r="73" spans="1:14" ht="19.5" thickTop="1" x14ac:dyDescent="0.3">
      <c r="C73" s="11" t="s">
        <v>15</v>
      </c>
      <c r="E73" s="97" t="s">
        <v>76</v>
      </c>
      <c r="F73" s="197">
        <f>SUM(F70:F72)</f>
        <v>146646.25</v>
      </c>
      <c r="H73" s="43"/>
      <c r="I73" s="226" t="s">
        <v>77</v>
      </c>
      <c r="J73" s="227"/>
      <c r="K73" s="228">
        <f>-C4</f>
        <v>-308642.71999999997</v>
      </c>
      <c r="L73" s="359"/>
    </row>
    <row r="74" spans="1:14" ht="16.5" thickBot="1" x14ac:dyDescent="0.3">
      <c r="D74" s="231" t="s">
        <v>78</v>
      </c>
      <c r="E74" s="97" t="s">
        <v>79</v>
      </c>
      <c r="F74" s="232">
        <v>29778</v>
      </c>
    </row>
    <row r="75" spans="1:14" ht="20.25" thickTop="1" thickBot="1" x14ac:dyDescent="0.35">
      <c r="C75" s="233">
        <v>44410</v>
      </c>
      <c r="D75" s="234" t="s">
        <v>80</v>
      </c>
      <c r="E75" s="235"/>
      <c r="F75" s="236">
        <v>250140.85</v>
      </c>
      <c r="I75" s="237" t="s">
        <v>81</v>
      </c>
      <c r="J75" s="238"/>
      <c r="K75" s="239">
        <f>K71+K73</f>
        <v>117922.38</v>
      </c>
      <c r="L75" s="239"/>
    </row>
    <row r="76" spans="1:14" ht="18" thickBot="1" x14ac:dyDescent="0.35">
      <c r="C76" s="241"/>
      <c r="D76" s="242"/>
      <c r="E76" s="243"/>
      <c r="F76" s="244"/>
      <c r="J76" s="245"/>
    </row>
    <row r="77" spans="1:14" x14ac:dyDescent="0.25">
      <c r="I77" s="360" t="s">
        <v>82</v>
      </c>
      <c r="J77" s="361"/>
      <c r="K77" s="362">
        <v>-383122.22</v>
      </c>
      <c r="L77" s="363"/>
    </row>
    <row r="78" spans="1:14" ht="16.5" thickBot="1" x14ac:dyDescent="0.3">
      <c r="B78" s="251"/>
      <c r="C78" s="252"/>
      <c r="D78" s="253"/>
      <c r="E78" s="63"/>
      <c r="I78" s="364"/>
      <c r="J78" s="365"/>
      <c r="K78" s="366"/>
      <c r="L78" s="367"/>
      <c r="M78" s="3"/>
      <c r="N78" s="97"/>
    </row>
    <row r="79" spans="1:14" ht="15.75" x14ac:dyDescent="0.25">
      <c r="B79" s="251"/>
      <c r="C79" s="258"/>
      <c r="E79" s="63"/>
      <c r="M79" s="3"/>
      <c r="N79" s="97"/>
    </row>
    <row r="80" spans="1:14" ht="15.75" x14ac:dyDescent="0.25">
      <c r="B80" s="251"/>
      <c r="C80" s="258"/>
      <c r="E80" s="63"/>
      <c r="F80" s="259"/>
      <c r="L80" s="260"/>
      <c r="M80" s="5"/>
    </row>
    <row r="81" spans="2:13" ht="15.75" x14ac:dyDescent="0.25">
      <c r="B81" s="251"/>
      <c r="C81" s="258"/>
      <c r="E81" s="63"/>
      <c r="M81" s="5"/>
    </row>
    <row r="82" spans="2:13" ht="15.75" x14ac:dyDescent="0.25">
      <c r="B82" s="251"/>
      <c r="C82" s="258"/>
      <c r="D82" s="368"/>
      <c r="E82" s="63"/>
      <c r="F82" s="261"/>
      <c r="M82" s="5"/>
    </row>
    <row r="83" spans="2:13" x14ac:dyDescent="0.25">
      <c r="D83" s="368"/>
      <c r="E83" s="369"/>
      <c r="F83" s="63"/>
      <c r="M83" s="5"/>
    </row>
    <row r="84" spans="2:13" x14ac:dyDescent="0.25">
      <c r="D84" s="368"/>
      <c r="E84" s="369"/>
      <c r="F84" s="63"/>
      <c r="M84" s="5"/>
    </row>
    <row r="85" spans="2:13" x14ac:dyDescent="0.25">
      <c r="D85" s="368"/>
      <c r="E85" s="369"/>
      <c r="F85" s="63"/>
      <c r="M85" s="5"/>
    </row>
    <row r="86" spans="2:13" x14ac:dyDescent="0.25">
      <c r="D86" s="368"/>
      <c r="E86" s="369"/>
      <c r="F86" s="63"/>
      <c r="M86" s="5"/>
    </row>
    <row r="87" spans="2:13" x14ac:dyDescent="0.25">
      <c r="D87" s="368"/>
      <c r="E87" s="369"/>
      <c r="F87" s="63"/>
      <c r="M87" s="5"/>
    </row>
    <row r="88" spans="2:13" x14ac:dyDescent="0.25">
      <c r="D88" s="368"/>
      <c r="E88" s="369"/>
      <c r="F88" s="63"/>
      <c r="M88" s="5"/>
    </row>
    <row r="89" spans="2:13" x14ac:dyDescent="0.25">
      <c r="D89" s="368"/>
      <c r="E89" s="369"/>
      <c r="F89" s="63"/>
      <c r="M89" s="5"/>
    </row>
    <row r="90" spans="2:13" x14ac:dyDescent="0.25">
      <c r="D90" s="368"/>
      <c r="E90" s="369"/>
      <c r="F90" s="63"/>
      <c r="M90" s="5"/>
    </row>
    <row r="91" spans="2:13" x14ac:dyDescent="0.25">
      <c r="D91" s="368"/>
      <c r="E91" s="369"/>
      <c r="F91" s="63"/>
      <c r="M91" s="5"/>
    </row>
    <row r="92" spans="2:13" x14ac:dyDescent="0.25">
      <c r="D92" s="368"/>
      <c r="E92" s="369"/>
      <c r="F92" s="63"/>
      <c r="M92" s="5"/>
    </row>
    <row r="93" spans="2:13" x14ac:dyDescent="0.25">
      <c r="D93" s="368"/>
      <c r="E93" s="369"/>
      <c r="F93" s="63"/>
      <c r="M93" s="5"/>
    </row>
    <row r="94" spans="2:13" x14ac:dyDescent="0.25">
      <c r="D94" s="368"/>
      <c r="E94" s="369"/>
      <c r="F94" s="63"/>
    </row>
    <row r="95" spans="2:13" x14ac:dyDescent="0.25">
      <c r="D95" s="368"/>
      <c r="E95" s="368"/>
      <c r="F95" s="261"/>
    </row>
    <row r="96" spans="2:13" x14ac:dyDescent="0.25">
      <c r="D96" s="368"/>
      <c r="E96" s="368"/>
      <c r="F96" s="261"/>
    </row>
    <row r="97" spans="4:6" x14ac:dyDescent="0.25">
      <c r="D97" s="368"/>
      <c r="E97" s="368"/>
      <c r="F97" s="261"/>
    </row>
  </sheetData>
  <mergeCells count="24">
    <mergeCell ref="K73:L73"/>
    <mergeCell ref="D75:E75"/>
    <mergeCell ref="I75:J75"/>
    <mergeCell ref="K75:L75"/>
    <mergeCell ref="I77:J78"/>
    <mergeCell ref="K77:L78"/>
    <mergeCell ref="H69:I69"/>
    <mergeCell ref="K69:L69"/>
    <mergeCell ref="D70:E70"/>
    <mergeCell ref="D71:E71"/>
    <mergeCell ref="I71:J71"/>
    <mergeCell ref="K71:L71"/>
    <mergeCell ref="M39:M40"/>
    <mergeCell ref="N39:N40"/>
    <mergeCell ref="M44:N44"/>
    <mergeCell ref="M57:M58"/>
    <mergeCell ref="M60:N60"/>
    <mergeCell ref="M62:N63"/>
    <mergeCell ref="B1:B2"/>
    <mergeCell ref="C1:K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 U N I O     2 0 2 1      </vt:lpstr>
      <vt:lpstr>J U L I O     2 0 2 1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2021-08-26T20:53:24Z</cp:lastPrinted>
  <dcterms:created xsi:type="dcterms:W3CDTF">2021-08-26T20:41:49Z</dcterms:created>
  <dcterms:modified xsi:type="dcterms:W3CDTF">2021-08-26T20:56:15Z</dcterms:modified>
</cp:coreProperties>
</file>